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lsh\Desktop\"/>
    </mc:Choice>
  </mc:AlternateContent>
  <workbookProtection workbookPassword="CBEB" lockStructure="1"/>
  <bookViews>
    <workbookView xWindow="0" yWindow="0" windowWidth="20490" windowHeight="7755" tabRatio="599" activeTab="1"/>
  </bookViews>
  <sheets>
    <sheet name="Area" sheetId="13" r:id="rId1"/>
    <sheet name="Distance" sheetId="1" r:id="rId2"/>
    <sheet name="Energy" sheetId="7" r:id="rId3"/>
    <sheet name="Mass" sheetId="6" r:id="rId4"/>
    <sheet name="Temperature" sheetId="5" r:id="rId5"/>
    <sheet name="Volume" sheetId="15" r:id="rId6"/>
    <sheet name="VolumeConversions" sheetId="16" state="hidden" r:id="rId7"/>
    <sheet name="DistanceConversions" sheetId="9" state="hidden" r:id="rId8"/>
    <sheet name="AreaConversions" sheetId="14" state="hidden" r:id="rId9"/>
    <sheet name="MassConversions" sheetId="10" state="hidden" r:id="rId10"/>
    <sheet name="EnergyConversions" sheetId="11" state="hidden" r:id="rId11"/>
  </sheets>
  <definedNames>
    <definedName name="_xlnm._FilterDatabase" localSheetId="0" hidden="1">Area!$C$4:$C$4</definedName>
    <definedName name="_xlnm._FilterDatabase" localSheetId="1" hidden="1">Distance!$C$4:$C$4</definedName>
    <definedName name="_xlnm._FilterDatabase" localSheetId="2" hidden="1">Energy!$C$4:$C$4</definedName>
    <definedName name="_xlnm._FilterDatabase" localSheetId="3" hidden="1">Mass!$C$4:$C$4</definedName>
    <definedName name="_xlnm._FilterDatabase" localSheetId="4" hidden="1">Temperature!$C$4:$C$4</definedName>
    <definedName name="_xlnm._FilterDatabase" localSheetId="5" hidden="1">Volume!$C$4:$C$4</definedName>
    <definedName name="AreaUnits">Area!$C$9:$C$14</definedName>
    <definedName name="Conversions">#REF!</definedName>
    <definedName name="DistanceUnits">Distance!$B$9:$B$16</definedName>
    <definedName name="EnergyUnits">Energy!$C$9:$C$19</definedName>
    <definedName name="MassUnits">Mass!#REF!</definedName>
    <definedName name="TemperatureUnits">Temperature!$B$9:$B$10</definedName>
    <definedName name="VelocityUnits">#REF!</definedName>
    <definedName name="VolumeUnits">Volume!$C$9:$C$14</definedName>
  </definedNames>
  <calcPr calcId="152511"/>
</workbook>
</file>

<file path=xl/calcChain.xml><?xml version="1.0" encoding="utf-8"?>
<calcChain xmlns="http://schemas.openxmlformats.org/spreadsheetml/2006/main">
  <c r="D5" i="5" l="1"/>
  <c r="C2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D57" i="16"/>
  <c r="C58" i="16"/>
  <c r="D58" i="16"/>
  <c r="C59" i="16"/>
  <c r="C60" i="16"/>
  <c r="D60" i="16"/>
  <c r="C61" i="16"/>
  <c r="D61" i="16"/>
  <c r="C62" i="16"/>
  <c r="C63" i="16"/>
  <c r="C64" i="16"/>
  <c r="C65" i="16"/>
  <c r="C66" i="16"/>
  <c r="C67" i="16"/>
  <c r="C2" i="9"/>
  <c r="C3" i="9"/>
  <c r="C4" i="9"/>
  <c r="D4" i="9"/>
  <c r="C5" i="9"/>
  <c r="D5" i="9"/>
  <c r="C6" i="9"/>
  <c r="D6" i="9"/>
  <c r="C7" i="9"/>
  <c r="D7" i="9"/>
  <c r="C8" i="9"/>
  <c r="D8" i="9"/>
  <c r="C9" i="9"/>
  <c r="D9" i="9"/>
  <c r="C10" i="9"/>
  <c r="C11" i="9"/>
  <c r="C12" i="9"/>
  <c r="C13" i="9"/>
  <c r="C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C22" i="9"/>
  <c r="C23" i="9"/>
  <c r="C24" i="9"/>
  <c r="C25" i="9"/>
  <c r="C26" i="9"/>
  <c r="C27" i="9"/>
  <c r="D27" i="9"/>
  <c r="C28" i="9"/>
  <c r="D28" i="9"/>
  <c r="C29" i="9"/>
  <c r="D29" i="9"/>
  <c r="C30" i="9"/>
  <c r="D30" i="9"/>
  <c r="C31" i="9"/>
  <c r="D31" i="9"/>
  <c r="C32" i="9"/>
  <c r="C33" i="9"/>
  <c r="C34" i="9"/>
  <c r="C35" i="9"/>
  <c r="C36" i="9"/>
  <c r="C37" i="9"/>
  <c r="C38" i="9"/>
  <c r="C39" i="9"/>
  <c r="D39" i="9"/>
  <c r="C40" i="9"/>
  <c r="D40" i="9"/>
  <c r="C41" i="9"/>
  <c r="D41" i="9"/>
  <c r="C42" i="9"/>
  <c r="D42" i="9"/>
  <c r="C43" i="9"/>
  <c r="C44" i="9"/>
  <c r="C45" i="9"/>
  <c r="C46" i="9"/>
  <c r="C47" i="9"/>
  <c r="C48" i="9"/>
  <c r="C49" i="9"/>
  <c r="C50" i="9"/>
  <c r="C51" i="9"/>
  <c r="D51" i="9"/>
  <c r="C52" i="9"/>
  <c r="D52" i="9"/>
  <c r="C53" i="9"/>
  <c r="D53" i="9"/>
  <c r="C54" i="9"/>
  <c r="C55" i="9"/>
  <c r="C56" i="9"/>
  <c r="C57" i="9"/>
  <c r="C58" i="9"/>
  <c r="C59" i="9"/>
  <c r="C60" i="9"/>
  <c r="C61" i="9"/>
  <c r="C62" i="9"/>
  <c r="C63" i="9"/>
  <c r="D63" i="9"/>
  <c r="C64" i="9"/>
  <c r="D64" i="9"/>
  <c r="C65" i="9"/>
  <c r="C66" i="9"/>
  <c r="C67" i="9"/>
  <c r="C68" i="9"/>
  <c r="C69" i="9"/>
  <c r="C70" i="9"/>
  <c r="C71" i="9"/>
  <c r="D71" i="9"/>
  <c r="C72" i="9"/>
  <c r="C73" i="9"/>
  <c r="C74" i="9"/>
  <c r="C75" i="9"/>
  <c r="D75" i="9"/>
  <c r="C76" i="9"/>
  <c r="C77" i="9"/>
  <c r="C78" i="9"/>
  <c r="C79" i="9"/>
  <c r="C80" i="9"/>
  <c r="D80" i="9"/>
  <c r="D81" i="9" s="1"/>
  <c r="D82" i="9" s="1"/>
  <c r="C81" i="9"/>
  <c r="C82" i="9"/>
  <c r="C83" i="9"/>
  <c r="C84" i="9"/>
  <c r="C85" i="9"/>
  <c r="C86" i="9"/>
  <c r="C87" i="9"/>
  <c r="C88" i="9"/>
  <c r="C89" i="9"/>
  <c r="C2" i="14"/>
  <c r="C3" i="14"/>
  <c r="D3" i="14"/>
  <c r="C4" i="14"/>
  <c r="C5" i="14"/>
  <c r="C6" i="14"/>
  <c r="C7" i="14"/>
  <c r="C8" i="14"/>
  <c r="C9" i="14"/>
  <c r="C10" i="14"/>
  <c r="C11" i="14"/>
  <c r="C12" i="14"/>
  <c r="C13" i="14"/>
  <c r="C14" i="14"/>
  <c r="D14" i="14"/>
  <c r="C15" i="14"/>
  <c r="C16" i="14"/>
  <c r="C17" i="14"/>
  <c r="C18" i="14"/>
  <c r="C19" i="14"/>
  <c r="C20" i="14"/>
  <c r="C21" i="14"/>
  <c r="C22" i="14"/>
  <c r="C23" i="14"/>
  <c r="C24" i="14"/>
  <c r="C25" i="14"/>
  <c r="D25" i="14"/>
  <c r="C26" i="14"/>
  <c r="C27" i="14"/>
  <c r="C28" i="14"/>
  <c r="C29" i="14"/>
  <c r="C30" i="14"/>
  <c r="C31" i="14"/>
  <c r="C32" i="14"/>
  <c r="C33" i="14"/>
  <c r="C34" i="14"/>
  <c r="C35" i="14"/>
  <c r="C36" i="14"/>
  <c r="D36" i="14"/>
  <c r="C37" i="14"/>
  <c r="C38" i="14"/>
  <c r="C39" i="14"/>
  <c r="C40" i="14"/>
  <c r="C41" i="14"/>
  <c r="C42" i="14"/>
  <c r="C43" i="14"/>
  <c r="C44" i="14"/>
  <c r="C45" i="14"/>
  <c r="C46" i="14"/>
  <c r="C47" i="14"/>
  <c r="D47" i="14"/>
  <c r="C48" i="14"/>
  <c r="C49" i="14"/>
  <c r="C50" i="14"/>
  <c r="C51" i="14"/>
  <c r="C52" i="14"/>
  <c r="C53" i="14"/>
  <c r="C54" i="14"/>
  <c r="C55" i="14"/>
  <c r="C56" i="14"/>
  <c r="C57" i="14"/>
  <c r="C58" i="14"/>
  <c r="D58" i="14"/>
  <c r="C59" i="14"/>
  <c r="C60" i="14"/>
  <c r="C61" i="14"/>
  <c r="C62" i="14"/>
  <c r="C63" i="14"/>
  <c r="C64" i="14"/>
  <c r="C65" i="14"/>
  <c r="C66" i="14"/>
  <c r="C67" i="14"/>
  <c r="C2" i="10"/>
  <c r="C3" i="10"/>
  <c r="D3" i="10"/>
  <c r="D4" i="10" s="1"/>
  <c r="D5" i="10" s="1"/>
  <c r="D6" i="10" s="1"/>
  <c r="C4" i="10"/>
  <c r="C5" i="10"/>
  <c r="C6" i="10"/>
  <c r="C7" i="10"/>
  <c r="D7" i="10"/>
  <c r="C8" i="10"/>
  <c r="D8" i="10"/>
  <c r="C9" i="10"/>
  <c r="C10" i="10"/>
  <c r="C11" i="10"/>
  <c r="C12" i="10"/>
  <c r="C13" i="10"/>
  <c r="C14" i="10"/>
  <c r="D14" i="10"/>
  <c r="D15" i="10" s="1"/>
  <c r="D16" i="10" s="1"/>
  <c r="D17" i="10" s="1"/>
  <c r="C15" i="10"/>
  <c r="C16" i="10"/>
  <c r="C17" i="10"/>
  <c r="C18" i="10"/>
  <c r="D18" i="10"/>
  <c r="C19" i="10"/>
  <c r="D19" i="10"/>
  <c r="C20" i="10"/>
  <c r="C21" i="10"/>
  <c r="C22" i="10"/>
  <c r="C23" i="10"/>
  <c r="C24" i="10"/>
  <c r="C25" i="10"/>
  <c r="D25" i="10"/>
  <c r="D26" i="10" s="1"/>
  <c r="D27" i="10" s="1"/>
  <c r="D28" i="10" s="1"/>
  <c r="C26" i="10"/>
  <c r="C27" i="10"/>
  <c r="C28" i="10"/>
  <c r="C29" i="10"/>
  <c r="D29" i="10"/>
  <c r="C30" i="10"/>
  <c r="D30" i="10"/>
  <c r="C31" i="10"/>
  <c r="C32" i="10"/>
  <c r="C33" i="10"/>
  <c r="C34" i="10"/>
  <c r="C35" i="10"/>
  <c r="C36" i="10"/>
  <c r="D36" i="10"/>
  <c r="D37" i="10" s="1"/>
  <c r="D38" i="10" s="1"/>
  <c r="D39" i="10" s="1"/>
  <c r="C37" i="10"/>
  <c r="C38" i="10"/>
  <c r="C39" i="10"/>
  <c r="C40" i="10"/>
  <c r="C41" i="10"/>
  <c r="C42" i="10"/>
  <c r="C43" i="10"/>
  <c r="C44" i="10"/>
  <c r="C45" i="10"/>
  <c r="C46" i="10"/>
  <c r="C47" i="10"/>
  <c r="D47" i="10"/>
  <c r="D48" i="10" s="1"/>
  <c r="D49" i="10" s="1"/>
  <c r="D50" i="10" s="1"/>
  <c r="C48" i="10"/>
  <c r="C49" i="10"/>
  <c r="C50" i="10"/>
  <c r="C51" i="10"/>
  <c r="C52" i="10"/>
  <c r="C53" i="10"/>
  <c r="C54" i="10"/>
  <c r="C55" i="10"/>
  <c r="C56" i="10"/>
  <c r="C57" i="10"/>
  <c r="C58" i="10"/>
  <c r="D58" i="10"/>
  <c r="D59" i="10" s="1"/>
  <c r="D60" i="10" s="1"/>
  <c r="D61" i="10" s="1"/>
  <c r="C59" i="10"/>
  <c r="C60" i="10"/>
  <c r="C61" i="10"/>
  <c r="C62" i="10"/>
  <c r="C63" i="10"/>
  <c r="C64" i="10"/>
  <c r="C65" i="10"/>
  <c r="C66" i="10"/>
  <c r="C67" i="10"/>
  <c r="C68" i="10"/>
  <c r="C69" i="10"/>
  <c r="D69" i="10"/>
  <c r="D70" i="10" s="1"/>
  <c r="D71" i="10" s="1"/>
  <c r="D72" i="10" s="1"/>
  <c r="C70" i="10"/>
  <c r="C71" i="10"/>
  <c r="C72" i="10"/>
  <c r="C73" i="10"/>
  <c r="C74" i="10"/>
  <c r="C75" i="10"/>
  <c r="C76" i="10"/>
  <c r="C77" i="10"/>
  <c r="C78" i="10"/>
  <c r="C2" i="11"/>
  <c r="C3" i="11"/>
  <c r="D3" i="11"/>
  <c r="C4" i="11"/>
  <c r="D4" i="11"/>
  <c r="D5" i="11" s="1"/>
  <c r="C5" i="11"/>
  <c r="C6" i="11"/>
  <c r="D6" i="11"/>
  <c r="D7" i="11" s="1"/>
  <c r="C7" i="11"/>
  <c r="C8" i="11"/>
  <c r="D8" i="11"/>
  <c r="C9" i="11"/>
  <c r="D9" i="11"/>
  <c r="C10" i="11"/>
  <c r="D10" i="11"/>
  <c r="C11" i="11"/>
  <c r="C12" i="11"/>
  <c r="D12" i="11"/>
  <c r="C13" i="11"/>
  <c r="C14" i="11"/>
  <c r="D14" i="11"/>
  <c r="D15" i="11" s="1"/>
  <c r="D16" i="11" s="1"/>
  <c r="C15" i="11"/>
  <c r="C16" i="11"/>
  <c r="C17" i="11"/>
  <c r="D17" i="11"/>
  <c r="D18" i="11" s="1"/>
  <c r="C18" i="11"/>
  <c r="C19" i="11"/>
  <c r="D19" i="11"/>
  <c r="C20" i="11"/>
  <c r="D20" i="11"/>
  <c r="C21" i="11"/>
  <c r="D21" i="11"/>
  <c r="C22" i="11"/>
  <c r="C23" i="11"/>
  <c r="D23" i="11"/>
  <c r="C24" i="11"/>
  <c r="C25" i="11"/>
  <c r="D25" i="11"/>
  <c r="D26" i="11" s="1"/>
  <c r="D27" i="11" s="1"/>
  <c r="C26" i="11"/>
  <c r="C27" i="11"/>
  <c r="C28" i="11"/>
  <c r="D28" i="11"/>
  <c r="D29" i="11" s="1"/>
  <c r="C29" i="11"/>
  <c r="C30" i="11"/>
  <c r="D30" i="11"/>
  <c r="C31" i="11"/>
  <c r="D31" i="11"/>
  <c r="C32" i="11"/>
  <c r="D32" i="11"/>
  <c r="C33" i="11"/>
  <c r="C34" i="11"/>
  <c r="D34" i="11"/>
  <c r="C35" i="11"/>
  <c r="C36" i="11"/>
  <c r="D36" i="11"/>
  <c r="D37" i="11" s="1"/>
  <c r="D38" i="11" s="1"/>
  <c r="C37" i="11"/>
  <c r="C38" i="11"/>
  <c r="C39" i="11"/>
  <c r="D39" i="11"/>
  <c r="D40" i="11" s="1"/>
  <c r="C40" i="11"/>
  <c r="C41" i="11"/>
  <c r="D41" i="11"/>
  <c r="C42" i="11"/>
  <c r="D42" i="11"/>
  <c r="C43" i="11"/>
  <c r="D43" i="11"/>
  <c r="C44" i="11"/>
  <c r="C45" i="11"/>
  <c r="D45" i="11"/>
  <c r="C46" i="11"/>
  <c r="C47" i="11"/>
  <c r="D47" i="11"/>
  <c r="D48" i="11" s="1"/>
  <c r="D49" i="11" s="1"/>
  <c r="C48" i="11"/>
  <c r="C49" i="11"/>
  <c r="C50" i="11"/>
  <c r="C51" i="11"/>
  <c r="D51" i="11"/>
  <c r="C52" i="11"/>
  <c r="C53" i="11"/>
  <c r="D53" i="11"/>
  <c r="C54" i="11"/>
  <c r="D54" i="11"/>
  <c r="C55" i="11"/>
  <c r="C56" i="11"/>
  <c r="D56" i="11"/>
  <c r="C57" i="11"/>
  <c r="C58" i="11"/>
  <c r="D58" i="11"/>
  <c r="D59" i="11" s="1"/>
  <c r="D60" i="11" s="1"/>
  <c r="C59" i="11"/>
  <c r="C60" i="11"/>
  <c r="C61" i="11"/>
  <c r="C62" i="11"/>
  <c r="C63" i="11"/>
  <c r="C64" i="11"/>
  <c r="C65" i="11"/>
  <c r="D65" i="11"/>
  <c r="C66" i="11"/>
  <c r="C67" i="11"/>
  <c r="D67" i="11"/>
  <c r="C68" i="11"/>
  <c r="C69" i="11"/>
  <c r="D69" i="11"/>
  <c r="D70" i="11" s="1"/>
  <c r="D71" i="11" s="1"/>
  <c r="C70" i="11"/>
  <c r="C71" i="11"/>
  <c r="C72" i="11"/>
  <c r="C73" i="11"/>
  <c r="D73" i="11"/>
  <c r="C74" i="11"/>
  <c r="C75" i="11"/>
  <c r="C76" i="11"/>
  <c r="C77" i="11"/>
  <c r="C78" i="11"/>
  <c r="D78" i="11"/>
  <c r="C79" i="11"/>
  <c r="C80" i="11"/>
  <c r="D80" i="11"/>
  <c r="D81" i="11" s="1"/>
  <c r="D82" i="11" s="1"/>
  <c r="C81" i="11"/>
  <c r="C82" i="11"/>
  <c r="C83" i="11"/>
  <c r="C84" i="11"/>
  <c r="D84" i="11"/>
  <c r="C85" i="11"/>
  <c r="C86" i="11"/>
  <c r="C87" i="11"/>
  <c r="C88" i="11"/>
  <c r="C89" i="11"/>
  <c r="C90" i="11"/>
  <c r="C91" i="11"/>
  <c r="D91" i="11"/>
  <c r="D92" i="11" s="1"/>
  <c r="D93" i="11" s="1"/>
  <c r="C92" i="11"/>
  <c r="C93" i="11"/>
  <c r="C94" i="11"/>
  <c r="C95" i="11"/>
  <c r="D95" i="11"/>
  <c r="C96" i="11"/>
  <c r="C97" i="11"/>
  <c r="C98" i="11"/>
  <c r="C99" i="11"/>
  <c r="C100" i="11"/>
  <c r="C101" i="11"/>
  <c r="C102" i="11"/>
  <c r="D102" i="11"/>
  <c r="C103" i="11"/>
  <c r="D103" i="11"/>
  <c r="D104" i="11" s="1"/>
  <c r="C104" i="11"/>
  <c r="C105" i="11"/>
  <c r="C106" i="11"/>
  <c r="D106" i="11"/>
  <c r="C107" i="11"/>
  <c r="C108" i="11"/>
  <c r="C109" i="11"/>
  <c r="C110" i="11"/>
  <c r="C111" i="11"/>
  <c r="C112" i="11"/>
  <c r="C113" i="11"/>
  <c r="D113" i="11"/>
  <c r="D114" i="11" s="1"/>
  <c r="D115" i="11" s="1"/>
  <c r="C114" i="11"/>
  <c r="C115" i="11"/>
  <c r="C116" i="11"/>
  <c r="C117" i="11"/>
  <c r="C118" i="11"/>
  <c r="C119" i="11"/>
  <c r="C120" i="11"/>
  <c r="C121" i="11"/>
  <c r="C122" i="11"/>
  <c r="D5" i="7" l="1"/>
  <c r="D5" i="1"/>
  <c r="D5" i="6"/>
  <c r="D5" i="13"/>
  <c r="D5" i="15"/>
</calcChain>
</file>

<file path=xl/sharedStrings.xml><?xml version="1.0" encoding="utf-8"?>
<sst xmlns="http://schemas.openxmlformats.org/spreadsheetml/2006/main" count="1023" uniqueCount="215">
  <si>
    <t>MJ</t>
    <phoneticPr fontId="4" type="noConversion"/>
  </si>
  <si>
    <t>GJ</t>
  </si>
  <si>
    <t>GJ</t>
    <phoneticPr fontId="4" type="noConversion"/>
  </si>
  <si>
    <t>kcal</t>
  </si>
  <si>
    <t>kcal</t>
    <phoneticPr fontId="4" type="noConversion"/>
  </si>
  <si>
    <t>kWh</t>
  </si>
  <si>
    <t>kWh</t>
    <phoneticPr fontId="4" type="noConversion"/>
  </si>
  <si>
    <t>therm</t>
  </si>
  <si>
    <t>BTU</t>
  </si>
  <si>
    <t>Gg</t>
    <phoneticPr fontId="4" type="noConversion"/>
  </si>
  <si>
    <t>Tg</t>
    <phoneticPr fontId="4" type="noConversion"/>
  </si>
  <si>
    <t>lb</t>
  </si>
  <si>
    <t>lb</t>
    <phoneticPr fontId="4" type="noConversion"/>
  </si>
  <si>
    <t>oz</t>
    <phoneticPr fontId="4" type="noConversion"/>
  </si>
  <si>
    <t>BTU</t>
    <phoneticPr fontId="4" type="noConversion"/>
  </si>
  <si>
    <t>therm</t>
    <phoneticPr fontId="4" type="noConversion"/>
  </si>
  <si>
    <t>kJ</t>
    <phoneticPr fontId="4" type="noConversion"/>
  </si>
  <si>
    <t>MJ</t>
    <phoneticPr fontId="4" type="noConversion"/>
  </si>
  <si>
    <t>GJ</t>
    <phoneticPr fontId="4" type="noConversion"/>
  </si>
  <si>
    <t>cal</t>
    <phoneticPr fontId="4" type="noConversion"/>
  </si>
  <si>
    <t>boe</t>
    <phoneticPr fontId="4" type="noConversion"/>
  </si>
  <si>
    <t>boe</t>
    <phoneticPr fontId="4" type="noConversion"/>
  </si>
  <si>
    <t>kcal</t>
    <phoneticPr fontId="4" type="noConversion"/>
  </si>
  <si>
    <t>kWh</t>
    <phoneticPr fontId="4" type="noConversion"/>
  </si>
  <si>
    <t>BTU</t>
    <phoneticPr fontId="4" type="noConversion"/>
  </si>
  <si>
    <t>therm</t>
    <phoneticPr fontId="4" type="noConversion"/>
  </si>
  <si>
    <t>boe</t>
    <phoneticPr fontId="4" type="noConversion"/>
  </si>
  <si>
    <t>C</t>
  </si>
  <si>
    <t>F</t>
  </si>
  <si>
    <t>Mg</t>
  </si>
  <si>
    <t>Gg</t>
  </si>
  <si>
    <t>Tg</t>
  </si>
  <si>
    <t>C</t>
    <phoneticPr fontId="4" type="noConversion"/>
  </si>
  <si>
    <t>F</t>
    <phoneticPr fontId="4" type="noConversion"/>
  </si>
  <si>
    <t>mm</t>
  </si>
  <si>
    <t>cm</t>
  </si>
  <si>
    <t>m</t>
  </si>
  <si>
    <t>km</t>
  </si>
  <si>
    <t>g</t>
  </si>
  <si>
    <t>kg</t>
  </si>
  <si>
    <t>in</t>
  </si>
  <si>
    <t>ft</t>
  </si>
  <si>
    <t>yd</t>
  </si>
  <si>
    <t>mi</t>
  </si>
  <si>
    <t>J</t>
  </si>
  <si>
    <t>J</t>
    <phoneticPr fontId="4" type="noConversion"/>
  </si>
  <si>
    <t>cal</t>
  </si>
  <si>
    <t>cal</t>
    <phoneticPr fontId="4" type="noConversion"/>
  </si>
  <si>
    <t>mm</t>
    <phoneticPr fontId="4" type="noConversion"/>
  </si>
  <si>
    <t>m</t>
    <phoneticPr fontId="4" type="noConversion"/>
  </si>
  <si>
    <t>cm</t>
    <phoneticPr fontId="4" type="noConversion"/>
  </si>
  <si>
    <t>km</t>
    <phoneticPr fontId="4" type="noConversion"/>
  </si>
  <si>
    <t>=</t>
    <phoneticPr fontId="4" type="noConversion"/>
  </si>
  <si>
    <t>mm</t>
    <phoneticPr fontId="4" type="noConversion"/>
  </si>
  <si>
    <t>From</t>
    <phoneticPr fontId="4" type="noConversion"/>
  </si>
  <si>
    <t>To</t>
    <phoneticPr fontId="4" type="noConversion"/>
  </si>
  <si>
    <t>Conversion</t>
    <phoneticPr fontId="4" type="noConversion"/>
  </si>
  <si>
    <t>mm</t>
    <phoneticPr fontId="4" type="noConversion"/>
  </si>
  <si>
    <t>m</t>
    <phoneticPr fontId="4" type="noConversion"/>
  </si>
  <si>
    <t>km</t>
    <phoneticPr fontId="4" type="noConversion"/>
  </si>
  <si>
    <t>in</t>
    <phoneticPr fontId="4" type="noConversion"/>
  </si>
  <si>
    <t>ft</t>
    <phoneticPr fontId="4" type="noConversion"/>
  </si>
  <si>
    <t>yd</t>
    <phoneticPr fontId="4" type="noConversion"/>
  </si>
  <si>
    <t>mm</t>
    <phoneticPr fontId="4" type="noConversion"/>
  </si>
  <si>
    <t>mm</t>
    <phoneticPr fontId="4" type="noConversion"/>
  </si>
  <si>
    <t>mi</t>
    <phoneticPr fontId="4" type="noConversion"/>
  </si>
  <si>
    <t>na</t>
  </si>
  <si>
    <t>na</t>
    <phoneticPr fontId="4" type="noConversion"/>
  </si>
  <si>
    <t>in</t>
    <phoneticPr fontId="4" type="noConversion"/>
  </si>
  <si>
    <t>ft</t>
    <phoneticPr fontId="4" type="noConversion"/>
  </si>
  <si>
    <t>yd</t>
    <phoneticPr fontId="4" type="noConversion"/>
  </si>
  <si>
    <t>mi</t>
    <phoneticPr fontId="4" type="noConversion"/>
  </si>
  <si>
    <t>na</t>
    <phoneticPr fontId="4" type="noConversion"/>
  </si>
  <si>
    <t>lb</t>
    <phoneticPr fontId="4" type="noConversion"/>
  </si>
  <si>
    <t>oz</t>
    <phoneticPr fontId="4" type="noConversion"/>
  </si>
  <si>
    <t>lb</t>
    <phoneticPr fontId="4" type="noConversion"/>
  </si>
  <si>
    <t>kg</t>
    <phoneticPr fontId="4" type="noConversion"/>
  </si>
  <si>
    <t>Mg</t>
    <phoneticPr fontId="4" type="noConversion"/>
  </si>
  <si>
    <t>oz</t>
    <phoneticPr fontId="4" type="noConversion"/>
  </si>
  <si>
    <t>=</t>
    <phoneticPr fontId="4" type="noConversion"/>
  </si>
  <si>
    <t>kJ</t>
  </si>
  <si>
    <t>kJ</t>
    <phoneticPr fontId="4" type="noConversion"/>
  </si>
  <si>
    <t>MJ</t>
  </si>
  <si>
    <t>m2</t>
  </si>
  <si>
    <r>
      <t>m</t>
    </r>
    <r>
      <rPr>
        <i/>
        <vertAlign val="superscript"/>
        <sz val="20"/>
        <rFont val="Verdana"/>
        <family val="2"/>
        <charset val="204"/>
      </rPr>
      <t>2</t>
    </r>
    <phoneticPr fontId="4" type="noConversion"/>
  </si>
  <si>
    <r>
      <t>km</t>
    </r>
    <r>
      <rPr>
        <i/>
        <vertAlign val="superscript"/>
        <sz val="20"/>
        <rFont val="Verdana"/>
        <family val="2"/>
        <charset val="204"/>
      </rPr>
      <t>2</t>
    </r>
    <phoneticPr fontId="4" type="noConversion"/>
  </si>
  <si>
    <t>ft2</t>
  </si>
  <si>
    <r>
      <t>ft</t>
    </r>
    <r>
      <rPr>
        <i/>
        <vertAlign val="superscript"/>
        <sz val="20"/>
        <rFont val="Verdana"/>
        <family val="2"/>
        <charset val="204"/>
      </rPr>
      <t>2</t>
    </r>
    <phoneticPr fontId="4" type="noConversion"/>
  </si>
  <si>
    <t>mi2</t>
  </si>
  <si>
    <r>
      <t>mi</t>
    </r>
    <r>
      <rPr>
        <i/>
        <vertAlign val="superscript"/>
        <sz val="20"/>
        <rFont val="Verdana"/>
        <family val="2"/>
        <charset val="204"/>
      </rPr>
      <t>2</t>
    </r>
    <phoneticPr fontId="4" type="noConversion"/>
  </si>
  <si>
    <t>ha</t>
  </si>
  <si>
    <t>steres</t>
    <phoneticPr fontId="4" type="noConversion"/>
  </si>
  <si>
    <t>steres</t>
    <phoneticPr fontId="4" type="noConversion"/>
  </si>
  <si>
    <r>
      <t>m</t>
    </r>
    <r>
      <rPr>
        <i/>
        <vertAlign val="superscript"/>
        <sz val="20"/>
        <rFont val="Verdana"/>
        <family val="2"/>
        <charset val="204"/>
      </rPr>
      <t>3</t>
    </r>
    <phoneticPr fontId="4" type="noConversion"/>
  </si>
  <si>
    <t>bbl</t>
    <phoneticPr fontId="4" type="noConversion"/>
  </si>
  <si>
    <t>steres</t>
    <phoneticPr fontId="4" type="noConversion"/>
  </si>
  <si>
    <t>toe</t>
  </si>
  <si>
    <t>toe</t>
    <phoneticPr fontId="4" type="noConversion"/>
  </si>
  <si>
    <t>toe</t>
    <phoneticPr fontId="4" type="noConversion"/>
  </si>
  <si>
    <t>J</t>
    <phoneticPr fontId="4" type="noConversion"/>
  </si>
  <si>
    <t>kJ</t>
    <phoneticPr fontId="4" type="noConversion"/>
  </si>
  <si>
    <t>MJ</t>
    <phoneticPr fontId="4" type="noConversion"/>
  </si>
  <si>
    <t>GJ</t>
    <phoneticPr fontId="4" type="noConversion"/>
  </si>
  <si>
    <t>cal</t>
    <phoneticPr fontId="4" type="noConversion"/>
  </si>
  <si>
    <t>toe</t>
    <phoneticPr fontId="4" type="noConversion"/>
  </si>
  <si>
    <t>kcal</t>
    <phoneticPr fontId="4" type="noConversion"/>
  </si>
  <si>
    <t>kWh</t>
    <phoneticPr fontId="4" type="noConversion"/>
  </si>
  <si>
    <t>BTU</t>
    <phoneticPr fontId="4" type="noConversion"/>
  </si>
  <si>
    <t>therm</t>
    <phoneticPr fontId="4" type="noConversion"/>
  </si>
  <si>
    <t>boe</t>
    <phoneticPr fontId="4" type="noConversion"/>
  </si>
  <si>
    <t>toe</t>
    <phoneticPr fontId="4" type="noConversion"/>
  </si>
  <si>
    <t>ha</t>
    <phoneticPr fontId="4" type="noConversion"/>
  </si>
  <si>
    <t>acre</t>
  </si>
  <si>
    <t>acre</t>
    <phoneticPr fontId="4" type="noConversion"/>
  </si>
  <si>
    <t>km2</t>
  </si>
  <si>
    <t>m3</t>
  </si>
  <si>
    <t>ft3</t>
  </si>
  <si>
    <t>na</t>
    <phoneticPr fontId="4" type="noConversion"/>
  </si>
  <si>
    <t>na</t>
    <phoneticPr fontId="4" type="noConversion"/>
  </si>
  <si>
    <t>na</t>
    <phoneticPr fontId="4" type="noConversion"/>
  </si>
  <si>
    <t>na</t>
    <phoneticPr fontId="4" type="noConversion"/>
  </si>
  <si>
    <t>m2</t>
    <phoneticPr fontId="4" type="noConversion"/>
  </si>
  <si>
    <t>km2</t>
    <phoneticPr fontId="4" type="noConversion"/>
  </si>
  <si>
    <t>ft2</t>
    <phoneticPr fontId="4" type="noConversion"/>
  </si>
  <si>
    <t>mi2</t>
    <phoneticPr fontId="4" type="noConversion"/>
  </si>
  <si>
    <t>ha</t>
    <phoneticPr fontId="4" type="noConversion"/>
  </si>
  <si>
    <t>acre</t>
    <phoneticPr fontId="4" type="noConversion"/>
  </si>
  <si>
    <t>gallon</t>
  </si>
  <si>
    <t>bbl</t>
  </si>
  <si>
    <r>
      <t>ft</t>
    </r>
    <r>
      <rPr>
        <i/>
        <vertAlign val="superscript"/>
        <sz val="20"/>
        <rFont val="Verdana"/>
        <family val="2"/>
        <charset val="204"/>
      </rPr>
      <t>3</t>
    </r>
    <phoneticPr fontId="4" type="noConversion"/>
  </si>
  <si>
    <t>gallon</t>
    <phoneticPr fontId="4" type="noConversion"/>
  </si>
  <si>
    <t>l</t>
  </si>
  <si>
    <t>l</t>
    <phoneticPr fontId="4" type="noConversion"/>
  </si>
  <si>
    <t>m3</t>
    <phoneticPr fontId="4" type="noConversion"/>
  </si>
  <si>
    <t>ft3</t>
    <phoneticPr fontId="4" type="noConversion"/>
  </si>
  <si>
    <t>l</t>
    <phoneticPr fontId="4" type="noConversion"/>
  </si>
  <si>
    <t>gallon</t>
    <phoneticPr fontId="4" type="noConversion"/>
  </si>
  <si>
    <t>bbl</t>
    <phoneticPr fontId="4" type="noConversion"/>
  </si>
  <si>
    <t>Conversion</t>
    <phoneticPr fontId="4" type="noConversion"/>
  </si>
  <si>
    <t>Преобразование объема</t>
  </si>
  <si>
    <t>Из:</t>
  </si>
  <si>
    <t>в:</t>
  </si>
  <si>
    <t>Значение (величина)</t>
  </si>
  <si>
    <t>Единица</t>
  </si>
  <si>
    <t>Доступные единицы:</t>
  </si>
  <si>
    <t>кубический метр</t>
  </si>
  <si>
    <t>кубический фут</t>
  </si>
  <si>
    <t>литр</t>
  </si>
  <si>
    <t>галлон (США)</t>
  </si>
  <si>
    <t>стер</t>
  </si>
  <si>
    <t>лт</t>
  </si>
  <si>
    <t xml:space="preserve">галлон </t>
  </si>
  <si>
    <t>барр.</t>
  </si>
  <si>
    <r>
      <t>м</t>
    </r>
    <r>
      <rPr>
        <i/>
        <vertAlign val="superscript"/>
        <sz val="20"/>
        <rFont val="Verdana"/>
        <family val="2"/>
      </rPr>
      <t>3</t>
    </r>
  </si>
  <si>
    <r>
      <t>фут</t>
    </r>
    <r>
      <rPr>
        <i/>
        <vertAlign val="superscript"/>
        <sz val="20"/>
        <rFont val="Verdana"/>
        <family val="2"/>
      </rPr>
      <t>3</t>
    </r>
  </si>
  <si>
    <t>Преобразование температуры</t>
  </si>
  <si>
    <t>градус Цельсия</t>
  </si>
  <si>
    <t>градус по Фаренгейту</t>
  </si>
  <si>
    <t>Преобразование массы</t>
  </si>
  <si>
    <t>грамм</t>
  </si>
  <si>
    <t>килограмм</t>
  </si>
  <si>
    <t>мегаграмм</t>
  </si>
  <si>
    <t>гигаграмм</t>
  </si>
  <si>
    <t>тераграмм</t>
  </si>
  <si>
    <t>унция</t>
  </si>
  <si>
    <t>фунт</t>
  </si>
  <si>
    <t>гр</t>
  </si>
  <si>
    <t>кг</t>
  </si>
  <si>
    <t>Мг</t>
  </si>
  <si>
    <t>Гг</t>
  </si>
  <si>
    <t>Тг</t>
  </si>
  <si>
    <t>Преобразование энергии</t>
  </si>
  <si>
    <t>баррель нефти</t>
  </si>
  <si>
    <t>Джоуль</t>
  </si>
  <si>
    <t>килоджоуль</t>
  </si>
  <si>
    <t>мегаджоуль</t>
  </si>
  <si>
    <t>гигаджоуль</t>
  </si>
  <si>
    <t>калория</t>
  </si>
  <si>
    <t>килокалория</t>
  </si>
  <si>
    <t>киловатт-час</t>
  </si>
  <si>
    <t>британская тепловая единица</t>
  </si>
  <si>
    <t>эквивалент барреля нефти</t>
  </si>
  <si>
    <t>тонна нефтяного эквивалента</t>
  </si>
  <si>
    <t>терм</t>
  </si>
  <si>
    <t>Дж</t>
  </si>
  <si>
    <t>МДж</t>
  </si>
  <si>
    <t>кДж</t>
  </si>
  <si>
    <t>ГДж</t>
  </si>
  <si>
    <t>кал</t>
  </si>
  <si>
    <t>ккал</t>
  </si>
  <si>
    <t>кВт⋅ч</t>
  </si>
  <si>
    <t>БТЕ</t>
  </si>
  <si>
    <t>Преобразование расстояния</t>
  </si>
  <si>
    <t>миллиметр</t>
  </si>
  <si>
    <t>сантиметр</t>
  </si>
  <si>
    <t>метр</t>
  </si>
  <si>
    <t>километр</t>
  </si>
  <si>
    <t>дюйм</t>
  </si>
  <si>
    <t>фут</t>
  </si>
  <si>
    <t>ярд</t>
  </si>
  <si>
    <t>миля</t>
  </si>
  <si>
    <t>мм</t>
  </si>
  <si>
    <t>см</t>
  </si>
  <si>
    <t>м</t>
  </si>
  <si>
    <t>км</t>
  </si>
  <si>
    <t>Преобразование площади</t>
  </si>
  <si>
    <t>квадратный метр</t>
  </si>
  <si>
    <t>квадратный км</t>
  </si>
  <si>
    <t>квадратный фут</t>
  </si>
  <si>
    <t>квадратная миля</t>
  </si>
  <si>
    <t>га</t>
  </si>
  <si>
    <t>акр</t>
  </si>
  <si>
    <t>гектар</t>
  </si>
  <si>
    <r>
      <t>м</t>
    </r>
    <r>
      <rPr>
        <i/>
        <vertAlign val="superscript"/>
        <sz val="20"/>
        <rFont val="Verdana"/>
        <family val="2"/>
      </rPr>
      <t>2</t>
    </r>
  </si>
  <si>
    <r>
      <t>км</t>
    </r>
    <r>
      <rPr>
        <i/>
        <vertAlign val="superscript"/>
        <sz val="2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</si>
</sst>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3" x14ac:knownFonts="1">
    <font>
      <sz val="10"/>
      <name val="Verdana"/>
    </font>
    <font>
      <sz val="10"/>
      <name val="Verdana"/>
      <family val="2"/>
      <charset val="204"/>
    </font>
    <font>
      <sz val="10"/>
      <name val="Verdana"/>
      <family val="2"/>
      <charset val="204"/>
    </font>
    <font>
      <sz val="10"/>
      <name val="Verdana"/>
      <family val="2"/>
      <charset val="204"/>
    </font>
    <font>
      <sz val="8"/>
      <name val="Verdana"/>
      <family val="2"/>
      <charset val="204"/>
    </font>
    <font>
      <sz val="20"/>
      <name val="Verdana"/>
      <family val="2"/>
      <charset val="204"/>
    </font>
    <font>
      <b/>
      <sz val="20"/>
      <name val="Verdana"/>
      <family val="2"/>
      <charset val="204"/>
    </font>
    <font>
      <i/>
      <sz val="20"/>
      <name val="Verdana"/>
      <family val="2"/>
      <charset val="204"/>
    </font>
    <font>
      <b/>
      <i/>
      <sz val="20"/>
      <name val="Verdana"/>
      <family val="2"/>
      <charset val="204"/>
    </font>
    <font>
      <sz val="18"/>
      <name val="Verdana"/>
      <family val="2"/>
      <charset val="204"/>
    </font>
    <font>
      <i/>
      <vertAlign val="superscript"/>
      <sz val="20"/>
      <name val="Verdana"/>
      <family val="2"/>
      <charset val="204"/>
    </font>
    <font>
      <i/>
      <vertAlign val="superscript"/>
      <sz val="20"/>
      <name val="Verdana"/>
      <family val="2"/>
    </font>
    <font>
      <i/>
      <sz val="18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/>
    <xf numFmtId="0" fontId="6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Border="1" applyProtection="1"/>
    <xf numFmtId="0" fontId="6" fillId="2" borderId="0" xfId="0" applyFont="1" applyFill="1" applyBorder="1" applyProtection="1"/>
    <xf numFmtId="0" fontId="7" fillId="2" borderId="0" xfId="0" applyFont="1" applyFill="1" applyProtection="1"/>
    <xf numFmtId="0" fontId="5" fillId="2" borderId="1" xfId="0" applyFont="1" applyFill="1" applyBorder="1" applyProtection="1"/>
    <xf numFmtId="0" fontId="8" fillId="2" borderId="0" xfId="0" applyFont="1" applyFill="1" applyProtection="1"/>
    <xf numFmtId="0" fontId="5" fillId="3" borderId="1" xfId="0" applyFont="1" applyFill="1" applyBorder="1" applyProtection="1">
      <protection locked="0"/>
    </xf>
    <xf numFmtId="0" fontId="5" fillId="2" borderId="0" xfId="0" applyFont="1" applyFill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164" fontId="5" fillId="3" borderId="1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horizontal="left"/>
    </xf>
    <xf numFmtId="3" fontId="0" fillId="0" borderId="0" xfId="0" applyNumberFormat="1"/>
    <xf numFmtId="0" fontId="9" fillId="4" borderId="1" xfId="0" applyNumberFormat="1" applyFont="1" applyFill="1" applyBorder="1" applyProtection="1"/>
    <xf numFmtId="0" fontId="9" fillId="3" borderId="1" xfId="0" applyNumberFormat="1" applyFont="1" applyFill="1" applyBorder="1" applyProtection="1">
      <protection locked="0"/>
    </xf>
    <xf numFmtId="0" fontId="5" fillId="3" borderId="1" xfId="0" applyNumberFormat="1" applyFont="1" applyFill="1" applyBorder="1" applyProtection="1">
      <protection locked="0"/>
    </xf>
    <xf numFmtId="0" fontId="5" fillId="4" borderId="1" xfId="0" applyNumberFormat="1" applyFont="1" applyFill="1" applyBorder="1" applyProtection="1"/>
    <xf numFmtId="11" fontId="0" fillId="0" borderId="0" xfId="0" applyNumberFormat="1"/>
    <xf numFmtId="0" fontId="3" fillId="0" borderId="0" xfId="0" applyFont="1"/>
    <xf numFmtId="11" fontId="3" fillId="0" borderId="0" xfId="0" applyNumberFormat="1" applyFont="1"/>
    <xf numFmtId="0" fontId="2" fillId="0" borderId="0" xfId="0" applyFont="1"/>
    <xf numFmtId="11" fontId="1" fillId="0" borderId="0" xfId="0" applyNumberFormat="1" applyFont="1"/>
    <xf numFmtId="0" fontId="1" fillId="0" borderId="0" xfId="0" applyFont="1"/>
    <xf numFmtId="0" fontId="5" fillId="2" borderId="1" xfId="0" applyFont="1" applyFill="1" applyBorder="1" applyAlignment="1" applyProtection="1">
      <alignment horizontal="right" wrapText="1"/>
    </xf>
    <xf numFmtId="0" fontId="12" fillId="2" borderId="0" xfId="0" applyFont="1" applyFill="1" applyAlignment="1" applyProtection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zoomScale="55" zoomScaleNormal="55" workbookViewId="0">
      <selection activeCell="E14" sqref="E14"/>
    </sheetView>
  </sheetViews>
  <sheetFormatPr defaultColWidth="10.75" defaultRowHeight="24.75" x14ac:dyDescent="0.3"/>
  <cols>
    <col min="1" max="1" width="39.875" style="1" customWidth="1"/>
    <col min="2" max="2" width="15.625" style="1" customWidth="1"/>
    <col min="3" max="3" width="3.5" style="1" customWidth="1"/>
    <col min="4" max="4" width="37.75" style="1" customWidth="1"/>
    <col min="5" max="5" width="21.875" style="1" customWidth="1"/>
    <col min="6" max="6" width="11" style="1" customWidth="1"/>
    <col min="7" max="16384" width="10.75" style="1"/>
  </cols>
  <sheetData>
    <row r="1" spans="1:7" x14ac:dyDescent="0.3">
      <c r="A1" s="2" t="s">
        <v>205</v>
      </c>
      <c r="B1" s="3"/>
      <c r="C1" s="3"/>
      <c r="D1" s="3"/>
      <c r="E1" s="3"/>
      <c r="F1" s="10"/>
      <c r="G1" s="10"/>
    </row>
    <row r="2" spans="1:7" x14ac:dyDescent="0.3">
      <c r="A2" s="4"/>
      <c r="B2" s="4"/>
      <c r="C2" s="3"/>
      <c r="D2" s="4"/>
      <c r="E2" s="4"/>
      <c r="F2" s="10"/>
      <c r="G2" s="10"/>
    </row>
    <row r="3" spans="1:7" x14ac:dyDescent="0.3">
      <c r="A3" s="5" t="s">
        <v>140</v>
      </c>
      <c r="B3" s="4"/>
      <c r="C3" s="3"/>
      <c r="D3" s="5" t="s">
        <v>141</v>
      </c>
      <c r="E3" s="4"/>
      <c r="F3" s="10"/>
      <c r="G3" s="10"/>
    </row>
    <row r="4" spans="1:7" ht="74.25" x14ac:dyDescent="0.3">
      <c r="A4" s="27" t="s">
        <v>142</v>
      </c>
      <c r="B4" s="7" t="s">
        <v>143</v>
      </c>
      <c r="C4" s="3"/>
      <c r="D4" s="27" t="s">
        <v>142</v>
      </c>
      <c r="E4" s="7" t="s">
        <v>143</v>
      </c>
      <c r="F4" s="10"/>
      <c r="G4" s="10"/>
    </row>
    <row r="5" spans="1:7" x14ac:dyDescent="0.3">
      <c r="A5" s="19">
        <v>2</v>
      </c>
      <c r="B5" s="9" t="s">
        <v>88</v>
      </c>
      <c r="C5" s="3" t="s">
        <v>52</v>
      </c>
      <c r="D5" s="20">
        <f>VLOOKUP(B5&amp;2&amp;E5,AreaConversions!C2:D200,2,FALSE)*A5</f>
        <v>1280</v>
      </c>
      <c r="E5" s="9" t="s">
        <v>112</v>
      </c>
      <c r="F5" s="10"/>
      <c r="G5" s="10"/>
    </row>
    <row r="6" spans="1:7" x14ac:dyDescent="0.3">
      <c r="A6" s="3"/>
      <c r="B6" s="3"/>
      <c r="C6" s="3"/>
      <c r="D6" s="3"/>
      <c r="E6" s="3"/>
      <c r="F6" s="10"/>
      <c r="G6" s="10"/>
    </row>
    <row r="7" spans="1:7" x14ac:dyDescent="0.3">
      <c r="A7" s="3"/>
      <c r="B7" s="3"/>
      <c r="C7" s="3"/>
      <c r="D7" s="3"/>
      <c r="E7" s="3"/>
      <c r="F7" s="10"/>
      <c r="G7" s="10"/>
    </row>
    <row r="8" spans="1:7" x14ac:dyDescent="0.3">
      <c r="A8" s="8" t="s">
        <v>144</v>
      </c>
      <c r="B8" s="6"/>
      <c r="C8" s="6"/>
      <c r="D8" s="6"/>
      <c r="E8" s="6"/>
      <c r="F8" s="10"/>
      <c r="G8" s="10"/>
    </row>
    <row r="9" spans="1:7" ht="27.75" x14ac:dyDescent="0.3">
      <c r="A9" s="6" t="s">
        <v>206</v>
      </c>
      <c r="B9" s="6"/>
      <c r="C9" s="6" t="s">
        <v>84</v>
      </c>
      <c r="D9" s="6"/>
      <c r="E9" s="6" t="s">
        <v>213</v>
      </c>
      <c r="F9" s="10"/>
      <c r="G9" s="10"/>
    </row>
    <row r="10" spans="1:7" ht="27.75" x14ac:dyDescent="0.3">
      <c r="A10" s="6" t="s">
        <v>207</v>
      </c>
      <c r="B10" s="6"/>
      <c r="C10" s="6" t="s">
        <v>85</v>
      </c>
      <c r="D10" s="6"/>
      <c r="E10" s="6" t="s">
        <v>214</v>
      </c>
      <c r="F10" s="10"/>
      <c r="G10" s="10"/>
    </row>
    <row r="11" spans="1:7" ht="27.75" x14ac:dyDescent="0.3">
      <c r="A11" s="6" t="s">
        <v>208</v>
      </c>
      <c r="B11" s="6"/>
      <c r="C11" s="6" t="s">
        <v>87</v>
      </c>
      <c r="D11" s="6"/>
      <c r="E11" s="6"/>
      <c r="F11" s="10"/>
      <c r="G11" s="10"/>
    </row>
    <row r="12" spans="1:7" ht="27.75" x14ac:dyDescent="0.3">
      <c r="A12" s="6" t="s">
        <v>209</v>
      </c>
      <c r="B12" s="6"/>
      <c r="C12" s="6" t="s">
        <v>89</v>
      </c>
      <c r="D12" s="6"/>
      <c r="E12" s="6"/>
      <c r="F12" s="10"/>
      <c r="G12" s="10"/>
    </row>
    <row r="13" spans="1:7" x14ac:dyDescent="0.3">
      <c r="A13" s="6" t="s">
        <v>212</v>
      </c>
      <c r="B13" s="6"/>
      <c r="C13" s="6" t="s">
        <v>111</v>
      </c>
      <c r="D13" s="6"/>
      <c r="E13" s="6" t="s">
        <v>210</v>
      </c>
      <c r="F13" s="10"/>
      <c r="G13" s="10"/>
    </row>
    <row r="14" spans="1:7" x14ac:dyDescent="0.3">
      <c r="A14" s="6" t="s">
        <v>211</v>
      </c>
      <c r="B14" s="6"/>
      <c r="C14" s="6" t="s">
        <v>113</v>
      </c>
      <c r="D14" s="6"/>
      <c r="E14" s="6"/>
      <c r="F14" s="10"/>
      <c r="G14" s="10"/>
    </row>
    <row r="15" spans="1:7" x14ac:dyDescent="0.3">
      <c r="A15" s="6"/>
      <c r="B15" s="6"/>
      <c r="C15" s="6"/>
      <c r="D15" s="6"/>
      <c r="E15" s="6"/>
      <c r="F15" s="10"/>
      <c r="G15" s="10"/>
    </row>
    <row r="16" spans="1:7" x14ac:dyDescent="0.3">
      <c r="A16" s="10"/>
      <c r="B16" s="10"/>
      <c r="C16" s="10"/>
      <c r="D16" s="10"/>
      <c r="E16" s="10"/>
      <c r="F16" s="10"/>
      <c r="G16" s="10"/>
    </row>
    <row r="17" spans="1:7" x14ac:dyDescent="0.3">
      <c r="A17" s="10"/>
      <c r="B17" s="10"/>
      <c r="C17" s="10"/>
      <c r="D17" s="10"/>
      <c r="E17" s="10"/>
      <c r="F17" s="10"/>
      <c r="G17" s="10"/>
    </row>
    <row r="18" spans="1:7" x14ac:dyDescent="0.3">
      <c r="A18" s="10"/>
      <c r="B18" s="10"/>
      <c r="C18" s="10"/>
      <c r="D18" s="10"/>
      <c r="E18" s="10"/>
      <c r="F18" s="10"/>
      <c r="G18" s="10"/>
    </row>
  </sheetData>
  <phoneticPr fontId="4" type="noConversion"/>
  <dataValidations count="2">
    <dataValidation type="list" allowBlank="1" showInputMessage="1" showErrorMessage="1" sqref="E5">
      <formula1>AreaUnits</formula1>
    </dataValidation>
    <dataValidation type="list" allowBlank="1" showInputMessage="1" showErrorMessage="1" sqref="B5">
      <formula1>AreaUnits</formula1>
    </dataValidation>
  </dataValidations>
  <pageMargins left="0.75" right="0.75" top="0.75" bottom="1" header="0.30555555555555558" footer="0.34722222222222221"/>
  <pageSetup orientation="landscape" horizontalDpi="4294967292" verticalDpi="4294967292"/>
  <headerFooter alignWithMargins="0"/>
  <ignoredErrors>
    <ignoredError sqref="D5" emptyCellReferenc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78"/>
  <sheetViews>
    <sheetView topLeftCell="A44" workbookViewId="0">
      <selection activeCell="E74" sqref="E74"/>
    </sheetView>
  </sheetViews>
  <sheetFormatPr defaultColWidth="11.125" defaultRowHeight="12.75" x14ac:dyDescent="0.2"/>
  <cols>
    <col min="4" max="4" width="12.25" customWidth="1"/>
  </cols>
  <sheetData>
    <row r="1" spans="1:4" x14ac:dyDescent="0.2">
      <c r="A1" t="s">
        <v>54</v>
      </c>
      <c r="B1" t="s">
        <v>55</v>
      </c>
      <c r="D1" t="s">
        <v>56</v>
      </c>
    </row>
    <row r="2" spans="1:4" x14ac:dyDescent="0.2">
      <c r="A2" t="s">
        <v>38</v>
      </c>
      <c r="B2" t="s">
        <v>38</v>
      </c>
      <c r="C2" t="str">
        <f>A2&amp;2&amp;B2</f>
        <v>g2g</v>
      </c>
      <c r="D2">
        <v>1</v>
      </c>
    </row>
    <row r="3" spans="1:4" x14ac:dyDescent="0.2">
      <c r="A3" t="s">
        <v>38</v>
      </c>
      <c r="B3" t="s">
        <v>39</v>
      </c>
      <c r="C3" t="str">
        <f t="shared" ref="C3:C66" si="0">A3&amp;2&amp;B3</f>
        <v>g2kg</v>
      </c>
      <c r="D3">
        <f>1/1000</f>
        <v>1E-3</v>
      </c>
    </row>
    <row r="4" spans="1:4" x14ac:dyDescent="0.2">
      <c r="A4" t="s">
        <v>38</v>
      </c>
      <c r="B4" t="s">
        <v>29</v>
      </c>
      <c r="C4" t="str">
        <f t="shared" si="0"/>
        <v>g2Mg</v>
      </c>
      <c r="D4">
        <f>D3/1000</f>
        <v>9.9999999999999995E-7</v>
      </c>
    </row>
    <row r="5" spans="1:4" x14ac:dyDescent="0.2">
      <c r="A5" t="s">
        <v>38</v>
      </c>
      <c r="B5" t="s">
        <v>30</v>
      </c>
      <c r="C5" t="str">
        <f t="shared" si="0"/>
        <v>g2Gg</v>
      </c>
      <c r="D5">
        <f>D4/1000</f>
        <v>9.9999999999999986E-10</v>
      </c>
    </row>
    <row r="6" spans="1:4" x14ac:dyDescent="0.2">
      <c r="A6" t="s">
        <v>38</v>
      </c>
      <c r="B6" t="s">
        <v>31</v>
      </c>
      <c r="C6" t="str">
        <f t="shared" si="0"/>
        <v>g2Tg</v>
      </c>
      <c r="D6">
        <f>D5/1000</f>
        <v>9.9999999999999978E-13</v>
      </c>
    </row>
    <row r="7" spans="1:4" x14ac:dyDescent="0.2">
      <c r="A7" t="s">
        <v>38</v>
      </c>
      <c r="B7" t="s">
        <v>73</v>
      </c>
      <c r="C7" t="str">
        <f t="shared" si="0"/>
        <v>g2lb</v>
      </c>
      <c r="D7">
        <f>1/453.59237</f>
        <v>2.2046226218487759E-3</v>
      </c>
    </row>
    <row r="8" spans="1:4" x14ac:dyDescent="0.2">
      <c r="A8" t="s">
        <v>38</v>
      </c>
      <c r="B8" t="s">
        <v>74</v>
      </c>
      <c r="C8" t="str">
        <f t="shared" si="0"/>
        <v>g2oz</v>
      </c>
      <c r="D8">
        <f>1/28.349523</f>
        <v>3.527396210511196E-2</v>
      </c>
    </row>
    <row r="9" spans="1:4" x14ac:dyDescent="0.2">
      <c r="A9" t="s">
        <v>38</v>
      </c>
      <c r="B9" t="s">
        <v>72</v>
      </c>
      <c r="C9" t="str">
        <f t="shared" si="0"/>
        <v>g2na</v>
      </c>
      <c r="D9">
        <v>0</v>
      </c>
    </row>
    <row r="10" spans="1:4" x14ac:dyDescent="0.2">
      <c r="A10" t="s">
        <v>38</v>
      </c>
      <c r="B10" t="s">
        <v>67</v>
      </c>
      <c r="C10" t="str">
        <f t="shared" si="0"/>
        <v>g2na</v>
      </c>
      <c r="D10">
        <v>0</v>
      </c>
    </row>
    <row r="11" spans="1:4" x14ac:dyDescent="0.2">
      <c r="A11" t="s">
        <v>38</v>
      </c>
      <c r="B11" t="s">
        <v>67</v>
      </c>
      <c r="C11" t="str">
        <f t="shared" si="0"/>
        <v>g2na</v>
      </c>
      <c r="D11">
        <v>0</v>
      </c>
    </row>
    <row r="12" spans="1:4" x14ac:dyDescent="0.2">
      <c r="A12" t="s">
        <v>38</v>
      </c>
      <c r="B12" t="s">
        <v>67</v>
      </c>
      <c r="C12" t="str">
        <f t="shared" si="0"/>
        <v>g2na</v>
      </c>
      <c r="D12">
        <v>0</v>
      </c>
    </row>
    <row r="13" spans="1:4" x14ac:dyDescent="0.2">
      <c r="A13" t="s">
        <v>76</v>
      </c>
      <c r="B13" t="s">
        <v>38</v>
      </c>
      <c r="C13" t="str">
        <f t="shared" si="0"/>
        <v>kg2g</v>
      </c>
      <c r="D13">
        <v>1000</v>
      </c>
    </row>
    <row r="14" spans="1:4" x14ac:dyDescent="0.2">
      <c r="A14" t="s">
        <v>76</v>
      </c>
      <c r="B14" t="s">
        <v>39</v>
      </c>
      <c r="C14" t="str">
        <f t="shared" si="0"/>
        <v>kg2kg</v>
      </c>
      <c r="D14">
        <f>1</f>
        <v>1</v>
      </c>
    </row>
    <row r="15" spans="1:4" x14ac:dyDescent="0.2">
      <c r="A15" t="s">
        <v>76</v>
      </c>
      <c r="B15" t="s">
        <v>29</v>
      </c>
      <c r="C15" t="str">
        <f t="shared" si="0"/>
        <v>kg2Mg</v>
      </c>
      <c r="D15">
        <f>D14/1000</f>
        <v>1E-3</v>
      </c>
    </row>
    <row r="16" spans="1:4" x14ac:dyDescent="0.2">
      <c r="A16" t="s">
        <v>76</v>
      </c>
      <c r="B16" t="s">
        <v>30</v>
      </c>
      <c r="C16" t="str">
        <f t="shared" si="0"/>
        <v>kg2Gg</v>
      </c>
      <c r="D16">
        <f>D15/1000</f>
        <v>9.9999999999999995E-7</v>
      </c>
    </row>
    <row r="17" spans="1:4" x14ac:dyDescent="0.2">
      <c r="A17" t="s">
        <v>76</v>
      </c>
      <c r="B17" t="s">
        <v>31</v>
      </c>
      <c r="C17" t="str">
        <f t="shared" si="0"/>
        <v>kg2Tg</v>
      </c>
      <c r="D17">
        <f>D16/1000</f>
        <v>9.9999999999999986E-10</v>
      </c>
    </row>
    <row r="18" spans="1:4" x14ac:dyDescent="0.2">
      <c r="A18" t="s">
        <v>76</v>
      </c>
      <c r="B18" t="s">
        <v>73</v>
      </c>
      <c r="C18" t="str">
        <f t="shared" si="0"/>
        <v>kg2lb</v>
      </c>
      <c r="D18">
        <f>1/0.45359237</f>
        <v>2.2046226218487757</v>
      </c>
    </row>
    <row r="19" spans="1:4" x14ac:dyDescent="0.2">
      <c r="A19" t="s">
        <v>76</v>
      </c>
      <c r="B19" t="s">
        <v>74</v>
      </c>
      <c r="C19" t="str">
        <f t="shared" si="0"/>
        <v>kg2oz</v>
      </c>
      <c r="D19">
        <f>1/0.028349523</f>
        <v>35.273962105111963</v>
      </c>
    </row>
    <row r="20" spans="1:4" x14ac:dyDescent="0.2">
      <c r="A20" t="s">
        <v>76</v>
      </c>
      <c r="B20" t="s">
        <v>72</v>
      </c>
      <c r="C20" t="str">
        <f t="shared" si="0"/>
        <v>kg2na</v>
      </c>
      <c r="D20">
        <v>0</v>
      </c>
    </row>
    <row r="21" spans="1:4" x14ac:dyDescent="0.2">
      <c r="A21" t="s">
        <v>76</v>
      </c>
      <c r="B21" t="s">
        <v>67</v>
      </c>
      <c r="C21" t="str">
        <f t="shared" si="0"/>
        <v>kg2na</v>
      </c>
      <c r="D21">
        <v>0</v>
      </c>
    </row>
    <row r="22" spans="1:4" x14ac:dyDescent="0.2">
      <c r="A22" t="s">
        <v>76</v>
      </c>
      <c r="B22" t="s">
        <v>67</v>
      </c>
      <c r="C22" t="str">
        <f t="shared" si="0"/>
        <v>kg2na</v>
      </c>
      <c r="D22">
        <v>0</v>
      </c>
    </row>
    <row r="23" spans="1:4" x14ac:dyDescent="0.2">
      <c r="A23" t="s">
        <v>76</v>
      </c>
      <c r="B23" t="s">
        <v>67</v>
      </c>
      <c r="C23" t="str">
        <f t="shared" si="0"/>
        <v>kg2na</v>
      </c>
      <c r="D23">
        <v>0</v>
      </c>
    </row>
    <row r="24" spans="1:4" x14ac:dyDescent="0.2">
      <c r="A24" t="s">
        <v>77</v>
      </c>
      <c r="B24" t="s">
        <v>38</v>
      </c>
      <c r="C24" t="str">
        <f t="shared" si="0"/>
        <v>Mg2g</v>
      </c>
      <c r="D24">
        <v>1000000</v>
      </c>
    </row>
    <row r="25" spans="1:4" x14ac:dyDescent="0.2">
      <c r="A25" t="s">
        <v>77</v>
      </c>
      <c r="B25" t="s">
        <v>39</v>
      </c>
      <c r="C25" t="str">
        <f t="shared" si="0"/>
        <v>Mg2kg</v>
      </c>
      <c r="D25">
        <f>D24/1000</f>
        <v>1000</v>
      </c>
    </row>
    <row r="26" spans="1:4" x14ac:dyDescent="0.2">
      <c r="A26" t="s">
        <v>77</v>
      </c>
      <c r="B26" t="s">
        <v>29</v>
      </c>
      <c r="C26" t="str">
        <f t="shared" si="0"/>
        <v>Mg2Mg</v>
      </c>
      <c r="D26">
        <f>D25/1000</f>
        <v>1</v>
      </c>
    </row>
    <row r="27" spans="1:4" x14ac:dyDescent="0.2">
      <c r="A27" t="s">
        <v>77</v>
      </c>
      <c r="B27" t="s">
        <v>30</v>
      </c>
      <c r="C27" t="str">
        <f t="shared" si="0"/>
        <v>Mg2Gg</v>
      </c>
      <c r="D27">
        <f>D26/1000</f>
        <v>1E-3</v>
      </c>
    </row>
    <row r="28" spans="1:4" x14ac:dyDescent="0.2">
      <c r="A28" t="s">
        <v>77</v>
      </c>
      <c r="B28" t="s">
        <v>31</v>
      </c>
      <c r="C28" t="str">
        <f t="shared" si="0"/>
        <v>Mg2Tg</v>
      </c>
      <c r="D28">
        <f>D27/1000</f>
        <v>9.9999999999999995E-7</v>
      </c>
    </row>
    <row r="29" spans="1:4" x14ac:dyDescent="0.2">
      <c r="A29" t="s">
        <v>77</v>
      </c>
      <c r="B29" t="s">
        <v>73</v>
      </c>
      <c r="C29" t="str">
        <f t="shared" si="0"/>
        <v>Mg2lb</v>
      </c>
      <c r="D29">
        <f>1/0.00045359237</f>
        <v>2204.6226218487759</v>
      </c>
    </row>
    <row r="30" spans="1:4" x14ac:dyDescent="0.2">
      <c r="A30" t="s">
        <v>77</v>
      </c>
      <c r="B30" t="s">
        <v>74</v>
      </c>
      <c r="C30" t="str">
        <f t="shared" si="0"/>
        <v>Mg2oz</v>
      </c>
      <c r="D30">
        <f>1/0.000028349523</f>
        <v>35273.962105111961</v>
      </c>
    </row>
    <row r="31" spans="1:4" x14ac:dyDescent="0.2">
      <c r="A31" t="s">
        <v>77</v>
      </c>
      <c r="B31" t="s">
        <v>72</v>
      </c>
      <c r="C31" t="str">
        <f t="shared" si="0"/>
        <v>Mg2na</v>
      </c>
      <c r="D31">
        <v>0</v>
      </c>
    </row>
    <row r="32" spans="1:4" x14ac:dyDescent="0.2">
      <c r="A32" t="s">
        <v>77</v>
      </c>
      <c r="B32" t="s">
        <v>67</v>
      </c>
      <c r="C32" t="str">
        <f t="shared" si="0"/>
        <v>Mg2na</v>
      </c>
      <c r="D32">
        <v>0</v>
      </c>
    </row>
    <row r="33" spans="1:4" x14ac:dyDescent="0.2">
      <c r="A33" t="s">
        <v>77</v>
      </c>
      <c r="B33" t="s">
        <v>67</v>
      </c>
      <c r="C33" t="str">
        <f t="shared" si="0"/>
        <v>Mg2na</v>
      </c>
      <c r="D33">
        <v>0</v>
      </c>
    </row>
    <row r="34" spans="1:4" x14ac:dyDescent="0.2">
      <c r="A34" t="s">
        <v>77</v>
      </c>
      <c r="B34" t="s">
        <v>67</v>
      </c>
      <c r="C34" t="str">
        <f t="shared" si="0"/>
        <v>Mg2na</v>
      </c>
      <c r="D34">
        <v>0</v>
      </c>
    </row>
    <row r="35" spans="1:4" x14ac:dyDescent="0.2">
      <c r="A35" t="s">
        <v>9</v>
      </c>
      <c r="B35" t="s">
        <v>38</v>
      </c>
      <c r="C35" t="str">
        <f t="shared" si="0"/>
        <v>Gg2g</v>
      </c>
      <c r="D35" s="21">
        <v>1000000000</v>
      </c>
    </row>
    <row r="36" spans="1:4" x14ac:dyDescent="0.2">
      <c r="A36" t="s">
        <v>9</v>
      </c>
      <c r="B36" t="s">
        <v>39</v>
      </c>
      <c r="C36" t="str">
        <f t="shared" si="0"/>
        <v>Gg2kg</v>
      </c>
      <c r="D36" s="21">
        <f>D35/1000</f>
        <v>1000000</v>
      </c>
    </row>
    <row r="37" spans="1:4" x14ac:dyDescent="0.2">
      <c r="A37" t="s">
        <v>9</v>
      </c>
      <c r="B37" t="s">
        <v>29</v>
      </c>
      <c r="C37" t="str">
        <f t="shared" si="0"/>
        <v>Gg2Mg</v>
      </c>
      <c r="D37">
        <f>D36/1000</f>
        <v>1000</v>
      </c>
    </row>
    <row r="38" spans="1:4" x14ac:dyDescent="0.2">
      <c r="A38" t="s">
        <v>9</v>
      </c>
      <c r="B38" t="s">
        <v>30</v>
      </c>
      <c r="C38" t="str">
        <f t="shared" si="0"/>
        <v>Gg2Gg</v>
      </c>
      <c r="D38">
        <f>D37/1000</f>
        <v>1</v>
      </c>
    </row>
    <row r="39" spans="1:4" x14ac:dyDescent="0.2">
      <c r="A39" t="s">
        <v>9</v>
      </c>
      <c r="B39" t="s">
        <v>31</v>
      </c>
      <c r="C39" t="str">
        <f t="shared" si="0"/>
        <v>Gg2Tg</v>
      </c>
      <c r="D39">
        <f>D38/1000</f>
        <v>1E-3</v>
      </c>
    </row>
    <row r="40" spans="1:4" x14ac:dyDescent="0.2">
      <c r="A40" t="s">
        <v>9</v>
      </c>
      <c r="B40" t="s">
        <v>73</v>
      </c>
      <c r="C40" t="str">
        <f t="shared" si="0"/>
        <v>Gg2lb</v>
      </c>
      <c r="D40" s="24">
        <v>2204622.3302271999</v>
      </c>
    </row>
    <row r="41" spans="1:4" x14ac:dyDescent="0.2">
      <c r="A41" t="s">
        <v>9</v>
      </c>
      <c r="B41" t="s">
        <v>74</v>
      </c>
      <c r="C41" t="str">
        <f t="shared" si="0"/>
        <v>Gg2oz</v>
      </c>
      <c r="D41" s="24">
        <v>35273961.949579999</v>
      </c>
    </row>
    <row r="42" spans="1:4" x14ac:dyDescent="0.2">
      <c r="A42" t="s">
        <v>9</v>
      </c>
      <c r="B42" t="s">
        <v>67</v>
      </c>
      <c r="C42" t="str">
        <f t="shared" si="0"/>
        <v>Gg2na</v>
      </c>
      <c r="D42">
        <v>0</v>
      </c>
    </row>
    <row r="43" spans="1:4" x14ac:dyDescent="0.2">
      <c r="A43" t="s">
        <v>9</v>
      </c>
      <c r="B43" t="s">
        <v>67</v>
      </c>
      <c r="C43" t="str">
        <f t="shared" si="0"/>
        <v>Gg2na</v>
      </c>
      <c r="D43">
        <v>0</v>
      </c>
    </row>
    <row r="44" spans="1:4" x14ac:dyDescent="0.2">
      <c r="A44" t="s">
        <v>9</v>
      </c>
      <c r="B44" t="s">
        <v>67</v>
      </c>
      <c r="C44" t="str">
        <f t="shared" si="0"/>
        <v>Gg2na</v>
      </c>
      <c r="D44">
        <v>0</v>
      </c>
    </row>
    <row r="45" spans="1:4" x14ac:dyDescent="0.2">
      <c r="A45" t="s">
        <v>9</v>
      </c>
      <c r="B45" t="s">
        <v>67</v>
      </c>
      <c r="C45" t="str">
        <f t="shared" si="0"/>
        <v>Gg2na</v>
      </c>
      <c r="D45">
        <v>0</v>
      </c>
    </row>
    <row r="46" spans="1:4" x14ac:dyDescent="0.2">
      <c r="A46" t="s">
        <v>10</v>
      </c>
      <c r="B46" t="s">
        <v>38</v>
      </c>
      <c r="C46" t="str">
        <f t="shared" si="0"/>
        <v>Tg2g</v>
      </c>
      <c r="D46" s="21">
        <v>1000000000000</v>
      </c>
    </row>
    <row r="47" spans="1:4" x14ac:dyDescent="0.2">
      <c r="A47" t="s">
        <v>10</v>
      </c>
      <c r="B47" t="s">
        <v>39</v>
      </c>
      <c r="C47" t="str">
        <f t="shared" si="0"/>
        <v>Tg2kg</v>
      </c>
      <c r="D47" s="21">
        <f>D46/1000</f>
        <v>1000000000</v>
      </c>
    </row>
    <row r="48" spans="1:4" x14ac:dyDescent="0.2">
      <c r="A48" t="s">
        <v>10</v>
      </c>
      <c r="B48" t="s">
        <v>29</v>
      </c>
      <c r="C48" t="str">
        <f t="shared" si="0"/>
        <v>Tg2Mg</v>
      </c>
      <c r="D48">
        <f>D47/1000</f>
        <v>1000000</v>
      </c>
    </row>
    <row r="49" spans="1:4" x14ac:dyDescent="0.2">
      <c r="A49" t="s">
        <v>10</v>
      </c>
      <c r="B49" t="s">
        <v>30</v>
      </c>
      <c r="C49" t="str">
        <f t="shared" si="0"/>
        <v>Tg2Gg</v>
      </c>
      <c r="D49">
        <f>D48/1000</f>
        <v>1000</v>
      </c>
    </row>
    <row r="50" spans="1:4" x14ac:dyDescent="0.2">
      <c r="A50" t="s">
        <v>10</v>
      </c>
      <c r="B50" t="s">
        <v>31</v>
      </c>
      <c r="C50" t="str">
        <f t="shared" si="0"/>
        <v>Tg2Tg</v>
      </c>
      <c r="D50">
        <f>D49/1000</f>
        <v>1</v>
      </c>
    </row>
    <row r="51" spans="1:4" x14ac:dyDescent="0.2">
      <c r="A51" t="s">
        <v>10</v>
      </c>
      <c r="B51" t="s">
        <v>73</v>
      </c>
      <c r="C51" t="str">
        <f t="shared" si="0"/>
        <v>Tg2lb</v>
      </c>
      <c r="D51" s="24">
        <v>2204622330.2272</v>
      </c>
    </row>
    <row r="52" spans="1:4" x14ac:dyDescent="0.2">
      <c r="A52" t="s">
        <v>10</v>
      </c>
      <c r="B52" t="s">
        <v>74</v>
      </c>
      <c r="C52" t="str">
        <f t="shared" si="0"/>
        <v>Tg2oz</v>
      </c>
      <c r="D52" s="24">
        <v>35273961949.580002</v>
      </c>
    </row>
    <row r="53" spans="1:4" x14ac:dyDescent="0.2">
      <c r="A53" t="s">
        <v>10</v>
      </c>
      <c r="B53" t="s">
        <v>67</v>
      </c>
      <c r="C53" t="str">
        <f t="shared" si="0"/>
        <v>Tg2na</v>
      </c>
      <c r="D53">
        <v>0</v>
      </c>
    </row>
    <row r="54" spans="1:4" x14ac:dyDescent="0.2">
      <c r="A54" t="s">
        <v>10</v>
      </c>
      <c r="B54" t="s">
        <v>67</v>
      </c>
      <c r="C54" t="str">
        <f t="shared" si="0"/>
        <v>Tg2na</v>
      </c>
      <c r="D54">
        <v>0</v>
      </c>
    </row>
    <row r="55" spans="1:4" x14ac:dyDescent="0.2">
      <c r="A55" t="s">
        <v>10</v>
      </c>
      <c r="B55" t="s">
        <v>67</v>
      </c>
      <c r="C55" t="str">
        <f t="shared" si="0"/>
        <v>Tg2na</v>
      </c>
      <c r="D55">
        <v>0</v>
      </c>
    </row>
    <row r="56" spans="1:4" x14ac:dyDescent="0.2">
      <c r="A56" t="s">
        <v>10</v>
      </c>
      <c r="B56" t="s">
        <v>67</v>
      </c>
      <c r="C56" t="str">
        <f t="shared" si="0"/>
        <v>Tg2na</v>
      </c>
      <c r="D56">
        <v>0</v>
      </c>
    </row>
    <row r="57" spans="1:4" x14ac:dyDescent="0.2">
      <c r="A57" t="s">
        <v>12</v>
      </c>
      <c r="B57" t="s">
        <v>38</v>
      </c>
      <c r="C57" t="str">
        <f t="shared" si="0"/>
        <v>lb2g</v>
      </c>
      <c r="D57" s="24">
        <v>453.59242999999998</v>
      </c>
    </row>
    <row r="58" spans="1:4" x14ac:dyDescent="0.2">
      <c r="A58" t="s">
        <v>12</v>
      </c>
      <c r="B58" t="s">
        <v>39</v>
      </c>
      <c r="C58" t="str">
        <f t="shared" si="0"/>
        <v>lb2kg</v>
      </c>
      <c r="D58" s="21">
        <f>D57/1000</f>
        <v>0.45359242999999999</v>
      </c>
    </row>
    <row r="59" spans="1:4" x14ac:dyDescent="0.2">
      <c r="A59" t="s">
        <v>12</v>
      </c>
      <c r="B59" t="s">
        <v>29</v>
      </c>
      <c r="C59" t="str">
        <f t="shared" si="0"/>
        <v>lb2Mg</v>
      </c>
      <c r="D59">
        <f>D58/1000</f>
        <v>4.5359242999999997E-4</v>
      </c>
    </row>
    <row r="60" spans="1:4" x14ac:dyDescent="0.2">
      <c r="A60" t="s">
        <v>12</v>
      </c>
      <c r="B60" t="s">
        <v>30</v>
      </c>
      <c r="C60" t="str">
        <f t="shared" si="0"/>
        <v>lb2Gg</v>
      </c>
      <c r="D60">
        <f>D59/1000</f>
        <v>4.5359242999999995E-7</v>
      </c>
    </row>
    <row r="61" spans="1:4" x14ac:dyDescent="0.2">
      <c r="A61" t="s">
        <v>12</v>
      </c>
      <c r="B61" t="s">
        <v>31</v>
      </c>
      <c r="C61" t="str">
        <f t="shared" si="0"/>
        <v>lb2Tg</v>
      </c>
      <c r="D61">
        <f>D60/1000</f>
        <v>4.5359242999999995E-10</v>
      </c>
    </row>
    <row r="62" spans="1:4" x14ac:dyDescent="0.2">
      <c r="A62" t="s">
        <v>12</v>
      </c>
      <c r="B62" t="s">
        <v>73</v>
      </c>
      <c r="C62" t="str">
        <f t="shared" si="0"/>
        <v>lb2lb</v>
      </c>
      <c r="D62" s="24">
        <v>1</v>
      </c>
    </row>
    <row r="63" spans="1:4" x14ac:dyDescent="0.2">
      <c r="A63" t="s">
        <v>12</v>
      </c>
      <c r="B63" t="s">
        <v>74</v>
      </c>
      <c r="C63" t="str">
        <f t="shared" si="0"/>
        <v>lb2oz</v>
      </c>
      <c r="D63" s="24">
        <v>16.000002116438001</v>
      </c>
    </row>
    <row r="64" spans="1:4" x14ac:dyDescent="0.2">
      <c r="A64" t="s">
        <v>12</v>
      </c>
      <c r="B64" t="s">
        <v>67</v>
      </c>
      <c r="C64" t="str">
        <f t="shared" si="0"/>
        <v>lb2na</v>
      </c>
      <c r="D64">
        <v>0</v>
      </c>
    </row>
    <row r="65" spans="1:4" x14ac:dyDescent="0.2">
      <c r="A65" t="s">
        <v>12</v>
      </c>
      <c r="B65" t="s">
        <v>67</v>
      </c>
      <c r="C65" t="str">
        <f t="shared" si="0"/>
        <v>lb2na</v>
      </c>
      <c r="D65">
        <v>0</v>
      </c>
    </row>
    <row r="66" spans="1:4" x14ac:dyDescent="0.2">
      <c r="A66" t="s">
        <v>12</v>
      </c>
      <c r="B66" t="s">
        <v>67</v>
      </c>
      <c r="C66" t="str">
        <f t="shared" si="0"/>
        <v>lb2na</v>
      </c>
      <c r="D66">
        <v>0</v>
      </c>
    </row>
    <row r="67" spans="1:4" x14ac:dyDescent="0.2">
      <c r="A67" t="s">
        <v>12</v>
      </c>
      <c r="B67" t="s">
        <v>67</v>
      </c>
      <c r="C67" t="str">
        <f t="shared" ref="C67:C78" si="1">A67&amp;2&amp;B67</f>
        <v>lb2na</v>
      </c>
      <c r="D67">
        <v>0</v>
      </c>
    </row>
    <row r="68" spans="1:4" x14ac:dyDescent="0.2">
      <c r="A68" t="s">
        <v>13</v>
      </c>
      <c r="B68" t="s">
        <v>38</v>
      </c>
      <c r="C68" t="str">
        <f t="shared" si="1"/>
        <v>oz2g</v>
      </c>
      <c r="D68" s="24">
        <v>28.349523125000001</v>
      </c>
    </row>
    <row r="69" spans="1:4" x14ac:dyDescent="0.2">
      <c r="A69" t="s">
        <v>13</v>
      </c>
      <c r="B69" t="s">
        <v>39</v>
      </c>
      <c r="C69" t="str">
        <f t="shared" si="1"/>
        <v>oz2kg</v>
      </c>
      <c r="D69" s="21">
        <f>D68/1000</f>
        <v>2.8349523125000001E-2</v>
      </c>
    </row>
    <row r="70" spans="1:4" x14ac:dyDescent="0.2">
      <c r="A70" t="s">
        <v>13</v>
      </c>
      <c r="B70" t="s">
        <v>29</v>
      </c>
      <c r="C70" t="str">
        <f t="shared" si="1"/>
        <v>oz2Mg</v>
      </c>
      <c r="D70">
        <f>D69/1000</f>
        <v>2.8349523125000003E-5</v>
      </c>
    </row>
    <row r="71" spans="1:4" x14ac:dyDescent="0.2">
      <c r="A71" t="s">
        <v>13</v>
      </c>
      <c r="B71" t="s">
        <v>30</v>
      </c>
      <c r="C71" t="str">
        <f t="shared" si="1"/>
        <v>oz2Gg</v>
      </c>
      <c r="D71">
        <f>D70/1000</f>
        <v>2.8349523125000003E-8</v>
      </c>
    </row>
    <row r="72" spans="1:4" x14ac:dyDescent="0.2">
      <c r="A72" t="s">
        <v>13</v>
      </c>
      <c r="B72" t="s">
        <v>31</v>
      </c>
      <c r="C72" t="str">
        <f t="shared" si="1"/>
        <v>oz2Tg</v>
      </c>
      <c r="D72">
        <f>D71/1000</f>
        <v>2.8349523125000003E-11</v>
      </c>
    </row>
    <row r="73" spans="1:4" x14ac:dyDescent="0.2">
      <c r="A73" t="s">
        <v>13</v>
      </c>
      <c r="B73" t="s">
        <v>73</v>
      </c>
      <c r="C73" t="str">
        <f t="shared" si="1"/>
        <v>oz2lb</v>
      </c>
      <c r="D73" s="24">
        <v>6.2499991732666002E-2</v>
      </c>
    </row>
    <row r="74" spans="1:4" x14ac:dyDescent="0.2">
      <c r="A74" t="s">
        <v>13</v>
      </c>
      <c r="B74" t="s">
        <v>74</v>
      </c>
      <c r="C74" t="str">
        <f t="shared" si="1"/>
        <v>oz2oz</v>
      </c>
      <c r="D74" s="24">
        <v>1</v>
      </c>
    </row>
    <row r="75" spans="1:4" x14ac:dyDescent="0.2">
      <c r="A75" t="s">
        <v>13</v>
      </c>
      <c r="B75" t="s">
        <v>67</v>
      </c>
      <c r="C75" t="str">
        <f t="shared" si="1"/>
        <v>oz2na</v>
      </c>
      <c r="D75">
        <v>0</v>
      </c>
    </row>
    <row r="76" spans="1:4" x14ac:dyDescent="0.2">
      <c r="A76" t="s">
        <v>13</v>
      </c>
      <c r="B76" t="s">
        <v>67</v>
      </c>
      <c r="C76" t="str">
        <f t="shared" si="1"/>
        <v>oz2na</v>
      </c>
      <c r="D76">
        <v>0</v>
      </c>
    </row>
    <row r="77" spans="1:4" x14ac:dyDescent="0.2">
      <c r="A77" t="s">
        <v>13</v>
      </c>
      <c r="B77" t="s">
        <v>67</v>
      </c>
      <c r="C77" t="str">
        <f t="shared" si="1"/>
        <v>oz2na</v>
      </c>
      <c r="D77">
        <v>0</v>
      </c>
    </row>
    <row r="78" spans="1:4" x14ac:dyDescent="0.2">
      <c r="A78" t="s">
        <v>13</v>
      </c>
      <c r="B78" t="s">
        <v>67</v>
      </c>
      <c r="C78" t="str">
        <f t="shared" si="1"/>
        <v>oz2na</v>
      </c>
      <c r="D78">
        <v>0</v>
      </c>
    </row>
  </sheetData>
  <phoneticPr fontId="4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22"/>
  <sheetViews>
    <sheetView topLeftCell="A89" workbookViewId="0">
      <selection activeCell="E100" sqref="E100"/>
    </sheetView>
  </sheetViews>
  <sheetFormatPr defaultColWidth="11.125" defaultRowHeight="12.75" x14ac:dyDescent="0.2"/>
  <cols>
    <col min="4" max="4" width="12.25" style="26" customWidth="1"/>
  </cols>
  <sheetData>
    <row r="1" spans="1:4" x14ac:dyDescent="0.2">
      <c r="A1" t="s">
        <v>54</v>
      </c>
      <c r="B1" t="s">
        <v>55</v>
      </c>
      <c r="D1" s="26" t="s">
        <v>138</v>
      </c>
    </row>
    <row r="2" spans="1:4" x14ac:dyDescent="0.2">
      <c r="A2" t="s">
        <v>44</v>
      </c>
      <c r="B2" t="s">
        <v>44</v>
      </c>
      <c r="C2" t="str">
        <f t="shared" ref="C2:C34" si="0">A2&amp;B2</f>
        <v>JJ</v>
      </c>
      <c r="D2" s="26">
        <v>1</v>
      </c>
    </row>
    <row r="3" spans="1:4" x14ac:dyDescent="0.2">
      <c r="A3" t="s">
        <v>44</v>
      </c>
      <c r="B3" t="s">
        <v>80</v>
      </c>
      <c r="C3" t="str">
        <f t="shared" si="0"/>
        <v>JkJ</v>
      </c>
      <c r="D3" s="26">
        <f>D2/1000</f>
        <v>1E-3</v>
      </c>
    </row>
    <row r="4" spans="1:4" x14ac:dyDescent="0.2">
      <c r="A4" t="s">
        <v>44</v>
      </c>
      <c r="B4" t="s">
        <v>82</v>
      </c>
      <c r="C4" t="str">
        <f t="shared" si="0"/>
        <v>JMJ</v>
      </c>
      <c r="D4" s="26">
        <f>D3/1000</f>
        <v>9.9999999999999995E-7</v>
      </c>
    </row>
    <row r="5" spans="1:4" x14ac:dyDescent="0.2">
      <c r="A5" t="s">
        <v>44</v>
      </c>
      <c r="B5" t="s">
        <v>1</v>
      </c>
      <c r="C5" t="str">
        <f t="shared" si="0"/>
        <v>JGJ</v>
      </c>
      <c r="D5" s="26">
        <f>D4/1000</f>
        <v>9.9999999999999986E-10</v>
      </c>
    </row>
    <row r="6" spans="1:4" x14ac:dyDescent="0.2">
      <c r="A6" t="s">
        <v>44</v>
      </c>
      <c r="B6" t="s">
        <v>46</v>
      </c>
      <c r="C6" t="str">
        <f t="shared" si="0"/>
        <v>Jcal</v>
      </c>
      <c r="D6" s="26">
        <f>1/4.1868</f>
        <v>0.23884589662749595</v>
      </c>
    </row>
    <row r="7" spans="1:4" x14ac:dyDescent="0.2">
      <c r="A7" t="s">
        <v>44</v>
      </c>
      <c r="B7" t="s">
        <v>3</v>
      </c>
      <c r="C7" t="str">
        <f t="shared" si="0"/>
        <v>Jkcal</v>
      </c>
      <c r="D7" s="26">
        <f>D6*1000</f>
        <v>238.84589662749593</v>
      </c>
    </row>
    <row r="8" spans="1:4" x14ac:dyDescent="0.2">
      <c r="A8" t="s">
        <v>44</v>
      </c>
      <c r="B8" t="s">
        <v>5</v>
      </c>
      <c r="C8" t="str">
        <f t="shared" si="0"/>
        <v>JkWh</v>
      </c>
      <c r="D8" s="26">
        <f>1/3600000</f>
        <v>2.7777777777777776E-7</v>
      </c>
    </row>
    <row r="9" spans="1:4" x14ac:dyDescent="0.2">
      <c r="A9" t="s">
        <v>44</v>
      </c>
      <c r="B9" t="s">
        <v>8</v>
      </c>
      <c r="C9" t="str">
        <f t="shared" si="0"/>
        <v>JBTU</v>
      </c>
      <c r="D9" s="26">
        <f>1/1055.0559</f>
        <v>9.4781707774915054E-4</v>
      </c>
    </row>
    <row r="10" spans="1:4" x14ac:dyDescent="0.2">
      <c r="A10" t="s">
        <v>44</v>
      </c>
      <c r="B10" t="s">
        <v>7</v>
      </c>
      <c r="C10" t="str">
        <f t="shared" si="0"/>
        <v>Jtherm</v>
      </c>
      <c r="D10" s="26">
        <f>1/105505585.3</f>
        <v>9.4781711997194143E-9</v>
      </c>
    </row>
    <row r="11" spans="1:4" x14ac:dyDescent="0.2">
      <c r="A11" t="s">
        <v>99</v>
      </c>
      <c r="B11" t="s">
        <v>98</v>
      </c>
      <c r="C11" t="str">
        <f t="shared" si="0"/>
        <v>Jtoe</v>
      </c>
      <c r="D11" s="25">
        <v>2.3884589662750001E-11</v>
      </c>
    </row>
    <row r="12" spans="1:4" x14ac:dyDescent="0.2">
      <c r="A12" t="s">
        <v>44</v>
      </c>
      <c r="B12" t="s">
        <v>21</v>
      </c>
      <c r="C12" t="str">
        <f t="shared" si="0"/>
        <v>Jboe</v>
      </c>
      <c r="D12" s="26">
        <f>1/5861520000</f>
        <v>1.7060421187678283E-10</v>
      </c>
    </row>
    <row r="13" spans="1:4" x14ac:dyDescent="0.2">
      <c r="A13" t="s">
        <v>16</v>
      </c>
      <c r="B13" t="s">
        <v>44</v>
      </c>
      <c r="C13" t="str">
        <f t="shared" si="0"/>
        <v>kJJ</v>
      </c>
      <c r="D13" s="26">
        <v>1000</v>
      </c>
    </row>
    <row r="14" spans="1:4" x14ac:dyDescent="0.2">
      <c r="A14" t="s">
        <v>16</v>
      </c>
      <c r="B14" t="s">
        <v>80</v>
      </c>
      <c r="C14" t="str">
        <f t="shared" si="0"/>
        <v>kJkJ</v>
      </c>
      <c r="D14" s="26">
        <f>D13/1000</f>
        <v>1</v>
      </c>
    </row>
    <row r="15" spans="1:4" x14ac:dyDescent="0.2">
      <c r="A15" t="s">
        <v>16</v>
      </c>
      <c r="B15" t="s">
        <v>82</v>
      </c>
      <c r="C15" t="str">
        <f t="shared" si="0"/>
        <v>kJMJ</v>
      </c>
      <c r="D15" s="26">
        <f>D14/1000</f>
        <v>1E-3</v>
      </c>
    </row>
    <row r="16" spans="1:4" x14ac:dyDescent="0.2">
      <c r="A16" t="s">
        <v>16</v>
      </c>
      <c r="B16" t="s">
        <v>1</v>
      </c>
      <c r="C16" t="str">
        <f t="shared" si="0"/>
        <v>kJGJ</v>
      </c>
      <c r="D16" s="26">
        <f>D15/1000</f>
        <v>9.9999999999999995E-7</v>
      </c>
    </row>
    <row r="17" spans="1:4" x14ac:dyDescent="0.2">
      <c r="A17" t="s">
        <v>16</v>
      </c>
      <c r="B17" t="s">
        <v>46</v>
      </c>
      <c r="C17" t="str">
        <f t="shared" si="0"/>
        <v>kJcal</v>
      </c>
      <c r="D17" s="26">
        <f>1/41868</f>
        <v>2.3884589662749594E-5</v>
      </c>
    </row>
    <row r="18" spans="1:4" x14ac:dyDescent="0.2">
      <c r="A18" t="s">
        <v>16</v>
      </c>
      <c r="B18" t="s">
        <v>3</v>
      </c>
      <c r="C18" t="str">
        <f t="shared" si="0"/>
        <v>kJkcal</v>
      </c>
      <c r="D18" s="26">
        <f>D17*1000</f>
        <v>2.3884589662749596E-2</v>
      </c>
    </row>
    <row r="19" spans="1:4" x14ac:dyDescent="0.2">
      <c r="A19" t="s">
        <v>16</v>
      </c>
      <c r="B19" t="s">
        <v>5</v>
      </c>
      <c r="C19" t="str">
        <f t="shared" si="0"/>
        <v>kJkWh</v>
      </c>
      <c r="D19" s="26">
        <f>1/3600</f>
        <v>2.7777777777777778E-4</v>
      </c>
    </row>
    <row r="20" spans="1:4" x14ac:dyDescent="0.2">
      <c r="A20" t="s">
        <v>16</v>
      </c>
      <c r="B20" t="s">
        <v>8</v>
      </c>
      <c r="C20" t="str">
        <f t="shared" si="0"/>
        <v>kJBTU</v>
      </c>
      <c r="D20" s="26">
        <f>1/1.0550559</f>
        <v>0.94781707774915058</v>
      </c>
    </row>
    <row r="21" spans="1:4" x14ac:dyDescent="0.2">
      <c r="A21" t="s">
        <v>16</v>
      </c>
      <c r="B21" t="s">
        <v>7</v>
      </c>
      <c r="C21" t="str">
        <f t="shared" si="0"/>
        <v>kJtherm</v>
      </c>
      <c r="D21" s="26">
        <f>1/105505.5853</f>
        <v>9.4781711997194143E-6</v>
      </c>
    </row>
    <row r="22" spans="1:4" x14ac:dyDescent="0.2">
      <c r="A22" t="s">
        <v>100</v>
      </c>
      <c r="B22" t="s">
        <v>98</v>
      </c>
      <c r="C22" t="str">
        <f t="shared" si="0"/>
        <v>kJtoe</v>
      </c>
      <c r="D22" s="25">
        <v>2.3884589662750001E-8</v>
      </c>
    </row>
    <row r="23" spans="1:4" x14ac:dyDescent="0.2">
      <c r="A23" t="s">
        <v>16</v>
      </c>
      <c r="B23" t="s">
        <v>21</v>
      </c>
      <c r="C23" t="str">
        <f t="shared" si="0"/>
        <v>kJboe</v>
      </c>
      <c r="D23" s="26">
        <f>1/5861520</f>
        <v>1.7060421187678282E-7</v>
      </c>
    </row>
    <row r="24" spans="1:4" x14ac:dyDescent="0.2">
      <c r="A24" t="s">
        <v>17</v>
      </c>
      <c r="B24" t="s">
        <v>44</v>
      </c>
      <c r="C24" t="str">
        <f t="shared" si="0"/>
        <v>MJJ</v>
      </c>
      <c r="D24" s="26">
        <v>1000000</v>
      </c>
    </row>
    <row r="25" spans="1:4" x14ac:dyDescent="0.2">
      <c r="A25" t="s">
        <v>17</v>
      </c>
      <c r="B25" t="s">
        <v>80</v>
      </c>
      <c r="C25" t="str">
        <f t="shared" si="0"/>
        <v>MJkJ</v>
      </c>
      <c r="D25" s="26">
        <f>D24/1000</f>
        <v>1000</v>
      </c>
    </row>
    <row r="26" spans="1:4" x14ac:dyDescent="0.2">
      <c r="A26" t="s">
        <v>17</v>
      </c>
      <c r="B26" t="s">
        <v>82</v>
      </c>
      <c r="C26" t="str">
        <f t="shared" si="0"/>
        <v>MJMJ</v>
      </c>
      <c r="D26" s="26">
        <f>D25/1000</f>
        <v>1</v>
      </c>
    </row>
    <row r="27" spans="1:4" x14ac:dyDescent="0.2">
      <c r="A27" t="s">
        <v>17</v>
      </c>
      <c r="B27" t="s">
        <v>1</v>
      </c>
      <c r="C27" t="str">
        <f t="shared" si="0"/>
        <v>MJGJ</v>
      </c>
      <c r="D27" s="26">
        <f>D26/1000</f>
        <v>1E-3</v>
      </c>
    </row>
    <row r="28" spans="1:4" x14ac:dyDescent="0.2">
      <c r="A28" t="s">
        <v>17</v>
      </c>
      <c r="B28" t="s">
        <v>46</v>
      </c>
      <c r="C28" t="str">
        <f t="shared" si="0"/>
        <v>MJcal</v>
      </c>
      <c r="D28" s="26">
        <f>1/41868000</f>
        <v>2.3884589662749594E-8</v>
      </c>
    </row>
    <row r="29" spans="1:4" x14ac:dyDescent="0.2">
      <c r="A29" t="s">
        <v>17</v>
      </c>
      <c r="B29" t="s">
        <v>3</v>
      </c>
      <c r="C29" t="str">
        <f t="shared" si="0"/>
        <v>MJkcal</v>
      </c>
      <c r="D29" s="26">
        <f>D28*1000</f>
        <v>2.3884589662749594E-5</v>
      </c>
    </row>
    <row r="30" spans="1:4" x14ac:dyDescent="0.2">
      <c r="A30" t="s">
        <v>17</v>
      </c>
      <c r="B30" t="s">
        <v>5</v>
      </c>
      <c r="C30" t="str">
        <f t="shared" si="0"/>
        <v>MJkWh</v>
      </c>
      <c r="D30" s="26">
        <f>1/3600000</f>
        <v>2.7777777777777776E-7</v>
      </c>
    </row>
    <row r="31" spans="1:4" x14ac:dyDescent="0.2">
      <c r="A31" t="s">
        <v>17</v>
      </c>
      <c r="B31" t="s">
        <v>8</v>
      </c>
      <c r="C31" t="str">
        <f t="shared" si="0"/>
        <v>MJBTU</v>
      </c>
      <c r="D31" s="26">
        <f>1/1055.0559</f>
        <v>9.4781707774915054E-4</v>
      </c>
    </row>
    <row r="32" spans="1:4" x14ac:dyDescent="0.2">
      <c r="A32" t="s">
        <v>17</v>
      </c>
      <c r="B32" t="s">
        <v>7</v>
      </c>
      <c r="C32" t="str">
        <f t="shared" si="0"/>
        <v>MJtherm</v>
      </c>
      <c r="D32" s="26">
        <f>1/105505585.3</f>
        <v>9.4781711997194143E-9</v>
      </c>
    </row>
    <row r="33" spans="1:4" x14ac:dyDescent="0.2">
      <c r="A33" t="s">
        <v>101</v>
      </c>
      <c r="B33" t="s">
        <v>98</v>
      </c>
      <c r="C33" t="str">
        <f t="shared" si="0"/>
        <v>MJtoe</v>
      </c>
      <c r="D33" s="25">
        <v>2.3884589662750001E-5</v>
      </c>
    </row>
    <row r="34" spans="1:4" x14ac:dyDescent="0.2">
      <c r="A34" t="s">
        <v>17</v>
      </c>
      <c r="B34" t="s">
        <v>21</v>
      </c>
      <c r="C34" t="str">
        <f t="shared" si="0"/>
        <v>MJboe</v>
      </c>
      <c r="D34" s="26">
        <f>1/5861.52</f>
        <v>1.7060421187678281E-4</v>
      </c>
    </row>
    <row r="35" spans="1:4" x14ac:dyDescent="0.2">
      <c r="A35" t="s">
        <v>18</v>
      </c>
      <c r="B35" t="s">
        <v>44</v>
      </c>
      <c r="C35" t="str">
        <f t="shared" ref="C35:C66" si="1">A35&amp;B35</f>
        <v>GJJ</v>
      </c>
      <c r="D35" s="26">
        <v>1000000000</v>
      </c>
    </row>
    <row r="36" spans="1:4" x14ac:dyDescent="0.2">
      <c r="A36" t="s">
        <v>18</v>
      </c>
      <c r="B36" t="s">
        <v>80</v>
      </c>
      <c r="C36" t="str">
        <f t="shared" si="1"/>
        <v>GJkJ</v>
      </c>
      <c r="D36" s="26">
        <f>D35/1000</f>
        <v>1000000</v>
      </c>
    </row>
    <row r="37" spans="1:4" x14ac:dyDescent="0.2">
      <c r="A37" t="s">
        <v>18</v>
      </c>
      <c r="B37" t="s">
        <v>82</v>
      </c>
      <c r="C37" t="str">
        <f t="shared" si="1"/>
        <v>GJMJ</v>
      </c>
      <c r="D37" s="26">
        <f>D36/1000</f>
        <v>1000</v>
      </c>
    </row>
    <row r="38" spans="1:4" x14ac:dyDescent="0.2">
      <c r="A38" t="s">
        <v>18</v>
      </c>
      <c r="B38" t="s">
        <v>1</v>
      </c>
      <c r="C38" t="str">
        <f t="shared" si="1"/>
        <v>GJGJ</v>
      </c>
      <c r="D38" s="26">
        <f>D37/1000</f>
        <v>1</v>
      </c>
    </row>
    <row r="39" spans="1:4" x14ac:dyDescent="0.2">
      <c r="A39" t="s">
        <v>18</v>
      </c>
      <c r="B39" t="s">
        <v>46</v>
      </c>
      <c r="C39" t="str">
        <f t="shared" si="1"/>
        <v>GJcal</v>
      </c>
      <c r="D39" s="26">
        <f>1/41868000000</f>
        <v>2.3884589662749594E-11</v>
      </c>
    </row>
    <row r="40" spans="1:4" x14ac:dyDescent="0.2">
      <c r="A40" t="s">
        <v>18</v>
      </c>
      <c r="B40" t="s">
        <v>3</v>
      </c>
      <c r="C40" t="str">
        <f t="shared" si="1"/>
        <v>GJkcal</v>
      </c>
      <c r="D40" s="26">
        <f>D39*1000</f>
        <v>2.3884589662749594E-8</v>
      </c>
    </row>
    <row r="41" spans="1:4" x14ac:dyDescent="0.2">
      <c r="A41" t="s">
        <v>18</v>
      </c>
      <c r="B41" t="s">
        <v>5</v>
      </c>
      <c r="C41" t="str">
        <f t="shared" si="1"/>
        <v>GJkWh</v>
      </c>
      <c r="D41" s="26">
        <f>1/3600000000</f>
        <v>2.7777777777777777E-10</v>
      </c>
    </row>
    <row r="42" spans="1:4" x14ac:dyDescent="0.2">
      <c r="A42" t="s">
        <v>18</v>
      </c>
      <c r="B42" t="s">
        <v>8</v>
      </c>
      <c r="C42" t="str">
        <f t="shared" si="1"/>
        <v>GJBTU</v>
      </c>
      <c r="D42" s="26">
        <f>1/1055055.9</f>
        <v>9.4781707774915062E-7</v>
      </c>
    </row>
    <row r="43" spans="1:4" x14ac:dyDescent="0.2">
      <c r="A43" t="s">
        <v>18</v>
      </c>
      <c r="B43" t="s">
        <v>7</v>
      </c>
      <c r="C43" t="str">
        <f t="shared" si="1"/>
        <v>GJtherm</v>
      </c>
      <c r="D43" s="26">
        <f>1/105505585.3</f>
        <v>9.4781711997194143E-9</v>
      </c>
    </row>
    <row r="44" spans="1:4" x14ac:dyDescent="0.2">
      <c r="A44" t="s">
        <v>102</v>
      </c>
      <c r="B44" t="s">
        <v>98</v>
      </c>
      <c r="C44" t="str">
        <f t="shared" si="1"/>
        <v>GJtoe</v>
      </c>
      <c r="D44" s="25">
        <v>2.3884589662749998E-2</v>
      </c>
    </row>
    <row r="45" spans="1:4" x14ac:dyDescent="0.2">
      <c r="A45" t="s">
        <v>18</v>
      </c>
      <c r="B45" t="s">
        <v>21</v>
      </c>
      <c r="C45" t="str">
        <f t="shared" si="1"/>
        <v>GJboe</v>
      </c>
      <c r="D45" s="26">
        <f>1/5.86152</f>
        <v>0.17060421187678282</v>
      </c>
    </row>
    <row r="46" spans="1:4" x14ac:dyDescent="0.2">
      <c r="A46" t="s">
        <v>19</v>
      </c>
      <c r="B46" t="s">
        <v>44</v>
      </c>
      <c r="C46" t="str">
        <f t="shared" si="1"/>
        <v>calJ</v>
      </c>
      <c r="D46" s="26">
        <v>4.1867999999999999</v>
      </c>
    </row>
    <row r="47" spans="1:4" x14ac:dyDescent="0.2">
      <c r="A47" t="s">
        <v>19</v>
      </c>
      <c r="B47" t="s">
        <v>80</v>
      </c>
      <c r="C47" t="str">
        <f t="shared" si="1"/>
        <v>calkJ</v>
      </c>
      <c r="D47" s="26">
        <f>D46/1000</f>
        <v>4.1868000000000001E-3</v>
      </c>
    </row>
    <row r="48" spans="1:4" x14ac:dyDescent="0.2">
      <c r="A48" t="s">
        <v>19</v>
      </c>
      <c r="B48" t="s">
        <v>82</v>
      </c>
      <c r="C48" t="str">
        <f t="shared" si="1"/>
        <v>calMJ</v>
      </c>
      <c r="D48" s="26">
        <f>D47/1000</f>
        <v>4.1868000000000003E-6</v>
      </c>
    </row>
    <row r="49" spans="1:4" x14ac:dyDescent="0.2">
      <c r="A49" t="s">
        <v>19</v>
      </c>
      <c r="B49" t="s">
        <v>1</v>
      </c>
      <c r="C49" t="str">
        <f t="shared" si="1"/>
        <v>calGJ</v>
      </c>
      <c r="D49" s="26">
        <f>D48/1000</f>
        <v>4.1868000000000005E-9</v>
      </c>
    </row>
    <row r="50" spans="1:4" x14ac:dyDescent="0.2">
      <c r="A50" t="s">
        <v>19</v>
      </c>
      <c r="B50" t="s">
        <v>46</v>
      </c>
      <c r="C50" t="str">
        <f t="shared" si="1"/>
        <v>calcal</v>
      </c>
      <c r="D50" s="26">
        <v>1</v>
      </c>
    </row>
    <row r="51" spans="1:4" x14ac:dyDescent="0.2">
      <c r="A51" t="s">
        <v>19</v>
      </c>
      <c r="B51" t="s">
        <v>3</v>
      </c>
      <c r="C51" t="str">
        <f t="shared" si="1"/>
        <v>calkcal</v>
      </c>
      <c r="D51" s="26">
        <f>D50/1000</f>
        <v>1E-3</v>
      </c>
    </row>
    <row r="52" spans="1:4" x14ac:dyDescent="0.2">
      <c r="A52" t="s">
        <v>19</v>
      </c>
      <c r="B52" t="s">
        <v>5</v>
      </c>
      <c r="C52" t="str">
        <f t="shared" si="1"/>
        <v>calkWh</v>
      </c>
      <c r="D52" s="25">
        <v>1.1629999999999999E-6</v>
      </c>
    </row>
    <row r="53" spans="1:4" x14ac:dyDescent="0.2">
      <c r="A53" t="s">
        <v>19</v>
      </c>
      <c r="B53" t="s">
        <v>8</v>
      </c>
      <c r="C53" t="str">
        <f t="shared" si="1"/>
        <v>calBTU</v>
      </c>
      <c r="D53" s="26">
        <f>1/252</f>
        <v>3.968253968253968E-3</v>
      </c>
    </row>
    <row r="54" spans="1:4" x14ac:dyDescent="0.2">
      <c r="A54" t="s">
        <v>19</v>
      </c>
      <c r="B54" t="s">
        <v>7</v>
      </c>
      <c r="C54" t="str">
        <f t="shared" si="1"/>
        <v>caltherm</v>
      </c>
      <c r="D54" s="26">
        <f>1/25219021.687207</f>
        <v>3.9652608749183792E-8</v>
      </c>
    </row>
    <row r="55" spans="1:4" x14ac:dyDescent="0.2">
      <c r="A55" t="s">
        <v>103</v>
      </c>
      <c r="B55" t="s">
        <v>104</v>
      </c>
      <c r="C55" t="str">
        <f t="shared" si="1"/>
        <v>caltoe</v>
      </c>
      <c r="D55" s="25">
        <v>1E-10</v>
      </c>
    </row>
    <row r="56" spans="1:4" x14ac:dyDescent="0.2">
      <c r="A56" t="s">
        <v>19</v>
      </c>
      <c r="B56" t="s">
        <v>21</v>
      </c>
      <c r="C56" t="str">
        <f t="shared" si="1"/>
        <v>calboe</v>
      </c>
      <c r="D56" s="26">
        <f>1/1400000000</f>
        <v>7.142857142857143E-10</v>
      </c>
    </row>
    <row r="57" spans="1:4" x14ac:dyDescent="0.2">
      <c r="A57" t="s">
        <v>22</v>
      </c>
      <c r="B57" t="s">
        <v>44</v>
      </c>
      <c r="C57" t="str">
        <f t="shared" si="1"/>
        <v>kcalJ</v>
      </c>
      <c r="D57" s="26">
        <v>4186.8</v>
      </c>
    </row>
    <row r="58" spans="1:4" x14ac:dyDescent="0.2">
      <c r="A58" t="s">
        <v>22</v>
      </c>
      <c r="B58" t="s">
        <v>80</v>
      </c>
      <c r="C58" t="str">
        <f t="shared" si="1"/>
        <v>kcalkJ</v>
      </c>
      <c r="D58" s="26">
        <f>D57/1000</f>
        <v>4.1867999999999999</v>
      </c>
    </row>
    <row r="59" spans="1:4" x14ac:dyDescent="0.2">
      <c r="A59" t="s">
        <v>22</v>
      </c>
      <c r="B59" t="s">
        <v>82</v>
      </c>
      <c r="C59" t="str">
        <f t="shared" si="1"/>
        <v>kcalMJ</v>
      </c>
      <c r="D59" s="26">
        <f>D58/1000</f>
        <v>4.1868000000000001E-3</v>
      </c>
    </row>
    <row r="60" spans="1:4" x14ac:dyDescent="0.2">
      <c r="A60" t="s">
        <v>22</v>
      </c>
      <c r="B60" t="s">
        <v>1</v>
      </c>
      <c r="C60" t="str">
        <f t="shared" si="1"/>
        <v>kcalGJ</v>
      </c>
      <c r="D60" s="26">
        <f>D59/1000</f>
        <v>4.1868000000000003E-6</v>
      </c>
    </row>
    <row r="61" spans="1:4" x14ac:dyDescent="0.2">
      <c r="A61" t="s">
        <v>22</v>
      </c>
      <c r="B61" t="s">
        <v>46</v>
      </c>
      <c r="C61" t="str">
        <f t="shared" si="1"/>
        <v>kcalcal</v>
      </c>
      <c r="D61" s="26">
        <v>1000</v>
      </c>
    </row>
    <row r="62" spans="1:4" x14ac:dyDescent="0.2">
      <c r="A62" t="s">
        <v>22</v>
      </c>
      <c r="B62" t="s">
        <v>3</v>
      </c>
      <c r="C62" t="str">
        <f t="shared" si="1"/>
        <v>kcalkcal</v>
      </c>
      <c r="D62" s="26">
        <v>1</v>
      </c>
    </row>
    <row r="63" spans="1:4" x14ac:dyDescent="0.2">
      <c r="A63" t="s">
        <v>22</v>
      </c>
      <c r="B63" t="s">
        <v>5</v>
      </c>
      <c r="C63" t="str">
        <f t="shared" si="1"/>
        <v>kcalkWh</v>
      </c>
      <c r="D63" s="25">
        <v>1.1629999999999999E-6</v>
      </c>
    </row>
    <row r="64" spans="1:4" x14ac:dyDescent="0.2">
      <c r="A64" t="s">
        <v>22</v>
      </c>
      <c r="B64" t="s">
        <v>8</v>
      </c>
      <c r="C64" t="str">
        <f t="shared" si="1"/>
        <v>kcalBTU</v>
      </c>
      <c r="D64" s="26">
        <v>3.9652608749182998</v>
      </c>
    </row>
    <row r="65" spans="1:4" x14ac:dyDescent="0.2">
      <c r="A65" t="s">
        <v>22</v>
      </c>
      <c r="B65" t="s">
        <v>7</v>
      </c>
      <c r="C65" t="str">
        <f t="shared" si="1"/>
        <v>kcaltherm</v>
      </c>
      <c r="D65" s="26">
        <f>1/25219.021687207</f>
        <v>3.9652608749183785E-5</v>
      </c>
    </row>
    <row r="66" spans="1:4" x14ac:dyDescent="0.2">
      <c r="A66" t="s">
        <v>105</v>
      </c>
      <c r="B66" t="s">
        <v>98</v>
      </c>
      <c r="C66" t="str">
        <f t="shared" si="1"/>
        <v>kcaltoe</v>
      </c>
      <c r="D66" s="25">
        <v>9.9999999999999995E-8</v>
      </c>
    </row>
    <row r="67" spans="1:4" x14ac:dyDescent="0.2">
      <c r="A67" t="s">
        <v>22</v>
      </c>
      <c r="B67" t="s">
        <v>21</v>
      </c>
      <c r="C67" t="str">
        <f t="shared" ref="C67:C97" si="2">A67&amp;B67</f>
        <v>kcalboe</v>
      </c>
      <c r="D67" s="26">
        <f>1/1400000</f>
        <v>7.1428571428571431E-7</v>
      </c>
    </row>
    <row r="68" spans="1:4" x14ac:dyDescent="0.2">
      <c r="A68" t="s">
        <v>23</v>
      </c>
      <c r="B68" t="s">
        <v>44</v>
      </c>
      <c r="C68" t="str">
        <f t="shared" si="2"/>
        <v>kWhJ</v>
      </c>
      <c r="D68" s="26">
        <v>3600000</v>
      </c>
    </row>
    <row r="69" spans="1:4" x14ac:dyDescent="0.2">
      <c r="A69" t="s">
        <v>23</v>
      </c>
      <c r="B69" t="s">
        <v>80</v>
      </c>
      <c r="C69" t="str">
        <f t="shared" si="2"/>
        <v>kWhkJ</v>
      </c>
      <c r="D69" s="26">
        <f>D68/1000</f>
        <v>3600</v>
      </c>
    </row>
    <row r="70" spans="1:4" x14ac:dyDescent="0.2">
      <c r="A70" t="s">
        <v>23</v>
      </c>
      <c r="B70" t="s">
        <v>82</v>
      </c>
      <c r="C70" t="str">
        <f t="shared" si="2"/>
        <v>kWhMJ</v>
      </c>
      <c r="D70" s="26">
        <f>D69/1000</f>
        <v>3.6</v>
      </c>
    </row>
    <row r="71" spans="1:4" x14ac:dyDescent="0.2">
      <c r="A71" t="s">
        <v>23</v>
      </c>
      <c r="B71" t="s">
        <v>1</v>
      </c>
      <c r="C71" t="str">
        <f t="shared" si="2"/>
        <v>kWhGJ</v>
      </c>
      <c r="D71" s="26">
        <f>D70/1000</f>
        <v>3.5999999999999999E-3</v>
      </c>
    </row>
    <row r="72" spans="1:4" x14ac:dyDescent="0.2">
      <c r="A72" t="s">
        <v>23</v>
      </c>
      <c r="B72" t="s">
        <v>46</v>
      </c>
      <c r="C72" t="str">
        <f t="shared" si="2"/>
        <v>kWhcal</v>
      </c>
      <c r="D72" s="26">
        <v>859845.22785898997</v>
      </c>
    </row>
    <row r="73" spans="1:4" x14ac:dyDescent="0.2">
      <c r="A73" t="s">
        <v>23</v>
      </c>
      <c r="B73" t="s">
        <v>3</v>
      </c>
      <c r="C73" t="str">
        <f t="shared" si="2"/>
        <v>kWhkcal</v>
      </c>
      <c r="D73" s="26">
        <f>D72/1000</f>
        <v>859.84522785898992</v>
      </c>
    </row>
    <row r="74" spans="1:4" x14ac:dyDescent="0.2">
      <c r="A74" t="s">
        <v>23</v>
      </c>
      <c r="B74" t="s">
        <v>5</v>
      </c>
      <c r="C74" t="str">
        <f t="shared" si="2"/>
        <v>kWhkWh</v>
      </c>
      <c r="D74" s="25">
        <v>1</v>
      </c>
    </row>
    <row r="75" spans="1:4" x14ac:dyDescent="0.2">
      <c r="A75" t="s">
        <v>23</v>
      </c>
      <c r="B75" t="s">
        <v>8</v>
      </c>
      <c r="C75" t="str">
        <f t="shared" si="2"/>
        <v>kWhBTU</v>
      </c>
      <c r="D75" s="26">
        <v>3409.5106405145002</v>
      </c>
    </row>
    <row r="76" spans="1:4" x14ac:dyDescent="0.2">
      <c r="A76" t="s">
        <v>23</v>
      </c>
      <c r="B76" t="s">
        <v>7</v>
      </c>
      <c r="C76" t="str">
        <f t="shared" si="2"/>
        <v>kWhtherm</v>
      </c>
      <c r="D76" s="26">
        <v>3.4095106405145001E-2</v>
      </c>
    </row>
    <row r="77" spans="1:4" x14ac:dyDescent="0.2">
      <c r="A77" t="s">
        <v>106</v>
      </c>
      <c r="B77" t="s">
        <v>98</v>
      </c>
      <c r="C77" t="str">
        <f t="shared" si="2"/>
        <v>kWhtoe</v>
      </c>
      <c r="D77" s="25">
        <v>8.5984522785898998E-5</v>
      </c>
    </row>
    <row r="78" spans="1:4" x14ac:dyDescent="0.2">
      <c r="A78" t="s">
        <v>23</v>
      </c>
      <c r="B78" t="s">
        <v>21</v>
      </c>
      <c r="C78" t="str">
        <f t="shared" si="2"/>
        <v>kWhboe</v>
      </c>
      <c r="D78" s="26">
        <f>1/1628.2</f>
        <v>6.1417516275641816E-4</v>
      </c>
    </row>
    <row r="79" spans="1:4" x14ac:dyDescent="0.2">
      <c r="A79" t="s">
        <v>24</v>
      </c>
      <c r="B79" t="s">
        <v>44</v>
      </c>
      <c r="C79" t="str">
        <f t="shared" si="2"/>
        <v>BTUJ</v>
      </c>
      <c r="D79" s="26">
        <v>1055.8699999999999</v>
      </c>
    </row>
    <row r="80" spans="1:4" x14ac:dyDescent="0.2">
      <c r="A80" t="s">
        <v>24</v>
      </c>
      <c r="B80" t="s">
        <v>80</v>
      </c>
      <c r="C80" t="str">
        <f t="shared" si="2"/>
        <v>BTUkJ</v>
      </c>
      <c r="D80" s="26">
        <f>D79/1000</f>
        <v>1.0558699999999999</v>
      </c>
    </row>
    <row r="81" spans="1:4" x14ac:dyDescent="0.2">
      <c r="A81" t="s">
        <v>24</v>
      </c>
      <c r="B81" t="s">
        <v>82</v>
      </c>
      <c r="C81" t="str">
        <f t="shared" si="2"/>
        <v>BTUMJ</v>
      </c>
      <c r="D81" s="26">
        <f>D80/1000</f>
        <v>1.0558699999999998E-3</v>
      </c>
    </row>
    <row r="82" spans="1:4" x14ac:dyDescent="0.2">
      <c r="A82" t="s">
        <v>24</v>
      </c>
      <c r="B82" t="s">
        <v>1</v>
      </c>
      <c r="C82" t="str">
        <f t="shared" si="2"/>
        <v>BTUGJ</v>
      </c>
      <c r="D82" s="26">
        <f>D81/1000</f>
        <v>1.0558699999999997E-6</v>
      </c>
    </row>
    <row r="83" spans="1:4" x14ac:dyDescent="0.2">
      <c r="A83" t="s">
        <v>24</v>
      </c>
      <c r="B83" t="s">
        <v>46</v>
      </c>
      <c r="C83" t="str">
        <f t="shared" si="2"/>
        <v>BTUcal</v>
      </c>
      <c r="D83" s="26">
        <v>252.19021687207001</v>
      </c>
    </row>
    <row r="84" spans="1:4" x14ac:dyDescent="0.2">
      <c r="A84" t="s">
        <v>24</v>
      </c>
      <c r="B84" t="s">
        <v>3</v>
      </c>
      <c r="C84" t="str">
        <f t="shared" si="2"/>
        <v>BTUkcal</v>
      </c>
      <c r="D84" s="26">
        <f>D83/1000</f>
        <v>0.25219021687206999</v>
      </c>
    </row>
    <row r="85" spans="1:4" x14ac:dyDescent="0.2">
      <c r="A85" t="s">
        <v>24</v>
      </c>
      <c r="B85" t="s">
        <v>5</v>
      </c>
      <c r="C85" t="str">
        <f t="shared" si="2"/>
        <v>BTUkWh</v>
      </c>
      <c r="D85" s="25">
        <v>2.9329722220000003E-4</v>
      </c>
    </row>
    <row r="86" spans="1:4" x14ac:dyDescent="0.2">
      <c r="A86" t="s">
        <v>24</v>
      </c>
      <c r="B86" t="s">
        <v>8</v>
      </c>
      <c r="C86" t="str">
        <f t="shared" si="2"/>
        <v>BTUBTU</v>
      </c>
      <c r="D86" s="26">
        <v>1</v>
      </c>
    </row>
    <row r="87" spans="1:4" x14ac:dyDescent="0.2">
      <c r="A87" t="s">
        <v>24</v>
      </c>
      <c r="B87" t="s">
        <v>7</v>
      </c>
      <c r="C87" t="str">
        <f t="shared" si="2"/>
        <v>BTUtherm</v>
      </c>
      <c r="D87" s="25">
        <v>1.0000000000000001E-5</v>
      </c>
    </row>
    <row r="88" spans="1:4" x14ac:dyDescent="0.2">
      <c r="A88" t="s">
        <v>107</v>
      </c>
      <c r="B88" t="s">
        <v>98</v>
      </c>
      <c r="C88" t="str">
        <f t="shared" si="2"/>
        <v>BTUtoe</v>
      </c>
      <c r="D88" s="25">
        <v>2.5219021687207001E-8</v>
      </c>
    </row>
    <row r="89" spans="1:4" x14ac:dyDescent="0.2">
      <c r="A89" t="s">
        <v>24</v>
      </c>
      <c r="B89" t="s">
        <v>21</v>
      </c>
      <c r="C89" t="str">
        <f t="shared" si="2"/>
        <v>BTUboe</v>
      </c>
      <c r="D89" s="25">
        <v>1.8013586919434E-7</v>
      </c>
    </row>
    <row r="90" spans="1:4" x14ac:dyDescent="0.2">
      <c r="A90" t="s">
        <v>25</v>
      </c>
      <c r="B90" t="s">
        <v>44</v>
      </c>
      <c r="C90" t="str">
        <f t="shared" si="2"/>
        <v>thermJ</v>
      </c>
      <c r="D90" s="26">
        <v>105587000</v>
      </c>
    </row>
    <row r="91" spans="1:4" x14ac:dyDescent="0.2">
      <c r="A91" t="s">
        <v>25</v>
      </c>
      <c r="B91" t="s">
        <v>80</v>
      </c>
      <c r="C91" t="str">
        <f t="shared" si="2"/>
        <v>thermkJ</v>
      </c>
      <c r="D91" s="26">
        <f>D90/1000</f>
        <v>105587</v>
      </c>
    </row>
    <row r="92" spans="1:4" x14ac:dyDescent="0.2">
      <c r="A92" t="s">
        <v>25</v>
      </c>
      <c r="B92" t="s">
        <v>82</v>
      </c>
      <c r="C92" t="str">
        <f t="shared" si="2"/>
        <v>thermMJ</v>
      </c>
      <c r="D92" s="26">
        <f>D91/1000</f>
        <v>105.587</v>
      </c>
    </row>
    <row r="93" spans="1:4" x14ac:dyDescent="0.2">
      <c r="A93" t="s">
        <v>25</v>
      </c>
      <c r="B93" t="s">
        <v>1</v>
      </c>
      <c r="C93" t="str">
        <f t="shared" si="2"/>
        <v>thermGJ</v>
      </c>
      <c r="D93" s="26">
        <f>D92/1000</f>
        <v>0.105587</v>
      </c>
    </row>
    <row r="94" spans="1:4" x14ac:dyDescent="0.2">
      <c r="A94" t="s">
        <v>25</v>
      </c>
      <c r="B94" t="s">
        <v>46</v>
      </c>
      <c r="C94" t="str">
        <f t="shared" si="2"/>
        <v>thermcal</v>
      </c>
      <c r="D94" s="26">
        <v>25219021.687206998</v>
      </c>
    </row>
    <row r="95" spans="1:4" x14ac:dyDescent="0.2">
      <c r="A95" t="s">
        <v>25</v>
      </c>
      <c r="B95" t="s">
        <v>3</v>
      </c>
      <c r="C95" t="str">
        <f t="shared" si="2"/>
        <v>thermkcal</v>
      </c>
      <c r="D95" s="26">
        <f>D94/1000</f>
        <v>25219.021687206998</v>
      </c>
    </row>
    <row r="96" spans="1:4" x14ac:dyDescent="0.2">
      <c r="A96" t="s">
        <v>25</v>
      </c>
      <c r="B96" t="s">
        <v>5</v>
      </c>
      <c r="C96" t="str">
        <f t="shared" si="2"/>
        <v>thermkWh</v>
      </c>
      <c r="D96" s="26">
        <v>29.329722222221999</v>
      </c>
    </row>
    <row r="97" spans="1:4" x14ac:dyDescent="0.2">
      <c r="A97" t="s">
        <v>25</v>
      </c>
      <c r="B97" t="s">
        <v>8</v>
      </c>
      <c r="C97" t="str">
        <f t="shared" si="2"/>
        <v>thermBTU</v>
      </c>
      <c r="D97" s="26">
        <v>100000</v>
      </c>
    </row>
    <row r="98" spans="1:4" x14ac:dyDescent="0.2">
      <c r="A98" t="s">
        <v>25</v>
      </c>
      <c r="B98" t="s">
        <v>7</v>
      </c>
      <c r="C98" t="str">
        <f t="shared" ref="C98:C111" si="3">A98&amp;B98</f>
        <v>thermtherm</v>
      </c>
      <c r="D98" s="25">
        <v>1</v>
      </c>
    </row>
    <row r="99" spans="1:4" x14ac:dyDescent="0.2">
      <c r="A99" t="s">
        <v>108</v>
      </c>
      <c r="B99" t="s">
        <v>98</v>
      </c>
      <c r="C99" t="str">
        <f t="shared" si="3"/>
        <v>thermtoe</v>
      </c>
      <c r="D99" s="26">
        <v>2.5219021687207001E-3</v>
      </c>
    </row>
    <row r="100" spans="1:4" x14ac:dyDescent="0.2">
      <c r="A100" t="s">
        <v>25</v>
      </c>
      <c r="B100" t="s">
        <v>21</v>
      </c>
      <c r="C100" t="str">
        <f t="shared" si="3"/>
        <v>thermboe</v>
      </c>
      <c r="D100" s="26">
        <v>1.8013586919433999E-2</v>
      </c>
    </row>
    <row r="101" spans="1:4" x14ac:dyDescent="0.2">
      <c r="A101" t="s">
        <v>26</v>
      </c>
      <c r="B101" t="s">
        <v>44</v>
      </c>
      <c r="C101" t="str">
        <f t="shared" si="3"/>
        <v>boeJ</v>
      </c>
      <c r="D101" s="26">
        <v>5861520000</v>
      </c>
    </row>
    <row r="102" spans="1:4" x14ac:dyDescent="0.2">
      <c r="A102" t="s">
        <v>26</v>
      </c>
      <c r="B102" t="s">
        <v>80</v>
      </c>
      <c r="C102" t="str">
        <f t="shared" si="3"/>
        <v>boekJ</v>
      </c>
      <c r="D102" s="26">
        <f>D101/1000</f>
        <v>5861520</v>
      </c>
    </row>
    <row r="103" spans="1:4" x14ac:dyDescent="0.2">
      <c r="A103" t="s">
        <v>26</v>
      </c>
      <c r="B103" t="s">
        <v>82</v>
      </c>
      <c r="C103" t="str">
        <f t="shared" si="3"/>
        <v>boeMJ</v>
      </c>
      <c r="D103" s="26">
        <f>D102/1000</f>
        <v>5861.52</v>
      </c>
    </row>
    <row r="104" spans="1:4" x14ac:dyDescent="0.2">
      <c r="A104" t="s">
        <v>26</v>
      </c>
      <c r="B104" t="s">
        <v>1</v>
      </c>
      <c r="C104" t="str">
        <f t="shared" si="3"/>
        <v>boeGJ</v>
      </c>
      <c r="D104" s="26">
        <f>D103/1000</f>
        <v>5.8615200000000005</v>
      </c>
    </row>
    <row r="105" spans="1:4" x14ac:dyDescent="0.2">
      <c r="A105" t="s">
        <v>26</v>
      </c>
      <c r="B105" t="s">
        <v>46</v>
      </c>
      <c r="C105" t="str">
        <f t="shared" si="3"/>
        <v>boecal</v>
      </c>
      <c r="D105" s="26">
        <v>1400000000</v>
      </c>
    </row>
    <row r="106" spans="1:4" x14ac:dyDescent="0.2">
      <c r="A106" t="s">
        <v>26</v>
      </c>
      <c r="B106" t="s">
        <v>3</v>
      </c>
      <c r="C106" t="str">
        <f t="shared" si="3"/>
        <v>boekcal</v>
      </c>
      <c r="D106" s="26">
        <f>D105/1000</f>
        <v>1400000</v>
      </c>
    </row>
    <row r="107" spans="1:4" x14ac:dyDescent="0.2">
      <c r="A107" t="s">
        <v>26</v>
      </c>
      <c r="B107" t="s">
        <v>5</v>
      </c>
      <c r="C107" t="str">
        <f t="shared" si="3"/>
        <v>boekWh</v>
      </c>
      <c r="D107" s="26">
        <v>1628.2</v>
      </c>
    </row>
    <row r="108" spans="1:4" x14ac:dyDescent="0.2">
      <c r="A108" t="s">
        <v>26</v>
      </c>
      <c r="B108" t="s">
        <v>8</v>
      </c>
      <c r="C108" t="str">
        <f t="shared" si="3"/>
        <v>boeBTU</v>
      </c>
      <c r="D108" s="26">
        <v>5551365.2248855997</v>
      </c>
    </row>
    <row r="109" spans="1:4" x14ac:dyDescent="0.2">
      <c r="A109" t="s">
        <v>26</v>
      </c>
      <c r="B109" t="s">
        <v>7</v>
      </c>
      <c r="C109" t="str">
        <f t="shared" si="3"/>
        <v>boetherm</v>
      </c>
      <c r="D109" s="26">
        <v>55.513652248855998</v>
      </c>
    </row>
    <row r="110" spans="1:4" x14ac:dyDescent="0.2">
      <c r="A110" t="s">
        <v>109</v>
      </c>
      <c r="B110" t="s">
        <v>98</v>
      </c>
      <c r="C110" t="str">
        <f t="shared" si="3"/>
        <v>boetoe</v>
      </c>
      <c r="D110" s="26">
        <v>0.14000000000000001</v>
      </c>
    </row>
    <row r="111" spans="1:4" x14ac:dyDescent="0.2">
      <c r="A111" t="s">
        <v>26</v>
      </c>
      <c r="B111" t="s">
        <v>21</v>
      </c>
      <c r="C111" t="str">
        <f t="shared" si="3"/>
        <v>boeboe</v>
      </c>
      <c r="D111" s="26">
        <v>1</v>
      </c>
    </row>
    <row r="112" spans="1:4" x14ac:dyDescent="0.2">
      <c r="A112" t="s">
        <v>110</v>
      </c>
      <c r="B112" t="s">
        <v>44</v>
      </c>
      <c r="C112" t="str">
        <f t="shared" ref="C112:C122" si="4">A112&amp;B112</f>
        <v>toeJ</v>
      </c>
      <c r="D112" s="26">
        <v>41868000000</v>
      </c>
    </row>
    <row r="113" spans="1:4" x14ac:dyDescent="0.2">
      <c r="A113" t="s">
        <v>110</v>
      </c>
      <c r="B113" t="s">
        <v>80</v>
      </c>
      <c r="C113" t="str">
        <f t="shared" si="4"/>
        <v>toekJ</v>
      </c>
      <c r="D113" s="26">
        <f>D112/1000</f>
        <v>41868000</v>
      </c>
    </row>
    <row r="114" spans="1:4" x14ac:dyDescent="0.2">
      <c r="A114" t="s">
        <v>110</v>
      </c>
      <c r="B114" t="s">
        <v>82</v>
      </c>
      <c r="C114" t="str">
        <f t="shared" si="4"/>
        <v>toeMJ</v>
      </c>
      <c r="D114" s="26">
        <f>D113/1000</f>
        <v>41868</v>
      </c>
    </row>
    <row r="115" spans="1:4" x14ac:dyDescent="0.2">
      <c r="A115" t="s">
        <v>110</v>
      </c>
      <c r="B115" t="s">
        <v>1</v>
      </c>
      <c r="C115" t="str">
        <f t="shared" si="4"/>
        <v>toeGJ</v>
      </c>
      <c r="D115" s="26">
        <f>D114/1000</f>
        <v>41.868000000000002</v>
      </c>
    </row>
    <row r="116" spans="1:4" x14ac:dyDescent="0.2">
      <c r="A116" t="s">
        <v>110</v>
      </c>
      <c r="B116" t="s">
        <v>46</v>
      </c>
      <c r="C116" t="str">
        <f t="shared" si="4"/>
        <v>toecal</v>
      </c>
      <c r="D116" s="26">
        <v>10000000000</v>
      </c>
    </row>
    <row r="117" spans="1:4" x14ac:dyDescent="0.2">
      <c r="A117" t="s">
        <v>110</v>
      </c>
      <c r="B117" t="s">
        <v>3</v>
      </c>
      <c r="C117" t="str">
        <f t="shared" si="4"/>
        <v>toekcal</v>
      </c>
      <c r="D117" s="26">
        <v>10000000</v>
      </c>
    </row>
    <row r="118" spans="1:4" x14ac:dyDescent="0.2">
      <c r="A118" t="s">
        <v>110</v>
      </c>
      <c r="B118" t="s">
        <v>5</v>
      </c>
      <c r="C118" t="str">
        <f t="shared" si="4"/>
        <v>toekWh</v>
      </c>
      <c r="D118" s="26">
        <v>11630</v>
      </c>
    </row>
    <row r="119" spans="1:4" x14ac:dyDescent="0.2">
      <c r="A119" t="s">
        <v>110</v>
      </c>
      <c r="B119" t="s">
        <v>8</v>
      </c>
      <c r="C119" t="str">
        <f t="shared" si="4"/>
        <v>toeBTU</v>
      </c>
      <c r="D119" s="26">
        <v>39652608.749182999</v>
      </c>
    </row>
    <row r="120" spans="1:4" x14ac:dyDescent="0.2">
      <c r="A120" t="s">
        <v>110</v>
      </c>
      <c r="B120" t="s">
        <v>7</v>
      </c>
      <c r="C120" t="str">
        <f t="shared" si="4"/>
        <v>toetherm</v>
      </c>
      <c r="D120" s="26">
        <v>396.52608749183003</v>
      </c>
    </row>
    <row r="121" spans="1:4" x14ac:dyDescent="0.2">
      <c r="A121" t="s">
        <v>110</v>
      </c>
      <c r="B121" t="s">
        <v>98</v>
      </c>
      <c r="C121" t="str">
        <f t="shared" si="4"/>
        <v>toetoe</v>
      </c>
      <c r="D121" s="26">
        <v>1</v>
      </c>
    </row>
    <row r="122" spans="1:4" x14ac:dyDescent="0.2">
      <c r="A122" t="s">
        <v>110</v>
      </c>
      <c r="B122" t="s">
        <v>20</v>
      </c>
      <c r="C122" t="str">
        <f t="shared" si="4"/>
        <v>toeboe</v>
      </c>
      <c r="D122" s="26">
        <v>7.1428571428570997</v>
      </c>
    </row>
  </sheetData>
  <phoneticPr fontId="4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8"/>
  <sheetViews>
    <sheetView tabSelected="1" zoomScale="70" zoomScaleNormal="70" workbookViewId="0">
      <selection activeCell="L8" sqref="L8"/>
    </sheetView>
  </sheetViews>
  <sheetFormatPr defaultColWidth="10.75" defaultRowHeight="24.75" x14ac:dyDescent="0.3"/>
  <cols>
    <col min="1" max="1" width="32" style="1" customWidth="1"/>
    <col min="2" max="2" width="18" style="1" customWidth="1"/>
    <col min="3" max="3" width="8.875" style="1" customWidth="1"/>
    <col min="4" max="4" width="27.875" style="1" customWidth="1"/>
    <col min="5" max="5" width="21.875" style="1" customWidth="1"/>
    <col min="6" max="6" width="11" style="1" bestFit="1" customWidth="1"/>
    <col min="7" max="16384" width="10.75" style="1"/>
  </cols>
  <sheetData>
    <row r="1" spans="1:7" x14ac:dyDescent="0.3">
      <c r="A1" s="2" t="s">
        <v>192</v>
      </c>
      <c r="B1" s="3"/>
      <c r="C1" s="3"/>
      <c r="D1" s="3"/>
      <c r="E1" s="3"/>
      <c r="F1" s="10"/>
      <c r="G1" s="10"/>
    </row>
    <row r="2" spans="1:7" x14ac:dyDescent="0.3">
      <c r="A2" s="4"/>
      <c r="B2" s="4"/>
      <c r="C2" s="3"/>
      <c r="D2" s="4"/>
      <c r="E2" s="4"/>
      <c r="F2" s="10"/>
      <c r="G2" s="10"/>
    </row>
    <row r="3" spans="1:7" x14ac:dyDescent="0.3">
      <c r="A3" s="5" t="s">
        <v>140</v>
      </c>
      <c r="B3" s="4"/>
      <c r="C3" s="3"/>
      <c r="D3" s="5" t="s">
        <v>141</v>
      </c>
      <c r="E3" s="4"/>
      <c r="F3" s="10"/>
      <c r="G3" s="10"/>
    </row>
    <row r="4" spans="1:7" ht="74.25" x14ac:dyDescent="0.3">
      <c r="A4" s="27" t="s">
        <v>142</v>
      </c>
      <c r="B4" s="7" t="s">
        <v>143</v>
      </c>
      <c r="C4" s="3"/>
      <c r="D4" s="27" t="s">
        <v>142</v>
      </c>
      <c r="E4" s="7" t="s">
        <v>143</v>
      </c>
      <c r="F4" s="10"/>
      <c r="G4" s="10"/>
    </row>
    <row r="5" spans="1:7" x14ac:dyDescent="0.3">
      <c r="A5" s="18">
        <v>2</v>
      </c>
      <c r="B5" s="9" t="s">
        <v>40</v>
      </c>
      <c r="C5" s="15" t="s">
        <v>52</v>
      </c>
      <c r="D5" s="17">
        <f>VLOOKUP(B5&amp;2&amp;E5,DistanceConversions!C2:D100,2,FALSE)*A5</f>
        <v>5.0800000000000002E-5</v>
      </c>
      <c r="E5" s="14" t="s">
        <v>37</v>
      </c>
      <c r="F5" s="10"/>
      <c r="G5" s="10"/>
    </row>
    <row r="6" spans="1:7" x14ac:dyDescent="0.3">
      <c r="A6" s="3"/>
      <c r="B6" s="3"/>
      <c r="C6" s="3"/>
      <c r="D6" s="3"/>
      <c r="E6" s="3"/>
      <c r="F6" s="10"/>
      <c r="G6" s="10"/>
    </row>
    <row r="7" spans="1:7" x14ac:dyDescent="0.3">
      <c r="A7" s="3"/>
      <c r="B7" s="3"/>
      <c r="C7" s="3"/>
      <c r="D7" s="3"/>
      <c r="E7" s="3"/>
      <c r="F7" s="10"/>
      <c r="G7" s="10"/>
    </row>
    <row r="8" spans="1:7" x14ac:dyDescent="0.3">
      <c r="A8" s="8" t="s">
        <v>144</v>
      </c>
      <c r="B8" s="6"/>
      <c r="C8" s="6"/>
      <c r="D8" s="6"/>
      <c r="E8" s="6"/>
      <c r="F8" s="10"/>
      <c r="G8" s="10"/>
    </row>
    <row r="9" spans="1:7" x14ac:dyDescent="0.3">
      <c r="A9" s="6" t="s">
        <v>193</v>
      </c>
      <c r="B9" s="6" t="s">
        <v>53</v>
      </c>
      <c r="C9" s="6"/>
      <c r="D9" s="6" t="s">
        <v>201</v>
      </c>
      <c r="E9" s="6"/>
      <c r="F9" s="10"/>
      <c r="G9" s="10"/>
    </row>
    <row r="10" spans="1:7" x14ac:dyDescent="0.3">
      <c r="A10" s="6" t="s">
        <v>194</v>
      </c>
      <c r="B10" s="6" t="s">
        <v>35</v>
      </c>
      <c r="C10" s="6"/>
      <c r="D10" s="6" t="s">
        <v>202</v>
      </c>
      <c r="E10" s="6"/>
      <c r="F10" s="10"/>
      <c r="G10" s="10"/>
    </row>
    <row r="11" spans="1:7" x14ac:dyDescent="0.3">
      <c r="A11" s="6" t="s">
        <v>195</v>
      </c>
      <c r="B11" s="6" t="s">
        <v>36</v>
      </c>
      <c r="C11" s="6"/>
      <c r="D11" s="6" t="s">
        <v>203</v>
      </c>
      <c r="E11" s="6"/>
      <c r="F11" s="10"/>
      <c r="G11" s="10"/>
    </row>
    <row r="12" spans="1:7" x14ac:dyDescent="0.3">
      <c r="A12" s="6" t="s">
        <v>196</v>
      </c>
      <c r="B12" s="6" t="s">
        <v>37</v>
      </c>
      <c r="C12" s="6"/>
      <c r="D12" s="6" t="s">
        <v>204</v>
      </c>
      <c r="E12" s="6"/>
      <c r="F12" s="10"/>
      <c r="G12" s="10"/>
    </row>
    <row r="13" spans="1:7" x14ac:dyDescent="0.3">
      <c r="A13" s="6" t="s">
        <v>197</v>
      </c>
      <c r="B13" s="6" t="s">
        <v>40</v>
      </c>
      <c r="C13" s="6"/>
      <c r="D13" s="6"/>
      <c r="E13" s="6"/>
      <c r="F13" s="10"/>
      <c r="G13" s="10"/>
    </row>
    <row r="14" spans="1:7" x14ac:dyDescent="0.3">
      <c r="A14" s="6" t="s">
        <v>198</v>
      </c>
      <c r="B14" s="6" t="s">
        <v>41</v>
      </c>
      <c r="C14" s="6"/>
      <c r="D14" s="6"/>
      <c r="E14" s="6"/>
      <c r="F14" s="10"/>
      <c r="G14" s="10"/>
    </row>
    <row r="15" spans="1:7" x14ac:dyDescent="0.3">
      <c r="A15" s="6" t="s">
        <v>199</v>
      </c>
      <c r="B15" s="6" t="s">
        <v>42</v>
      </c>
      <c r="C15" s="6"/>
      <c r="D15" s="6"/>
      <c r="E15" s="6"/>
      <c r="F15" s="10"/>
      <c r="G15" s="10"/>
    </row>
    <row r="16" spans="1:7" x14ac:dyDescent="0.3">
      <c r="A16" s="6" t="s">
        <v>200</v>
      </c>
      <c r="B16" s="6" t="s">
        <v>43</v>
      </c>
      <c r="C16" s="6"/>
      <c r="D16" s="6"/>
      <c r="E16" s="6"/>
      <c r="F16" s="10"/>
      <c r="G16" s="10"/>
    </row>
    <row r="17" spans="1:7" x14ac:dyDescent="0.3">
      <c r="A17" s="3"/>
      <c r="B17" s="3"/>
      <c r="C17" s="3"/>
      <c r="D17" s="3"/>
      <c r="E17" s="3"/>
      <c r="F17" s="10"/>
      <c r="G17" s="10"/>
    </row>
    <row r="18" spans="1:7" x14ac:dyDescent="0.3">
      <c r="A18" s="3"/>
      <c r="B18" s="3"/>
      <c r="C18" s="3"/>
      <c r="D18" s="3"/>
      <c r="E18" s="3"/>
      <c r="F18" s="10"/>
      <c r="G18" s="10"/>
    </row>
  </sheetData>
  <phoneticPr fontId="4" type="noConversion"/>
  <dataValidations count="1">
    <dataValidation type="list" allowBlank="1" showInputMessage="1" showErrorMessage="1" sqref="E5 B5">
      <formula1>DistanceUnits</formula1>
    </dataValidation>
  </dataValidations>
  <pageMargins left="0.75" right="0.56944444444444442" top="1" bottom="1" header="0.5" footer="0.5"/>
  <pageSetup orientation="landscape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9"/>
  <sheetViews>
    <sheetView topLeftCell="A4" zoomScale="70" zoomScaleNormal="70" workbookViewId="0">
      <selection activeCell="A3" sqref="A3:D3"/>
    </sheetView>
  </sheetViews>
  <sheetFormatPr defaultColWidth="10.75" defaultRowHeight="24.75" x14ac:dyDescent="0.3"/>
  <cols>
    <col min="1" max="1" width="46" style="1" customWidth="1"/>
    <col min="2" max="2" width="17.5" style="1" customWidth="1"/>
    <col min="3" max="3" width="3.5" style="1" customWidth="1"/>
    <col min="4" max="4" width="32.25" style="1" customWidth="1"/>
    <col min="5" max="5" width="18.375" style="1" customWidth="1"/>
    <col min="6" max="6" width="11" style="1" customWidth="1"/>
    <col min="7" max="16384" width="10.75" style="1"/>
  </cols>
  <sheetData>
    <row r="1" spans="1:7" x14ac:dyDescent="0.3">
      <c r="A1" s="2" t="s">
        <v>171</v>
      </c>
      <c r="B1" s="3"/>
      <c r="C1" s="3"/>
      <c r="D1" s="3"/>
      <c r="E1" s="3"/>
      <c r="F1" s="10"/>
      <c r="G1" s="10"/>
    </row>
    <row r="2" spans="1:7" x14ac:dyDescent="0.3">
      <c r="A2" s="4"/>
      <c r="B2" s="4"/>
      <c r="C2" s="3"/>
      <c r="D2" s="4"/>
      <c r="E2" s="4"/>
      <c r="F2" s="10"/>
      <c r="G2" s="10"/>
    </row>
    <row r="3" spans="1:7" x14ac:dyDescent="0.3">
      <c r="A3" s="5" t="s">
        <v>140</v>
      </c>
      <c r="B3" s="4"/>
      <c r="C3" s="3"/>
      <c r="D3" s="5" t="s">
        <v>141</v>
      </c>
      <c r="E3" s="4"/>
      <c r="F3" s="10"/>
      <c r="G3" s="10"/>
    </row>
    <row r="4" spans="1:7" ht="74.25" x14ac:dyDescent="0.3">
      <c r="A4" s="27" t="s">
        <v>142</v>
      </c>
      <c r="B4" s="7" t="s">
        <v>143</v>
      </c>
      <c r="C4" s="3"/>
      <c r="D4" s="27" t="s">
        <v>142</v>
      </c>
      <c r="E4" s="7" t="s">
        <v>143</v>
      </c>
      <c r="F4" s="10"/>
      <c r="G4" s="10"/>
    </row>
    <row r="5" spans="1:7" x14ac:dyDescent="0.3">
      <c r="A5" s="19">
        <v>1</v>
      </c>
      <c r="B5" s="9" t="s">
        <v>96</v>
      </c>
      <c r="C5" s="3" t="s">
        <v>52</v>
      </c>
      <c r="D5" s="20">
        <f>VLOOKUP(B5&amp;E5,EnergyConversions!C2:D200,2,FALSE)*A5</f>
        <v>39652608.749182999</v>
      </c>
      <c r="E5" s="9" t="s">
        <v>8</v>
      </c>
      <c r="F5" s="10"/>
      <c r="G5" s="10"/>
    </row>
    <row r="6" spans="1:7" x14ac:dyDescent="0.3">
      <c r="A6" s="3"/>
      <c r="B6" s="3"/>
      <c r="C6" s="3"/>
      <c r="D6" s="3"/>
      <c r="E6" s="3"/>
      <c r="F6" s="10"/>
      <c r="G6" s="10"/>
    </row>
    <row r="7" spans="1:7" x14ac:dyDescent="0.3">
      <c r="A7" s="3"/>
      <c r="B7" s="3"/>
      <c r="C7" s="3"/>
      <c r="D7" s="3"/>
      <c r="E7" s="3"/>
      <c r="F7" s="10"/>
      <c r="G7" s="10"/>
    </row>
    <row r="8" spans="1:7" x14ac:dyDescent="0.3">
      <c r="A8" s="8" t="s">
        <v>144</v>
      </c>
      <c r="B8" s="6"/>
      <c r="C8" s="6"/>
      <c r="D8" s="6"/>
      <c r="E8" s="6"/>
      <c r="F8" s="10"/>
      <c r="G8" s="10"/>
    </row>
    <row r="9" spans="1:7" x14ac:dyDescent="0.3">
      <c r="A9" s="6" t="s">
        <v>173</v>
      </c>
      <c r="B9" s="6"/>
      <c r="C9" s="6" t="s">
        <v>45</v>
      </c>
      <c r="D9" s="6"/>
      <c r="E9" s="6" t="s">
        <v>184</v>
      </c>
      <c r="F9" s="10"/>
      <c r="G9" s="10"/>
    </row>
    <row r="10" spans="1:7" x14ac:dyDescent="0.3">
      <c r="A10" s="6" t="s">
        <v>174</v>
      </c>
      <c r="B10" s="6"/>
      <c r="C10" s="6" t="s">
        <v>81</v>
      </c>
      <c r="D10" s="6"/>
      <c r="E10" s="6" t="s">
        <v>186</v>
      </c>
      <c r="F10" s="10"/>
      <c r="G10" s="10"/>
    </row>
    <row r="11" spans="1:7" x14ac:dyDescent="0.3">
      <c r="A11" s="6" t="s">
        <v>175</v>
      </c>
      <c r="B11" s="6"/>
      <c r="C11" s="6" t="s">
        <v>0</v>
      </c>
      <c r="D11" s="6"/>
      <c r="E11" s="6" t="s">
        <v>185</v>
      </c>
      <c r="F11" s="10"/>
      <c r="G11" s="10"/>
    </row>
    <row r="12" spans="1:7" x14ac:dyDescent="0.3">
      <c r="A12" s="6" t="s">
        <v>176</v>
      </c>
      <c r="B12" s="6"/>
      <c r="C12" s="6" t="s">
        <v>2</v>
      </c>
      <c r="D12" s="6"/>
      <c r="E12" s="6" t="s">
        <v>187</v>
      </c>
      <c r="F12" s="10"/>
      <c r="G12" s="10"/>
    </row>
    <row r="13" spans="1:7" x14ac:dyDescent="0.3">
      <c r="A13" s="6" t="s">
        <v>177</v>
      </c>
      <c r="B13" s="6"/>
      <c r="C13" s="6" t="s">
        <v>47</v>
      </c>
      <c r="D13" s="6"/>
      <c r="E13" s="6" t="s">
        <v>188</v>
      </c>
      <c r="F13" s="10"/>
      <c r="G13" s="10"/>
    </row>
    <row r="14" spans="1:7" x14ac:dyDescent="0.3">
      <c r="A14" s="6" t="s">
        <v>178</v>
      </c>
      <c r="B14" s="6"/>
      <c r="C14" s="6" t="s">
        <v>4</v>
      </c>
      <c r="D14" s="6"/>
      <c r="E14" s="6" t="s">
        <v>189</v>
      </c>
      <c r="F14" s="10"/>
      <c r="G14" s="10"/>
    </row>
    <row r="15" spans="1:7" x14ac:dyDescent="0.3">
      <c r="A15" s="6" t="s">
        <v>179</v>
      </c>
      <c r="B15" s="6"/>
      <c r="C15" s="6" t="s">
        <v>6</v>
      </c>
      <c r="D15" s="6"/>
      <c r="E15" s="6" t="s">
        <v>190</v>
      </c>
      <c r="F15" s="10"/>
      <c r="G15" s="10"/>
    </row>
    <row r="16" spans="1:7" x14ac:dyDescent="0.3">
      <c r="A16" s="6" t="s">
        <v>180</v>
      </c>
      <c r="B16" s="6"/>
      <c r="C16" s="6" t="s">
        <v>14</v>
      </c>
      <c r="D16" s="6"/>
      <c r="E16" s="6" t="s">
        <v>191</v>
      </c>
      <c r="F16" s="10"/>
      <c r="G16" s="10"/>
    </row>
    <row r="17" spans="1:7" x14ac:dyDescent="0.3">
      <c r="A17" s="6" t="s">
        <v>181</v>
      </c>
      <c r="B17" s="6"/>
      <c r="C17" s="6" t="s">
        <v>20</v>
      </c>
      <c r="D17" s="6"/>
      <c r="E17" s="6"/>
      <c r="F17" s="10"/>
      <c r="G17" s="10"/>
    </row>
    <row r="18" spans="1:7" x14ac:dyDescent="0.3">
      <c r="A18" s="6" t="s">
        <v>182</v>
      </c>
      <c r="B18" s="6"/>
      <c r="C18" s="6" t="s">
        <v>97</v>
      </c>
      <c r="D18" s="6"/>
      <c r="E18" s="6"/>
      <c r="F18" s="10"/>
      <c r="G18" s="10"/>
    </row>
    <row r="19" spans="1:7" x14ac:dyDescent="0.3">
      <c r="A19" s="6" t="s">
        <v>183</v>
      </c>
      <c r="B19" s="6"/>
      <c r="C19" s="6" t="s">
        <v>15</v>
      </c>
      <c r="D19" s="6"/>
      <c r="E19" s="6"/>
      <c r="F19" s="10"/>
      <c r="G19" s="10"/>
    </row>
  </sheetData>
  <phoneticPr fontId="4" type="noConversion"/>
  <dataValidations count="1">
    <dataValidation type="list" allowBlank="1" showInputMessage="1" showErrorMessage="1" sqref="E5 B5">
      <formula1>EnergyUnits</formula1>
    </dataValidation>
  </dataValidations>
  <pageMargins left="0.75" right="0.75" top="0.75" bottom="1" header="0.30555555555555558" footer="0.34722222222222221"/>
  <pageSetup orientation="landscape" horizontalDpi="4294967292" verticalDpi="4294967292"/>
  <headerFooter alignWithMargins="0"/>
  <ignoredErrors>
    <ignoredError sqref="D5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8"/>
  <sheetViews>
    <sheetView zoomScale="70" zoomScaleNormal="70" workbookViewId="0">
      <selection activeCell="A3" sqref="A3:E4"/>
    </sheetView>
  </sheetViews>
  <sheetFormatPr defaultColWidth="10.75" defaultRowHeight="24.75" x14ac:dyDescent="0.3"/>
  <cols>
    <col min="1" max="1" width="26.5" style="1" customWidth="1"/>
    <col min="2" max="2" width="18.125" style="1" customWidth="1"/>
    <col min="3" max="3" width="3.75" style="1" customWidth="1"/>
    <col min="4" max="4" width="34" style="1" bestFit="1" customWidth="1"/>
    <col min="5" max="5" width="17.5" style="1" customWidth="1"/>
    <col min="6" max="6" width="11" style="1" customWidth="1"/>
    <col min="7" max="16384" width="10.75" style="1"/>
  </cols>
  <sheetData>
    <row r="1" spans="1:7" x14ac:dyDescent="0.3">
      <c r="A1" s="2" t="s">
        <v>158</v>
      </c>
      <c r="B1" s="3"/>
      <c r="C1" s="3"/>
      <c r="D1" s="3"/>
      <c r="E1" s="3"/>
      <c r="F1" s="10"/>
      <c r="G1" s="10"/>
    </row>
    <row r="2" spans="1:7" x14ac:dyDescent="0.3">
      <c r="A2" s="4"/>
      <c r="B2" s="4"/>
      <c r="C2" s="3"/>
      <c r="D2" s="4"/>
      <c r="E2" s="4"/>
      <c r="F2" s="10"/>
      <c r="G2" s="10"/>
    </row>
    <row r="3" spans="1:7" x14ac:dyDescent="0.3">
      <c r="A3" s="5" t="s">
        <v>140</v>
      </c>
      <c r="B3" s="4"/>
      <c r="C3" s="3"/>
      <c r="D3" s="5" t="s">
        <v>141</v>
      </c>
      <c r="E3" s="4"/>
      <c r="F3" s="10"/>
      <c r="G3" s="10"/>
    </row>
    <row r="4" spans="1:7" ht="49.5" x14ac:dyDescent="0.3">
      <c r="A4" s="27" t="s">
        <v>142</v>
      </c>
      <c r="B4" s="7" t="s">
        <v>143</v>
      </c>
      <c r="C4" s="3"/>
      <c r="D4" s="27" t="s">
        <v>142</v>
      </c>
      <c r="E4" s="7" t="s">
        <v>143</v>
      </c>
      <c r="F4" s="10"/>
      <c r="G4" s="10"/>
    </row>
    <row r="5" spans="1:7" x14ac:dyDescent="0.3">
      <c r="A5" s="19">
        <v>4</v>
      </c>
      <c r="B5" s="9" t="s">
        <v>11</v>
      </c>
      <c r="C5" s="3" t="s">
        <v>52</v>
      </c>
      <c r="D5" s="20">
        <f>VLOOKUP(B5&amp;2&amp;E5,MassConversions!C2:D89,2,FALSE)*A5</f>
        <v>4</v>
      </c>
      <c r="E5" s="9" t="s">
        <v>11</v>
      </c>
      <c r="F5" s="10"/>
      <c r="G5" s="10"/>
    </row>
    <row r="6" spans="1:7" x14ac:dyDescent="0.3">
      <c r="A6" s="3"/>
      <c r="B6" s="3"/>
      <c r="C6" s="3"/>
      <c r="D6" s="3"/>
      <c r="E6" s="3"/>
      <c r="F6" s="10"/>
      <c r="G6" s="10"/>
    </row>
    <row r="7" spans="1:7" x14ac:dyDescent="0.3">
      <c r="A7" s="3"/>
      <c r="B7" s="3"/>
      <c r="C7" s="3"/>
      <c r="D7" s="3"/>
      <c r="E7" s="3"/>
      <c r="F7" s="10"/>
      <c r="G7" s="10"/>
    </row>
    <row r="8" spans="1:7" x14ac:dyDescent="0.3">
      <c r="A8" s="8" t="s">
        <v>144</v>
      </c>
      <c r="B8" s="6"/>
      <c r="C8" s="6"/>
      <c r="D8" s="6"/>
      <c r="E8" s="6"/>
      <c r="F8" s="10"/>
      <c r="G8" s="10"/>
    </row>
    <row r="9" spans="1:7" s="11" customFormat="1" x14ac:dyDescent="0.3">
      <c r="A9" s="12" t="s">
        <v>159</v>
      </c>
      <c r="B9" s="13" t="s">
        <v>38</v>
      </c>
      <c r="C9" s="6"/>
      <c r="D9" s="6"/>
      <c r="E9" s="6" t="s">
        <v>166</v>
      </c>
      <c r="F9" s="12"/>
      <c r="G9" s="12"/>
    </row>
    <row r="10" spans="1:7" s="11" customFormat="1" x14ac:dyDescent="0.3">
      <c r="A10" s="12" t="s">
        <v>160</v>
      </c>
      <c r="B10" s="13" t="s">
        <v>39</v>
      </c>
      <c r="C10" s="6"/>
      <c r="D10" s="6"/>
      <c r="E10" s="6" t="s">
        <v>167</v>
      </c>
      <c r="F10" s="12"/>
      <c r="G10" s="12"/>
    </row>
    <row r="11" spans="1:7" s="11" customFormat="1" x14ac:dyDescent="0.3">
      <c r="A11" s="12" t="s">
        <v>161</v>
      </c>
      <c r="B11" s="13" t="s">
        <v>29</v>
      </c>
      <c r="C11" s="6"/>
      <c r="D11" s="6"/>
      <c r="E11" s="6" t="s">
        <v>168</v>
      </c>
      <c r="F11" s="12"/>
      <c r="G11" s="12"/>
    </row>
    <row r="12" spans="1:7" s="11" customFormat="1" x14ac:dyDescent="0.3">
      <c r="A12" s="12" t="s">
        <v>162</v>
      </c>
      <c r="B12" s="13" t="s">
        <v>30</v>
      </c>
      <c r="C12" s="6"/>
      <c r="D12" s="6"/>
      <c r="E12" s="6" t="s">
        <v>169</v>
      </c>
      <c r="F12" s="12"/>
      <c r="G12" s="12"/>
    </row>
    <row r="13" spans="1:7" s="11" customFormat="1" x14ac:dyDescent="0.3">
      <c r="A13" s="12" t="s">
        <v>163</v>
      </c>
      <c r="B13" s="13" t="s">
        <v>31</v>
      </c>
      <c r="C13" s="6"/>
      <c r="D13" s="6"/>
      <c r="E13" s="6" t="s">
        <v>170</v>
      </c>
      <c r="F13" s="12"/>
      <c r="G13" s="12"/>
    </row>
    <row r="14" spans="1:7" s="11" customFormat="1" x14ac:dyDescent="0.3">
      <c r="A14" s="12" t="s">
        <v>164</v>
      </c>
      <c r="B14" s="13" t="s">
        <v>78</v>
      </c>
      <c r="C14" s="6"/>
      <c r="D14" s="6"/>
      <c r="E14" s="6"/>
      <c r="F14" s="12"/>
      <c r="G14" s="12"/>
    </row>
    <row r="15" spans="1:7" s="11" customFormat="1" x14ac:dyDescent="0.3">
      <c r="A15" s="12" t="s">
        <v>165</v>
      </c>
      <c r="B15" s="13" t="s">
        <v>75</v>
      </c>
      <c r="C15" s="6"/>
      <c r="D15" s="6"/>
      <c r="E15" s="6"/>
      <c r="F15" s="12"/>
      <c r="G15" s="12"/>
    </row>
    <row r="16" spans="1:7" x14ac:dyDescent="0.3">
      <c r="A16" s="3"/>
      <c r="B16" s="3"/>
      <c r="C16" s="3"/>
      <c r="D16" s="3"/>
      <c r="E16" s="3"/>
      <c r="F16" s="10"/>
      <c r="G16" s="10"/>
    </row>
    <row r="17" spans="1:7" x14ac:dyDescent="0.3">
      <c r="A17" s="3"/>
      <c r="B17" s="3"/>
      <c r="C17" s="3"/>
      <c r="D17" s="3"/>
      <c r="E17" s="3"/>
      <c r="F17" s="10"/>
      <c r="G17" s="10"/>
    </row>
    <row r="18" spans="1:7" x14ac:dyDescent="0.3">
      <c r="A18" s="3"/>
      <c r="B18" s="3"/>
      <c r="C18" s="3"/>
      <c r="D18" s="3"/>
      <c r="E18" s="3"/>
      <c r="F18" s="10"/>
      <c r="G18" s="10"/>
    </row>
  </sheetData>
  <phoneticPr fontId="4" type="noConversion"/>
  <dataValidations count="1">
    <dataValidation type="list" allowBlank="1" showInputMessage="1" showErrorMessage="1" sqref="E5 B5">
      <formula1>$B$9:$B$15</formula1>
    </dataValidation>
  </dataValidations>
  <pageMargins left="0.43" right="0.46" top="1" bottom="1" header="0.5" footer="0.5"/>
  <pageSetup orientation="landscape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8"/>
  <sheetViews>
    <sheetView zoomScale="70" zoomScaleNormal="70" workbookViewId="0">
      <selection activeCell="E12" sqref="E12"/>
    </sheetView>
  </sheetViews>
  <sheetFormatPr defaultColWidth="10.75" defaultRowHeight="24.75" x14ac:dyDescent="0.3"/>
  <cols>
    <col min="1" max="1" width="24.875" style="1" customWidth="1"/>
    <col min="2" max="2" width="16.875" style="1" customWidth="1"/>
    <col min="3" max="3" width="3.375" style="1" customWidth="1"/>
    <col min="4" max="4" width="23.875" style="1" customWidth="1"/>
    <col min="5" max="5" width="16.875" style="1" customWidth="1"/>
    <col min="6" max="6" width="2.75" style="1" customWidth="1"/>
    <col min="7" max="16384" width="10.75" style="1"/>
  </cols>
  <sheetData>
    <row r="1" spans="1:8" x14ac:dyDescent="0.3">
      <c r="A1" s="2" t="s">
        <v>155</v>
      </c>
      <c r="B1" s="3"/>
      <c r="C1" s="3"/>
      <c r="D1" s="3"/>
      <c r="E1" s="3"/>
      <c r="F1" s="10"/>
      <c r="G1" s="10"/>
      <c r="H1" s="10"/>
    </row>
    <row r="2" spans="1:8" x14ac:dyDescent="0.3">
      <c r="A2" s="4"/>
      <c r="B2" s="4"/>
      <c r="C2" s="3"/>
      <c r="D2" s="4"/>
      <c r="E2" s="4"/>
      <c r="F2" s="10"/>
      <c r="G2" s="10"/>
      <c r="H2" s="10"/>
    </row>
    <row r="3" spans="1:8" x14ac:dyDescent="0.3">
      <c r="A3" s="5" t="s">
        <v>140</v>
      </c>
      <c r="B3" s="4"/>
      <c r="C3" s="3"/>
      <c r="D3" s="5" t="s">
        <v>141</v>
      </c>
      <c r="E3" s="4"/>
      <c r="F3" s="10"/>
      <c r="G3" s="10"/>
      <c r="H3" s="10"/>
    </row>
    <row r="4" spans="1:8" ht="74.25" x14ac:dyDescent="0.3">
      <c r="A4" s="27" t="s">
        <v>142</v>
      </c>
      <c r="B4" s="7" t="s">
        <v>143</v>
      </c>
      <c r="C4" s="3"/>
      <c r="D4" s="27" t="s">
        <v>142</v>
      </c>
      <c r="E4" s="7" t="s">
        <v>143</v>
      </c>
      <c r="F4" s="10"/>
      <c r="G4" s="10"/>
      <c r="H4" s="10"/>
    </row>
    <row r="5" spans="1:8" x14ac:dyDescent="0.3">
      <c r="A5" s="19">
        <v>100</v>
      </c>
      <c r="B5" s="9" t="s">
        <v>27</v>
      </c>
      <c r="C5" s="3" t="s">
        <v>79</v>
      </c>
      <c r="D5" s="20">
        <f>IF(B5=E5,A5,IF(AND(B5="F",E5="C"),((A5-32)/1.8),IF(AND(B5="C",E5="F"),((A5*1.8)+32))))</f>
        <v>212</v>
      </c>
      <c r="E5" s="9" t="s">
        <v>28</v>
      </c>
      <c r="F5" s="10"/>
      <c r="G5" s="10"/>
      <c r="H5" s="10"/>
    </row>
    <row r="6" spans="1:8" x14ac:dyDescent="0.3">
      <c r="A6" s="3"/>
      <c r="B6" s="3"/>
      <c r="C6" s="3"/>
      <c r="D6" s="3"/>
      <c r="E6" s="3"/>
      <c r="F6" s="10"/>
      <c r="G6" s="10"/>
      <c r="H6" s="10"/>
    </row>
    <row r="7" spans="1:8" x14ac:dyDescent="0.3">
      <c r="A7" s="3"/>
      <c r="B7" s="3"/>
      <c r="C7" s="3"/>
      <c r="D7" s="3"/>
      <c r="E7" s="3"/>
      <c r="F7" s="10"/>
      <c r="G7" s="10"/>
      <c r="H7" s="10"/>
    </row>
    <row r="8" spans="1:8" x14ac:dyDescent="0.3">
      <c r="A8" s="8" t="s">
        <v>144</v>
      </c>
      <c r="B8" s="6"/>
      <c r="C8" s="6"/>
      <c r="D8" s="6"/>
      <c r="E8" s="6"/>
      <c r="F8" s="10"/>
      <c r="G8" s="10"/>
      <c r="H8" s="10"/>
    </row>
    <row r="9" spans="1:8" ht="50.25" customHeight="1" x14ac:dyDescent="0.3">
      <c r="A9" s="28" t="s">
        <v>156</v>
      </c>
      <c r="B9" s="6" t="s">
        <v>32</v>
      </c>
      <c r="C9" s="6"/>
      <c r="D9" s="6"/>
      <c r="E9" s="6"/>
      <c r="F9" s="10"/>
      <c r="G9" s="10"/>
      <c r="H9" s="10"/>
    </row>
    <row r="10" spans="1:8" ht="54" customHeight="1" x14ac:dyDescent="0.3">
      <c r="A10" s="28" t="s">
        <v>157</v>
      </c>
      <c r="B10" s="6" t="s">
        <v>33</v>
      </c>
      <c r="C10" s="6"/>
      <c r="D10" s="6"/>
      <c r="E10" s="6"/>
      <c r="F10" s="10"/>
      <c r="G10" s="10"/>
      <c r="H10" s="10"/>
    </row>
    <row r="11" spans="1:8" x14ac:dyDescent="0.3">
      <c r="A11" s="6"/>
      <c r="B11" s="6"/>
      <c r="C11" s="6"/>
      <c r="D11" s="6"/>
      <c r="E11" s="6"/>
      <c r="F11" s="10"/>
      <c r="G11" s="10"/>
      <c r="H11" s="10"/>
    </row>
    <row r="12" spans="1:8" x14ac:dyDescent="0.3">
      <c r="A12" s="6"/>
      <c r="B12" s="6"/>
      <c r="C12" s="6"/>
      <c r="D12" s="6"/>
      <c r="E12" s="6"/>
      <c r="F12" s="10"/>
      <c r="G12" s="10"/>
      <c r="H12" s="10"/>
    </row>
    <row r="13" spans="1:8" x14ac:dyDescent="0.3">
      <c r="A13" s="6"/>
      <c r="B13" s="6"/>
      <c r="C13" s="6"/>
      <c r="D13" s="6"/>
      <c r="E13" s="6"/>
      <c r="F13" s="10"/>
      <c r="G13" s="10"/>
      <c r="H13" s="10"/>
    </row>
    <row r="14" spans="1:8" x14ac:dyDescent="0.3">
      <c r="A14" s="6"/>
      <c r="B14" s="6"/>
      <c r="C14" s="6"/>
      <c r="D14" s="6"/>
      <c r="E14" s="6"/>
      <c r="F14" s="10"/>
      <c r="G14" s="10"/>
      <c r="H14" s="10"/>
    </row>
    <row r="15" spans="1:8" x14ac:dyDescent="0.3">
      <c r="A15" s="6"/>
      <c r="B15" s="6"/>
      <c r="C15" s="6"/>
      <c r="D15" s="6"/>
      <c r="E15" s="6"/>
      <c r="F15" s="10"/>
      <c r="G15" s="10"/>
      <c r="H15" s="10"/>
    </row>
    <row r="16" spans="1:8" x14ac:dyDescent="0.3">
      <c r="A16" s="6"/>
      <c r="B16" s="6"/>
      <c r="C16" s="6"/>
      <c r="D16" s="6"/>
      <c r="E16" s="6"/>
      <c r="F16" s="10"/>
      <c r="G16" s="10"/>
      <c r="H16" s="10"/>
    </row>
    <row r="17" spans="1:8" x14ac:dyDescent="0.3">
      <c r="A17" s="3"/>
      <c r="B17" s="3"/>
      <c r="C17" s="3"/>
      <c r="D17" s="3"/>
      <c r="E17" s="3"/>
      <c r="F17" s="10"/>
      <c r="G17" s="10"/>
      <c r="H17" s="10"/>
    </row>
    <row r="18" spans="1:8" x14ac:dyDescent="0.3">
      <c r="A18" s="3"/>
      <c r="B18" s="3"/>
      <c r="C18" s="3"/>
      <c r="D18" s="3"/>
      <c r="E18" s="3"/>
      <c r="F18" s="10"/>
      <c r="G18" s="10"/>
      <c r="H18" s="10"/>
    </row>
  </sheetData>
  <phoneticPr fontId="4" type="noConversion"/>
  <dataValidations count="1">
    <dataValidation type="list" allowBlank="1" showInputMessage="1" showErrorMessage="1" sqref="E5 B5">
      <formula1>TemperatureUnits</formula1>
    </dataValidation>
  </dataValidations>
  <pageMargins left="0.75" right="0.75" top="1" bottom="1" header="0.5" footer="0.5"/>
  <pageSetup orientation="landscape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9"/>
  <sheetViews>
    <sheetView zoomScale="70" zoomScaleNormal="70" workbookViewId="0">
      <selection activeCell="J17" sqref="J17"/>
    </sheetView>
  </sheetViews>
  <sheetFormatPr defaultColWidth="10.75" defaultRowHeight="24.75" x14ac:dyDescent="0.3"/>
  <cols>
    <col min="1" max="1" width="28.375" style="1" customWidth="1"/>
    <col min="2" max="2" width="21.25" style="1" customWidth="1"/>
    <col min="3" max="3" width="3.5" style="1" customWidth="1"/>
    <col min="4" max="4" width="30.25" style="1" customWidth="1"/>
    <col min="5" max="5" width="21.25" style="1" customWidth="1"/>
    <col min="6" max="6" width="11" style="1" customWidth="1"/>
    <col min="7" max="16384" width="10.75" style="1"/>
  </cols>
  <sheetData>
    <row r="1" spans="1:7" x14ac:dyDescent="0.3">
      <c r="A1" s="2" t="s">
        <v>139</v>
      </c>
      <c r="B1" s="3"/>
      <c r="C1" s="3"/>
      <c r="D1" s="3"/>
      <c r="E1" s="3"/>
      <c r="F1" s="10"/>
      <c r="G1" s="10"/>
    </row>
    <row r="2" spans="1:7" x14ac:dyDescent="0.3">
      <c r="A2" s="4"/>
      <c r="B2" s="4"/>
      <c r="C2" s="3"/>
      <c r="D2" s="4"/>
      <c r="E2" s="4"/>
      <c r="F2" s="10"/>
      <c r="G2" s="10"/>
    </row>
    <row r="3" spans="1:7" x14ac:dyDescent="0.3">
      <c r="A3" s="5" t="s">
        <v>140</v>
      </c>
      <c r="B3" s="4"/>
      <c r="C3" s="3"/>
      <c r="D3" s="5" t="s">
        <v>141</v>
      </c>
      <c r="E3" s="4"/>
      <c r="F3" s="10"/>
      <c r="G3" s="10"/>
    </row>
    <row r="4" spans="1:7" ht="49.5" x14ac:dyDescent="0.3">
      <c r="A4" s="27" t="s">
        <v>142</v>
      </c>
      <c r="B4" s="7" t="s">
        <v>143</v>
      </c>
      <c r="C4" s="3"/>
      <c r="D4" s="27" t="s">
        <v>142</v>
      </c>
      <c r="E4" s="7" t="s">
        <v>143</v>
      </c>
      <c r="F4" s="10"/>
      <c r="G4" s="10"/>
    </row>
    <row r="5" spans="1:7" x14ac:dyDescent="0.3">
      <c r="A5" s="19">
        <v>10</v>
      </c>
      <c r="B5" s="9" t="s">
        <v>128</v>
      </c>
      <c r="C5" s="3" t="s">
        <v>52</v>
      </c>
      <c r="D5" s="20">
        <f>VLOOKUP(B5&amp;E5,VolumeConversions!C2:D200,2,FALSE)*A5</f>
        <v>420.00001339881004</v>
      </c>
      <c r="E5" s="9" t="s">
        <v>127</v>
      </c>
      <c r="F5" s="10"/>
      <c r="G5" s="10"/>
    </row>
    <row r="6" spans="1:7" x14ac:dyDescent="0.3">
      <c r="A6" s="3"/>
      <c r="B6" s="3"/>
      <c r="C6" s="3"/>
      <c r="D6" s="3"/>
      <c r="E6" s="3"/>
      <c r="F6" s="10"/>
      <c r="G6" s="10"/>
    </row>
    <row r="7" spans="1:7" x14ac:dyDescent="0.3">
      <c r="A7" s="3"/>
      <c r="B7" s="3"/>
      <c r="C7" s="3"/>
      <c r="D7" s="3"/>
      <c r="E7" s="3"/>
      <c r="F7" s="10"/>
      <c r="G7" s="10"/>
    </row>
    <row r="8" spans="1:7" x14ac:dyDescent="0.3">
      <c r="A8" s="8" t="s">
        <v>144</v>
      </c>
      <c r="B8" s="6"/>
      <c r="C8" s="6"/>
      <c r="D8" s="6"/>
      <c r="E8" s="6"/>
      <c r="F8" s="10"/>
      <c r="G8" s="10"/>
    </row>
    <row r="9" spans="1:7" ht="27.75" x14ac:dyDescent="0.3">
      <c r="A9" s="6" t="s">
        <v>145</v>
      </c>
      <c r="B9" s="6"/>
      <c r="C9" s="6" t="s">
        <v>93</v>
      </c>
      <c r="D9" s="6"/>
      <c r="E9" s="6" t="s">
        <v>153</v>
      </c>
      <c r="F9" s="10"/>
      <c r="G9" s="10"/>
    </row>
    <row r="10" spans="1:7" ht="27.75" x14ac:dyDescent="0.3">
      <c r="A10" s="6" t="s">
        <v>146</v>
      </c>
      <c r="B10" s="6"/>
      <c r="C10" s="6" t="s">
        <v>129</v>
      </c>
      <c r="D10" s="6"/>
      <c r="E10" s="6" t="s">
        <v>154</v>
      </c>
      <c r="F10" s="10"/>
      <c r="G10" s="10"/>
    </row>
    <row r="11" spans="1:7" x14ac:dyDescent="0.3">
      <c r="A11" s="6" t="s">
        <v>147</v>
      </c>
      <c r="B11" s="6"/>
      <c r="C11" s="6" t="s">
        <v>132</v>
      </c>
      <c r="D11" s="6"/>
      <c r="E11" s="6" t="s">
        <v>150</v>
      </c>
      <c r="F11" s="10"/>
      <c r="G11" s="10"/>
    </row>
    <row r="12" spans="1:7" x14ac:dyDescent="0.3">
      <c r="A12" s="6" t="s">
        <v>148</v>
      </c>
      <c r="B12" s="6"/>
      <c r="C12" s="6" t="s">
        <v>130</v>
      </c>
      <c r="D12" s="6"/>
      <c r="E12" s="6" t="s">
        <v>151</v>
      </c>
      <c r="F12" s="10"/>
      <c r="G12" s="10"/>
    </row>
    <row r="13" spans="1:7" x14ac:dyDescent="0.3">
      <c r="A13" s="6" t="s">
        <v>172</v>
      </c>
      <c r="B13" s="6"/>
      <c r="C13" s="6" t="s">
        <v>94</v>
      </c>
      <c r="D13" s="6"/>
      <c r="E13" s="6" t="s">
        <v>152</v>
      </c>
      <c r="F13" s="10"/>
      <c r="G13" s="10"/>
    </row>
    <row r="14" spans="1:7" x14ac:dyDescent="0.3">
      <c r="A14" s="6" t="s">
        <v>149</v>
      </c>
      <c r="B14" s="6"/>
      <c r="C14" s="6" t="s">
        <v>95</v>
      </c>
      <c r="D14" s="6"/>
      <c r="E14" s="6" t="s">
        <v>149</v>
      </c>
      <c r="F14" s="10"/>
      <c r="G14" s="10"/>
    </row>
    <row r="15" spans="1:7" x14ac:dyDescent="0.3">
      <c r="A15" s="6"/>
      <c r="B15" s="6"/>
      <c r="C15" s="6"/>
      <c r="D15" s="6"/>
      <c r="E15" s="6"/>
      <c r="F15" s="10"/>
      <c r="G15" s="10"/>
    </row>
    <row r="16" spans="1:7" x14ac:dyDescent="0.3">
      <c r="A16" s="10"/>
      <c r="B16" s="10"/>
      <c r="C16" s="10"/>
      <c r="D16" s="10"/>
      <c r="E16" s="10"/>
      <c r="F16" s="10"/>
      <c r="G16" s="10"/>
    </row>
    <row r="17" spans="1:7" x14ac:dyDescent="0.3">
      <c r="A17" s="10"/>
      <c r="B17" s="10"/>
      <c r="C17" s="10"/>
      <c r="D17" s="10"/>
      <c r="E17" s="10"/>
      <c r="F17" s="10"/>
      <c r="G17" s="10"/>
    </row>
    <row r="18" spans="1:7" x14ac:dyDescent="0.3">
      <c r="A18" s="10"/>
      <c r="B18" s="10"/>
      <c r="C18" s="10"/>
      <c r="D18" s="10"/>
      <c r="E18" s="10"/>
      <c r="F18" s="10"/>
      <c r="G18" s="10"/>
    </row>
    <row r="19" spans="1:7" x14ac:dyDescent="0.3">
      <c r="A19" s="10"/>
      <c r="B19" s="10"/>
      <c r="C19" s="10"/>
      <c r="D19" s="10"/>
      <c r="E19" s="10"/>
      <c r="F19" s="10"/>
      <c r="G19" s="10"/>
    </row>
  </sheetData>
  <phoneticPr fontId="4" type="noConversion"/>
  <dataValidations count="2">
    <dataValidation type="list" allowBlank="1" showInputMessage="1" showErrorMessage="1" sqref="E5 B5">
      <formula1>VolumeUnits</formula1>
    </dataValidation>
    <dataValidation type="list" allowBlank="1" showInputMessage="1" showErrorMessage="1" sqref="C9:C14">
      <formula1>$C$9:$C$14</formula1>
    </dataValidation>
  </dataValidations>
  <pageMargins left="0.75" right="0.75" top="0.75" bottom="1" header="0.30555555555555558" footer="0.34722222222222221"/>
  <pageSetup orientation="landscape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67"/>
  <sheetViews>
    <sheetView workbookViewId="0">
      <selection activeCell="F64" sqref="F64"/>
    </sheetView>
  </sheetViews>
  <sheetFormatPr defaultColWidth="11.125" defaultRowHeight="12.75" x14ac:dyDescent="0.2"/>
  <cols>
    <col min="4" max="4" width="12.25" style="22" customWidth="1"/>
  </cols>
  <sheetData>
    <row r="1" spans="1:4" x14ac:dyDescent="0.2">
      <c r="A1" t="s">
        <v>54</v>
      </c>
      <c r="B1" t="s">
        <v>55</v>
      </c>
      <c r="D1" s="22" t="s">
        <v>138</v>
      </c>
    </row>
    <row r="2" spans="1:4" x14ac:dyDescent="0.2">
      <c r="A2" t="s">
        <v>115</v>
      </c>
      <c r="B2" t="s">
        <v>115</v>
      </c>
      <c r="C2" t="str">
        <f t="shared" ref="C2:C12" si="0">A2&amp;B2</f>
        <v>m3m3</v>
      </c>
      <c r="D2" s="22">
        <v>1</v>
      </c>
    </row>
    <row r="3" spans="1:4" x14ac:dyDescent="0.2">
      <c r="A3" t="s">
        <v>133</v>
      </c>
      <c r="B3" t="s">
        <v>116</v>
      </c>
      <c r="C3" t="str">
        <f t="shared" si="0"/>
        <v>m3ft3</v>
      </c>
      <c r="D3" s="22">
        <v>35.314666721488997</v>
      </c>
    </row>
    <row r="4" spans="1:4" x14ac:dyDescent="0.2">
      <c r="A4" t="s">
        <v>115</v>
      </c>
      <c r="B4" t="s">
        <v>131</v>
      </c>
      <c r="C4" t="str">
        <f t="shared" si="0"/>
        <v>m3l</v>
      </c>
      <c r="D4" s="22">
        <v>1000</v>
      </c>
    </row>
    <row r="5" spans="1:4" x14ac:dyDescent="0.2">
      <c r="A5" t="s">
        <v>115</v>
      </c>
      <c r="B5" t="s">
        <v>127</v>
      </c>
      <c r="C5" t="str">
        <f t="shared" si="0"/>
        <v>m3gallon</v>
      </c>
      <c r="D5" s="22">
        <v>264.17205235814998</v>
      </c>
    </row>
    <row r="6" spans="1:4" x14ac:dyDescent="0.2">
      <c r="A6" t="s">
        <v>115</v>
      </c>
      <c r="B6" t="s">
        <v>128</v>
      </c>
      <c r="C6" t="str">
        <f t="shared" si="0"/>
        <v>m3bbl</v>
      </c>
      <c r="D6" s="22">
        <v>6.2898105697751001</v>
      </c>
    </row>
    <row r="7" spans="1:4" x14ac:dyDescent="0.2">
      <c r="A7" t="s">
        <v>115</v>
      </c>
      <c r="B7" t="s">
        <v>91</v>
      </c>
      <c r="C7" t="str">
        <f t="shared" si="0"/>
        <v>m3steres</v>
      </c>
      <c r="D7" s="22">
        <v>1.0000270007290197</v>
      </c>
    </row>
    <row r="8" spans="1:4" x14ac:dyDescent="0.2">
      <c r="A8" t="s">
        <v>115</v>
      </c>
      <c r="B8" t="s">
        <v>117</v>
      </c>
      <c r="C8" t="str">
        <f t="shared" si="0"/>
        <v>m3na</v>
      </c>
      <c r="D8" s="22">
        <v>0</v>
      </c>
    </row>
    <row r="9" spans="1:4" x14ac:dyDescent="0.2">
      <c r="A9" t="s">
        <v>115</v>
      </c>
      <c r="B9" t="s">
        <v>118</v>
      </c>
      <c r="C9" t="str">
        <f t="shared" si="0"/>
        <v>m3na</v>
      </c>
      <c r="D9" s="22">
        <v>0</v>
      </c>
    </row>
    <row r="10" spans="1:4" x14ac:dyDescent="0.2">
      <c r="A10" t="s">
        <v>115</v>
      </c>
      <c r="B10" t="s">
        <v>119</v>
      </c>
      <c r="C10" t="str">
        <f t="shared" si="0"/>
        <v>m3na</v>
      </c>
      <c r="D10" s="22">
        <v>0</v>
      </c>
    </row>
    <row r="11" spans="1:4" x14ac:dyDescent="0.2">
      <c r="A11" t="s">
        <v>115</v>
      </c>
      <c r="B11" t="s">
        <v>120</v>
      </c>
      <c r="C11" t="str">
        <f t="shared" si="0"/>
        <v>m3na</v>
      </c>
      <c r="D11" s="22">
        <v>0</v>
      </c>
    </row>
    <row r="12" spans="1:4" x14ac:dyDescent="0.2">
      <c r="A12" t="s">
        <v>115</v>
      </c>
      <c r="B12" t="s">
        <v>67</v>
      </c>
      <c r="C12" t="str">
        <f t="shared" si="0"/>
        <v>m3na</v>
      </c>
      <c r="D12" s="22">
        <v>0</v>
      </c>
    </row>
    <row r="13" spans="1:4" x14ac:dyDescent="0.2">
      <c r="A13" t="s">
        <v>134</v>
      </c>
      <c r="B13" t="s">
        <v>115</v>
      </c>
      <c r="C13" t="str">
        <f t="shared" ref="C13:C23" si="1">A13&amp;B13</f>
        <v>ft3m3</v>
      </c>
      <c r="D13" s="22">
        <v>2.8316846592000001E-2</v>
      </c>
    </row>
    <row r="14" spans="1:4" x14ac:dyDescent="0.2">
      <c r="A14" t="s">
        <v>134</v>
      </c>
      <c r="B14" t="s">
        <v>116</v>
      </c>
      <c r="C14" t="str">
        <f t="shared" si="1"/>
        <v>ft3ft3</v>
      </c>
      <c r="D14" s="22">
        <v>1</v>
      </c>
    </row>
    <row r="15" spans="1:4" x14ac:dyDescent="0.2">
      <c r="A15" t="s">
        <v>116</v>
      </c>
      <c r="B15" t="s">
        <v>131</v>
      </c>
      <c r="C15" t="str">
        <f t="shared" si="1"/>
        <v>ft3l</v>
      </c>
      <c r="D15" s="22">
        <v>28.316846592000001</v>
      </c>
    </row>
    <row r="16" spans="1:4" x14ac:dyDescent="0.2">
      <c r="A16" t="s">
        <v>116</v>
      </c>
      <c r="B16" t="s">
        <v>127</v>
      </c>
      <c r="C16" t="str">
        <f t="shared" si="1"/>
        <v>ft3gallon</v>
      </c>
      <c r="D16" s="22">
        <v>7.4805194805194999</v>
      </c>
    </row>
    <row r="17" spans="1:4" x14ac:dyDescent="0.2">
      <c r="A17" t="s">
        <v>116</v>
      </c>
      <c r="B17" t="s">
        <v>128</v>
      </c>
      <c r="C17" t="str">
        <f t="shared" si="1"/>
        <v>ft3bbl</v>
      </c>
      <c r="D17" s="22">
        <v>0.17810760099705999</v>
      </c>
    </row>
    <row r="18" spans="1:4" x14ac:dyDescent="0.2">
      <c r="A18" t="s">
        <v>116</v>
      </c>
      <c r="B18" t="s">
        <v>91</v>
      </c>
      <c r="C18" t="str">
        <f t="shared" si="1"/>
        <v>ft3steres</v>
      </c>
      <c r="D18" s="22">
        <v>2.8317611167501196E-2</v>
      </c>
    </row>
    <row r="19" spans="1:4" x14ac:dyDescent="0.2">
      <c r="A19" t="s">
        <v>116</v>
      </c>
      <c r="B19" t="s">
        <v>117</v>
      </c>
      <c r="C19" t="str">
        <f t="shared" si="1"/>
        <v>ft3na</v>
      </c>
      <c r="D19" s="22">
        <v>0</v>
      </c>
    </row>
    <row r="20" spans="1:4" x14ac:dyDescent="0.2">
      <c r="A20" t="s">
        <v>116</v>
      </c>
      <c r="B20" t="s">
        <v>118</v>
      </c>
      <c r="C20" t="str">
        <f t="shared" si="1"/>
        <v>ft3na</v>
      </c>
      <c r="D20" s="22">
        <v>0</v>
      </c>
    </row>
    <row r="21" spans="1:4" x14ac:dyDescent="0.2">
      <c r="A21" t="s">
        <v>116</v>
      </c>
      <c r="B21" t="s">
        <v>119</v>
      </c>
      <c r="C21" t="str">
        <f t="shared" si="1"/>
        <v>ft3na</v>
      </c>
      <c r="D21" s="22">
        <v>0</v>
      </c>
    </row>
    <row r="22" spans="1:4" x14ac:dyDescent="0.2">
      <c r="A22" t="s">
        <v>116</v>
      </c>
      <c r="B22" t="s">
        <v>120</v>
      </c>
      <c r="C22" t="str">
        <f t="shared" si="1"/>
        <v>ft3na</v>
      </c>
      <c r="D22" s="22">
        <v>0</v>
      </c>
    </row>
    <row r="23" spans="1:4" x14ac:dyDescent="0.2">
      <c r="A23" t="s">
        <v>116</v>
      </c>
      <c r="B23" t="s">
        <v>67</v>
      </c>
      <c r="C23" t="str">
        <f t="shared" si="1"/>
        <v>ft3na</v>
      </c>
      <c r="D23" s="22">
        <v>0</v>
      </c>
    </row>
    <row r="24" spans="1:4" x14ac:dyDescent="0.2">
      <c r="A24" t="s">
        <v>135</v>
      </c>
      <c r="B24" t="s">
        <v>115</v>
      </c>
      <c r="C24" t="str">
        <f t="shared" ref="C24:C34" si="2">A24&amp;B24</f>
        <v>lm3</v>
      </c>
      <c r="D24" s="22">
        <v>1E-3</v>
      </c>
    </row>
    <row r="25" spans="1:4" x14ac:dyDescent="0.2">
      <c r="A25" t="s">
        <v>135</v>
      </c>
      <c r="B25" t="s">
        <v>116</v>
      </c>
      <c r="C25" t="str">
        <f t="shared" si="2"/>
        <v>lft3</v>
      </c>
      <c r="D25" s="22">
        <v>3.5314666721489002E-2</v>
      </c>
    </row>
    <row r="26" spans="1:4" x14ac:dyDescent="0.2">
      <c r="A26" t="s">
        <v>135</v>
      </c>
      <c r="B26" t="s">
        <v>131</v>
      </c>
      <c r="C26" t="str">
        <f t="shared" si="2"/>
        <v>ll</v>
      </c>
      <c r="D26" s="22">
        <v>1</v>
      </c>
    </row>
    <row r="27" spans="1:4" x14ac:dyDescent="0.2">
      <c r="A27" t="s">
        <v>135</v>
      </c>
      <c r="B27" t="s">
        <v>127</v>
      </c>
      <c r="C27" t="str">
        <f t="shared" si="2"/>
        <v>lgallon</v>
      </c>
      <c r="D27" s="22">
        <v>0.26417205235815</v>
      </c>
    </row>
    <row r="28" spans="1:4" x14ac:dyDescent="0.2">
      <c r="A28" t="s">
        <v>135</v>
      </c>
      <c r="B28" t="s">
        <v>128</v>
      </c>
      <c r="C28" t="str">
        <f t="shared" si="2"/>
        <v>lbbl</v>
      </c>
      <c r="D28" s="22">
        <v>6.2898105697751002E-3</v>
      </c>
    </row>
    <row r="29" spans="1:4" x14ac:dyDescent="0.2">
      <c r="A29" t="s">
        <v>135</v>
      </c>
      <c r="B29" t="s">
        <v>91</v>
      </c>
      <c r="C29" t="str">
        <f t="shared" si="2"/>
        <v>lsteres</v>
      </c>
      <c r="D29" s="22">
        <v>1.0000270007290198E-3</v>
      </c>
    </row>
    <row r="30" spans="1:4" x14ac:dyDescent="0.2">
      <c r="A30" t="s">
        <v>135</v>
      </c>
      <c r="B30" t="s">
        <v>117</v>
      </c>
      <c r="C30" t="str">
        <f t="shared" si="2"/>
        <v>lna</v>
      </c>
      <c r="D30" s="22">
        <v>0</v>
      </c>
    </row>
    <row r="31" spans="1:4" x14ac:dyDescent="0.2">
      <c r="A31" t="s">
        <v>135</v>
      </c>
      <c r="B31" t="s">
        <v>118</v>
      </c>
      <c r="C31" t="str">
        <f t="shared" si="2"/>
        <v>lna</v>
      </c>
      <c r="D31" s="22">
        <v>0</v>
      </c>
    </row>
    <row r="32" spans="1:4" x14ac:dyDescent="0.2">
      <c r="A32" t="s">
        <v>135</v>
      </c>
      <c r="B32" t="s">
        <v>119</v>
      </c>
      <c r="C32" t="str">
        <f t="shared" si="2"/>
        <v>lna</v>
      </c>
      <c r="D32" s="22">
        <v>0</v>
      </c>
    </row>
    <row r="33" spans="1:4" x14ac:dyDescent="0.2">
      <c r="A33" t="s">
        <v>135</v>
      </c>
      <c r="B33" t="s">
        <v>120</v>
      </c>
      <c r="C33" t="str">
        <f t="shared" si="2"/>
        <v>lna</v>
      </c>
      <c r="D33" s="22">
        <v>0</v>
      </c>
    </row>
    <row r="34" spans="1:4" x14ac:dyDescent="0.2">
      <c r="A34" t="s">
        <v>135</v>
      </c>
      <c r="B34" t="s">
        <v>67</v>
      </c>
      <c r="C34" t="str">
        <f t="shared" si="2"/>
        <v>lna</v>
      </c>
      <c r="D34" s="22">
        <v>0</v>
      </c>
    </row>
    <row r="35" spans="1:4" x14ac:dyDescent="0.2">
      <c r="A35" t="s">
        <v>136</v>
      </c>
      <c r="B35" t="s">
        <v>115</v>
      </c>
      <c r="C35" t="str">
        <f t="shared" ref="C35:C45" si="3">A35&amp;B35</f>
        <v>gallonm3</v>
      </c>
      <c r="D35" s="22">
        <v>3.7854117840000001E-3</v>
      </c>
    </row>
    <row r="36" spans="1:4" x14ac:dyDescent="0.2">
      <c r="A36" t="s">
        <v>136</v>
      </c>
      <c r="B36" t="s">
        <v>116</v>
      </c>
      <c r="C36" t="str">
        <f t="shared" si="3"/>
        <v>gallonft3</v>
      </c>
      <c r="D36" s="22">
        <v>0.13368055555555999</v>
      </c>
    </row>
    <row r="37" spans="1:4" x14ac:dyDescent="0.2">
      <c r="A37" t="s">
        <v>136</v>
      </c>
      <c r="B37" t="s">
        <v>131</v>
      </c>
      <c r="C37" t="str">
        <f t="shared" si="3"/>
        <v>gallonl</v>
      </c>
      <c r="D37" s="22">
        <v>3.7854117839999999</v>
      </c>
    </row>
    <row r="38" spans="1:4" x14ac:dyDescent="0.2">
      <c r="A38" t="s">
        <v>136</v>
      </c>
      <c r="B38" t="s">
        <v>127</v>
      </c>
      <c r="C38" t="str">
        <f t="shared" si="3"/>
        <v>gallongallon</v>
      </c>
      <c r="D38" s="23">
        <v>1</v>
      </c>
    </row>
    <row r="39" spans="1:4" x14ac:dyDescent="0.2">
      <c r="A39" t="s">
        <v>136</v>
      </c>
      <c r="B39" t="s">
        <v>128</v>
      </c>
      <c r="C39" t="str">
        <f t="shared" si="3"/>
        <v>gallonbbl</v>
      </c>
      <c r="D39" s="22">
        <v>2.3809523049953998E-2</v>
      </c>
    </row>
    <row r="40" spans="1:4" x14ac:dyDescent="0.2">
      <c r="A40" t="s">
        <v>136</v>
      </c>
      <c r="B40" t="s">
        <v>91</v>
      </c>
      <c r="C40" t="str">
        <f t="shared" si="3"/>
        <v>gallonsteres</v>
      </c>
      <c r="D40" s="22">
        <v>3.7855139928777851E-3</v>
      </c>
    </row>
    <row r="41" spans="1:4" x14ac:dyDescent="0.2">
      <c r="A41" t="s">
        <v>136</v>
      </c>
      <c r="B41" t="s">
        <v>117</v>
      </c>
      <c r="C41" t="str">
        <f t="shared" si="3"/>
        <v>gallonna</v>
      </c>
      <c r="D41" s="22">
        <v>0</v>
      </c>
    </row>
    <row r="42" spans="1:4" x14ac:dyDescent="0.2">
      <c r="A42" t="s">
        <v>136</v>
      </c>
      <c r="B42" t="s">
        <v>118</v>
      </c>
      <c r="C42" t="str">
        <f t="shared" si="3"/>
        <v>gallonna</v>
      </c>
      <c r="D42" s="22">
        <v>0</v>
      </c>
    </row>
    <row r="43" spans="1:4" x14ac:dyDescent="0.2">
      <c r="A43" t="s">
        <v>136</v>
      </c>
      <c r="B43" t="s">
        <v>119</v>
      </c>
      <c r="C43" t="str">
        <f t="shared" si="3"/>
        <v>gallonna</v>
      </c>
      <c r="D43" s="22">
        <v>0</v>
      </c>
    </row>
    <row r="44" spans="1:4" x14ac:dyDescent="0.2">
      <c r="A44" t="s">
        <v>136</v>
      </c>
      <c r="B44" t="s">
        <v>120</v>
      </c>
      <c r="C44" t="str">
        <f t="shared" si="3"/>
        <v>gallonna</v>
      </c>
      <c r="D44" s="22">
        <v>0</v>
      </c>
    </row>
    <row r="45" spans="1:4" x14ac:dyDescent="0.2">
      <c r="A45" t="s">
        <v>136</v>
      </c>
      <c r="B45" t="s">
        <v>67</v>
      </c>
      <c r="C45" t="str">
        <f t="shared" si="3"/>
        <v>gallonna</v>
      </c>
      <c r="D45" s="22">
        <v>0</v>
      </c>
    </row>
    <row r="46" spans="1:4" x14ac:dyDescent="0.2">
      <c r="A46" t="s">
        <v>137</v>
      </c>
      <c r="B46" t="s">
        <v>115</v>
      </c>
      <c r="C46" t="str">
        <f t="shared" ref="C46:C56" si="4">A46&amp;B46</f>
        <v>bblm3</v>
      </c>
      <c r="D46" s="22">
        <v>0.1589873</v>
      </c>
    </row>
    <row r="47" spans="1:4" x14ac:dyDescent="0.2">
      <c r="A47" t="s">
        <v>137</v>
      </c>
      <c r="B47" t="s">
        <v>116</v>
      </c>
      <c r="C47" t="str">
        <f t="shared" si="4"/>
        <v>bblft3</v>
      </c>
      <c r="D47" s="22">
        <v>5.6145835124493004</v>
      </c>
    </row>
    <row r="48" spans="1:4" x14ac:dyDescent="0.2">
      <c r="A48" t="s">
        <v>137</v>
      </c>
      <c r="B48" t="s">
        <v>131</v>
      </c>
      <c r="C48" t="str">
        <f t="shared" si="4"/>
        <v>bbll</v>
      </c>
      <c r="D48" s="22">
        <v>158.9873</v>
      </c>
    </row>
    <row r="49" spans="1:4" x14ac:dyDescent="0.2">
      <c r="A49" t="s">
        <v>137</v>
      </c>
      <c r="B49" t="s">
        <v>127</v>
      </c>
      <c r="C49" t="str">
        <f t="shared" si="4"/>
        <v>bblgallon</v>
      </c>
      <c r="D49" s="22">
        <v>42.000001339881003</v>
      </c>
    </row>
    <row r="50" spans="1:4" x14ac:dyDescent="0.2">
      <c r="A50" t="s">
        <v>137</v>
      </c>
      <c r="B50" t="s">
        <v>128</v>
      </c>
      <c r="C50" t="str">
        <f t="shared" si="4"/>
        <v>bblbbl</v>
      </c>
      <c r="D50" s="22">
        <v>1</v>
      </c>
    </row>
    <row r="51" spans="1:4" x14ac:dyDescent="0.2">
      <c r="A51" t="s">
        <v>137</v>
      </c>
      <c r="B51" t="s">
        <v>91</v>
      </c>
      <c r="C51" t="str">
        <f t="shared" si="4"/>
        <v>bblsteres</v>
      </c>
      <c r="D51" s="22">
        <v>0.15899159277300412</v>
      </c>
    </row>
    <row r="52" spans="1:4" x14ac:dyDescent="0.2">
      <c r="A52" t="s">
        <v>137</v>
      </c>
      <c r="B52" t="s">
        <v>117</v>
      </c>
      <c r="C52" t="str">
        <f t="shared" si="4"/>
        <v>bblna</v>
      </c>
      <c r="D52" s="22">
        <v>0</v>
      </c>
    </row>
    <row r="53" spans="1:4" x14ac:dyDescent="0.2">
      <c r="A53" t="s">
        <v>137</v>
      </c>
      <c r="B53" t="s">
        <v>118</v>
      </c>
      <c r="C53" t="str">
        <f t="shared" si="4"/>
        <v>bblna</v>
      </c>
      <c r="D53" s="22">
        <v>0</v>
      </c>
    </row>
    <row r="54" spans="1:4" x14ac:dyDescent="0.2">
      <c r="A54" t="s">
        <v>137</v>
      </c>
      <c r="B54" t="s">
        <v>119</v>
      </c>
      <c r="C54" t="str">
        <f t="shared" si="4"/>
        <v>bblna</v>
      </c>
      <c r="D54" s="22">
        <v>0</v>
      </c>
    </row>
    <row r="55" spans="1:4" x14ac:dyDescent="0.2">
      <c r="A55" t="s">
        <v>137</v>
      </c>
      <c r="B55" t="s">
        <v>120</v>
      </c>
      <c r="C55" t="str">
        <f t="shared" si="4"/>
        <v>bblna</v>
      </c>
      <c r="D55" s="22">
        <v>0</v>
      </c>
    </row>
    <row r="56" spans="1:4" x14ac:dyDescent="0.2">
      <c r="A56" t="s">
        <v>137</v>
      </c>
      <c r="B56" t="s">
        <v>67</v>
      </c>
      <c r="C56" t="str">
        <f t="shared" si="4"/>
        <v>bblna</v>
      </c>
      <c r="D56" s="22">
        <v>0</v>
      </c>
    </row>
    <row r="57" spans="1:4" x14ac:dyDescent="0.2">
      <c r="A57" t="s">
        <v>92</v>
      </c>
      <c r="B57" t="s">
        <v>115</v>
      </c>
      <c r="C57" t="str">
        <f t="shared" ref="C57:C67" si="5">A57&amp;B57</f>
        <v>steresm3</v>
      </c>
      <c r="D57" s="22">
        <f>999.973*0.001</f>
        <v>0.999973</v>
      </c>
    </row>
    <row r="58" spans="1:4" x14ac:dyDescent="0.2">
      <c r="A58" t="s">
        <v>92</v>
      </c>
      <c r="B58" t="s">
        <v>116</v>
      </c>
      <c r="C58" t="str">
        <f t="shared" si="5"/>
        <v>steresft3</v>
      </c>
      <c r="D58" s="22">
        <f>999.973*0.035314666721489</f>
        <v>35.313713225487518</v>
      </c>
    </row>
    <row r="59" spans="1:4" x14ac:dyDescent="0.2">
      <c r="A59" t="s">
        <v>92</v>
      </c>
      <c r="B59" t="s">
        <v>131</v>
      </c>
      <c r="C59" t="str">
        <f t="shared" si="5"/>
        <v>steresl</v>
      </c>
      <c r="D59" s="22">
        <v>999.97299999999996</v>
      </c>
    </row>
    <row r="60" spans="1:4" x14ac:dyDescent="0.2">
      <c r="A60" t="s">
        <v>92</v>
      </c>
      <c r="B60" t="s">
        <v>127</v>
      </c>
      <c r="C60" t="str">
        <f t="shared" si="5"/>
        <v>steresgallon</v>
      </c>
      <c r="D60" s="22">
        <f>999.973*0.26417205235815</f>
        <v>264.16491971273632</v>
      </c>
    </row>
    <row r="61" spans="1:4" x14ac:dyDescent="0.2">
      <c r="A61" t="s">
        <v>92</v>
      </c>
      <c r="B61" t="s">
        <v>128</v>
      </c>
      <c r="C61" t="str">
        <f t="shared" si="5"/>
        <v>steresbbl</v>
      </c>
      <c r="D61" s="22">
        <f>999.973*0.0062898105697751</f>
        <v>6.2896407448897156</v>
      </c>
    </row>
    <row r="62" spans="1:4" x14ac:dyDescent="0.2">
      <c r="A62" t="s">
        <v>92</v>
      </c>
      <c r="B62" t="s">
        <v>91</v>
      </c>
      <c r="C62" t="str">
        <f t="shared" si="5"/>
        <v>steressteres</v>
      </c>
      <c r="D62" s="22">
        <v>1</v>
      </c>
    </row>
    <row r="63" spans="1:4" x14ac:dyDescent="0.2">
      <c r="A63" t="s">
        <v>92</v>
      </c>
      <c r="B63" t="s">
        <v>117</v>
      </c>
      <c r="C63" t="str">
        <f t="shared" si="5"/>
        <v>steresna</v>
      </c>
      <c r="D63" s="22">
        <v>0</v>
      </c>
    </row>
    <row r="64" spans="1:4" x14ac:dyDescent="0.2">
      <c r="A64" t="s">
        <v>92</v>
      </c>
      <c r="B64" t="s">
        <v>117</v>
      </c>
      <c r="C64" t="str">
        <f t="shared" si="5"/>
        <v>steresna</v>
      </c>
      <c r="D64" s="22">
        <v>0</v>
      </c>
    </row>
    <row r="65" spans="1:4" x14ac:dyDescent="0.2">
      <c r="A65" t="s">
        <v>92</v>
      </c>
      <c r="B65" t="s">
        <v>117</v>
      </c>
      <c r="C65" t="str">
        <f t="shared" si="5"/>
        <v>steresna</v>
      </c>
      <c r="D65" s="22">
        <v>0</v>
      </c>
    </row>
    <row r="66" spans="1:4" x14ac:dyDescent="0.2">
      <c r="A66" t="s">
        <v>92</v>
      </c>
      <c r="B66" t="s">
        <v>117</v>
      </c>
      <c r="C66" t="str">
        <f t="shared" si="5"/>
        <v>steresna</v>
      </c>
      <c r="D66" s="22">
        <v>0</v>
      </c>
    </row>
    <row r="67" spans="1:4" x14ac:dyDescent="0.2">
      <c r="A67" t="s">
        <v>92</v>
      </c>
      <c r="B67" t="s">
        <v>67</v>
      </c>
      <c r="C67" t="str">
        <f t="shared" si="5"/>
        <v>steresna</v>
      </c>
      <c r="D67" s="22">
        <v>0</v>
      </c>
    </row>
  </sheetData>
  <phoneticPr fontId="4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89"/>
  <sheetViews>
    <sheetView workbookViewId="0">
      <selection activeCell="C3" sqref="C3"/>
    </sheetView>
  </sheetViews>
  <sheetFormatPr defaultColWidth="11.125" defaultRowHeight="12.75" x14ac:dyDescent="0.2"/>
  <cols>
    <col min="4" max="4" width="12.25" bestFit="1" customWidth="1"/>
  </cols>
  <sheetData>
    <row r="1" spans="1:4" x14ac:dyDescent="0.2">
      <c r="A1" t="s">
        <v>54</v>
      </c>
      <c r="B1" t="s">
        <v>55</v>
      </c>
      <c r="D1" t="s">
        <v>56</v>
      </c>
    </row>
    <row r="2" spans="1:4" x14ac:dyDescent="0.2">
      <c r="A2" t="s">
        <v>48</v>
      </c>
      <c r="B2" t="s">
        <v>57</v>
      </c>
      <c r="C2" t="str">
        <f>A2&amp;2&amp;B2</f>
        <v>mm2mm</v>
      </c>
      <c r="D2">
        <v>1</v>
      </c>
    </row>
    <row r="3" spans="1:4" x14ac:dyDescent="0.2">
      <c r="A3" t="s">
        <v>48</v>
      </c>
      <c r="B3" t="s">
        <v>50</v>
      </c>
      <c r="C3" t="str">
        <f t="shared" ref="C3:C66" si="0">A3&amp;2&amp;B3</f>
        <v>mm2cm</v>
      </c>
      <c r="D3">
        <v>0.1</v>
      </c>
    </row>
    <row r="4" spans="1:4" x14ac:dyDescent="0.2">
      <c r="A4" t="s">
        <v>48</v>
      </c>
      <c r="B4" t="s">
        <v>58</v>
      </c>
      <c r="C4" t="str">
        <f t="shared" si="0"/>
        <v>mm2m</v>
      </c>
      <c r="D4">
        <f>1/1000</f>
        <v>1E-3</v>
      </c>
    </row>
    <row r="5" spans="1:4" x14ac:dyDescent="0.2">
      <c r="A5" t="s">
        <v>48</v>
      </c>
      <c r="B5" t="s">
        <v>59</v>
      </c>
      <c r="C5" t="str">
        <f t="shared" si="0"/>
        <v>mm2km</v>
      </c>
      <c r="D5">
        <f>1/1000000</f>
        <v>9.9999999999999995E-7</v>
      </c>
    </row>
    <row r="6" spans="1:4" x14ac:dyDescent="0.2">
      <c r="A6" t="s">
        <v>48</v>
      </c>
      <c r="B6" t="s">
        <v>60</v>
      </c>
      <c r="C6" t="str">
        <f t="shared" si="0"/>
        <v>mm2in</v>
      </c>
      <c r="D6">
        <f>1/25.4</f>
        <v>3.937007874015748E-2</v>
      </c>
    </row>
    <row r="7" spans="1:4" x14ac:dyDescent="0.2">
      <c r="A7" t="s">
        <v>48</v>
      </c>
      <c r="B7" t="s">
        <v>61</v>
      </c>
      <c r="C7" t="str">
        <f t="shared" si="0"/>
        <v>mm2ft</v>
      </c>
      <c r="D7">
        <f>1/304.8</f>
        <v>3.2808398950131233E-3</v>
      </c>
    </row>
    <row r="8" spans="1:4" x14ac:dyDescent="0.2">
      <c r="A8" t="s">
        <v>63</v>
      </c>
      <c r="B8" t="s">
        <v>62</v>
      </c>
      <c r="C8" t="str">
        <f t="shared" si="0"/>
        <v>mm2yd</v>
      </c>
      <c r="D8">
        <f>1/914.4</f>
        <v>1.0936132983377078E-3</v>
      </c>
    </row>
    <row r="9" spans="1:4" x14ac:dyDescent="0.2">
      <c r="A9" t="s">
        <v>64</v>
      </c>
      <c r="B9" t="s">
        <v>65</v>
      </c>
      <c r="C9" t="str">
        <f t="shared" si="0"/>
        <v>mm2mi</v>
      </c>
      <c r="D9">
        <f>1/1609344</f>
        <v>6.2137119223733397E-7</v>
      </c>
    </row>
    <row r="10" spans="1:4" x14ac:dyDescent="0.2">
      <c r="A10" t="s">
        <v>64</v>
      </c>
      <c r="B10" t="s">
        <v>67</v>
      </c>
      <c r="C10" t="str">
        <f t="shared" si="0"/>
        <v>mm2na</v>
      </c>
      <c r="D10">
        <v>0</v>
      </c>
    </row>
    <row r="11" spans="1:4" x14ac:dyDescent="0.2">
      <c r="A11" t="s">
        <v>64</v>
      </c>
      <c r="B11" t="s">
        <v>67</v>
      </c>
      <c r="C11" t="str">
        <f t="shared" si="0"/>
        <v>mm2na</v>
      </c>
      <c r="D11">
        <v>0</v>
      </c>
    </row>
    <row r="12" spans="1:4" x14ac:dyDescent="0.2">
      <c r="A12" t="s">
        <v>48</v>
      </c>
      <c r="B12" t="s">
        <v>67</v>
      </c>
      <c r="C12" t="str">
        <f t="shared" si="0"/>
        <v>mm2na</v>
      </c>
      <c r="D12">
        <v>0</v>
      </c>
    </row>
    <row r="13" spans="1:4" x14ac:dyDescent="0.2">
      <c r="A13" t="s">
        <v>50</v>
      </c>
      <c r="B13" t="s">
        <v>57</v>
      </c>
      <c r="C13" t="str">
        <f t="shared" si="0"/>
        <v>cm2mm</v>
      </c>
      <c r="D13">
        <v>10</v>
      </c>
    </row>
    <row r="14" spans="1:4" x14ac:dyDescent="0.2">
      <c r="A14" t="s">
        <v>50</v>
      </c>
      <c r="B14" t="s">
        <v>50</v>
      </c>
      <c r="C14" t="str">
        <f t="shared" si="0"/>
        <v>cm2cm</v>
      </c>
      <c r="D14">
        <v>1</v>
      </c>
    </row>
    <row r="15" spans="1:4" x14ac:dyDescent="0.2">
      <c r="A15" t="s">
        <v>50</v>
      </c>
      <c r="B15" t="s">
        <v>58</v>
      </c>
      <c r="C15" t="str">
        <f t="shared" si="0"/>
        <v>cm2m</v>
      </c>
      <c r="D15">
        <f>1/100</f>
        <v>0.01</v>
      </c>
    </row>
    <row r="16" spans="1:4" x14ac:dyDescent="0.2">
      <c r="A16" t="s">
        <v>50</v>
      </c>
      <c r="B16" t="s">
        <v>59</v>
      </c>
      <c r="C16" t="str">
        <f t="shared" si="0"/>
        <v>cm2km</v>
      </c>
      <c r="D16">
        <f>1/100000</f>
        <v>1.0000000000000001E-5</v>
      </c>
    </row>
    <row r="17" spans="1:4" x14ac:dyDescent="0.2">
      <c r="A17" t="s">
        <v>50</v>
      </c>
      <c r="B17" t="s">
        <v>60</v>
      </c>
      <c r="C17" t="str">
        <f t="shared" si="0"/>
        <v>cm2in</v>
      </c>
      <c r="D17">
        <f>1/2.54</f>
        <v>0.39370078740157477</v>
      </c>
    </row>
    <row r="18" spans="1:4" x14ac:dyDescent="0.2">
      <c r="A18" t="s">
        <v>50</v>
      </c>
      <c r="B18" t="s">
        <v>61</v>
      </c>
      <c r="C18" t="str">
        <f t="shared" si="0"/>
        <v>cm2ft</v>
      </c>
      <c r="D18">
        <f>1/30.48</f>
        <v>3.2808398950131233E-2</v>
      </c>
    </row>
    <row r="19" spans="1:4" x14ac:dyDescent="0.2">
      <c r="A19" t="s">
        <v>50</v>
      </c>
      <c r="B19" t="s">
        <v>62</v>
      </c>
      <c r="C19" t="str">
        <f t="shared" si="0"/>
        <v>cm2yd</v>
      </c>
      <c r="D19">
        <f>1/91.44</f>
        <v>1.0936132983377079E-2</v>
      </c>
    </row>
    <row r="20" spans="1:4" x14ac:dyDescent="0.2">
      <c r="A20" t="s">
        <v>50</v>
      </c>
      <c r="B20" t="s">
        <v>65</v>
      </c>
      <c r="C20" t="str">
        <f t="shared" si="0"/>
        <v>cm2mi</v>
      </c>
      <c r="D20">
        <f>1/160934.4</f>
        <v>6.2137119223733401E-6</v>
      </c>
    </row>
    <row r="21" spans="1:4" x14ac:dyDescent="0.2">
      <c r="A21" t="s">
        <v>50</v>
      </c>
      <c r="B21" t="s">
        <v>67</v>
      </c>
      <c r="C21" t="str">
        <f t="shared" si="0"/>
        <v>cm2na</v>
      </c>
      <c r="D21">
        <v>0</v>
      </c>
    </row>
    <row r="22" spans="1:4" x14ac:dyDescent="0.2">
      <c r="A22" t="s">
        <v>50</v>
      </c>
      <c r="B22" t="s">
        <v>67</v>
      </c>
      <c r="C22" t="str">
        <f t="shared" si="0"/>
        <v>cm2na</v>
      </c>
      <c r="D22">
        <v>0</v>
      </c>
    </row>
    <row r="23" spans="1:4" x14ac:dyDescent="0.2">
      <c r="A23" t="s">
        <v>50</v>
      </c>
      <c r="B23" t="s">
        <v>67</v>
      </c>
      <c r="C23" t="str">
        <f t="shared" si="0"/>
        <v>cm2na</v>
      </c>
      <c r="D23">
        <v>0</v>
      </c>
    </row>
    <row r="24" spans="1:4" x14ac:dyDescent="0.2">
      <c r="A24" t="s">
        <v>49</v>
      </c>
      <c r="B24" t="s">
        <v>57</v>
      </c>
      <c r="C24" t="str">
        <f t="shared" si="0"/>
        <v>m2mm</v>
      </c>
      <c r="D24">
        <v>1000</v>
      </c>
    </row>
    <row r="25" spans="1:4" x14ac:dyDescent="0.2">
      <c r="A25" t="s">
        <v>49</v>
      </c>
      <c r="B25" t="s">
        <v>50</v>
      </c>
      <c r="C25" t="str">
        <f t="shared" si="0"/>
        <v>m2cm</v>
      </c>
      <c r="D25">
        <v>100</v>
      </c>
    </row>
    <row r="26" spans="1:4" x14ac:dyDescent="0.2">
      <c r="A26" t="s">
        <v>49</v>
      </c>
      <c r="B26" t="s">
        <v>58</v>
      </c>
      <c r="C26" t="str">
        <f t="shared" si="0"/>
        <v>m2m</v>
      </c>
      <c r="D26">
        <v>1</v>
      </c>
    </row>
    <row r="27" spans="1:4" x14ac:dyDescent="0.2">
      <c r="A27" t="s">
        <v>49</v>
      </c>
      <c r="B27" t="s">
        <v>59</v>
      </c>
      <c r="C27" t="str">
        <f t="shared" si="0"/>
        <v>m2km</v>
      </c>
      <c r="D27">
        <f>1/1000</f>
        <v>1E-3</v>
      </c>
    </row>
    <row r="28" spans="1:4" x14ac:dyDescent="0.2">
      <c r="A28" t="s">
        <v>49</v>
      </c>
      <c r="B28" t="s">
        <v>60</v>
      </c>
      <c r="C28" t="str">
        <f t="shared" si="0"/>
        <v>m2in</v>
      </c>
      <c r="D28">
        <f>1/0.0254</f>
        <v>39.370078740157481</v>
      </c>
    </row>
    <row r="29" spans="1:4" x14ac:dyDescent="0.2">
      <c r="A29" t="s">
        <v>49</v>
      </c>
      <c r="B29" t="s">
        <v>61</v>
      </c>
      <c r="C29" t="str">
        <f t="shared" si="0"/>
        <v>m2ft</v>
      </c>
      <c r="D29">
        <f>1/0.3048</f>
        <v>3.280839895013123</v>
      </c>
    </row>
    <row r="30" spans="1:4" x14ac:dyDescent="0.2">
      <c r="A30" t="s">
        <v>49</v>
      </c>
      <c r="B30" t="s">
        <v>62</v>
      </c>
      <c r="C30" t="str">
        <f t="shared" si="0"/>
        <v>m2yd</v>
      </c>
      <c r="D30">
        <f>1/0.9144</f>
        <v>1.0936132983377078</v>
      </c>
    </row>
    <row r="31" spans="1:4" x14ac:dyDescent="0.2">
      <c r="A31" t="s">
        <v>49</v>
      </c>
      <c r="B31" t="s">
        <v>65</v>
      </c>
      <c r="C31" t="str">
        <f t="shared" si="0"/>
        <v>m2mi</v>
      </c>
      <c r="D31">
        <f>1/1609.344</f>
        <v>6.2137119223733392E-4</v>
      </c>
    </row>
    <row r="32" spans="1:4" x14ac:dyDescent="0.2">
      <c r="A32" t="s">
        <v>49</v>
      </c>
      <c r="B32" t="s">
        <v>67</v>
      </c>
      <c r="C32" t="str">
        <f t="shared" si="0"/>
        <v>m2na</v>
      </c>
      <c r="D32">
        <v>0</v>
      </c>
    </row>
    <row r="33" spans="1:4" x14ac:dyDescent="0.2">
      <c r="A33" t="s">
        <v>49</v>
      </c>
      <c r="B33" t="s">
        <v>67</v>
      </c>
      <c r="C33" t="str">
        <f t="shared" si="0"/>
        <v>m2na</v>
      </c>
      <c r="D33">
        <v>0</v>
      </c>
    </row>
    <row r="34" spans="1:4" x14ac:dyDescent="0.2">
      <c r="A34" t="s">
        <v>49</v>
      </c>
      <c r="B34" t="s">
        <v>67</v>
      </c>
      <c r="C34" t="str">
        <f t="shared" si="0"/>
        <v>m2na</v>
      </c>
      <c r="D34">
        <v>0</v>
      </c>
    </row>
    <row r="35" spans="1:4" x14ac:dyDescent="0.2">
      <c r="A35" t="s">
        <v>51</v>
      </c>
      <c r="B35" t="s">
        <v>57</v>
      </c>
      <c r="C35" t="str">
        <f t="shared" si="0"/>
        <v>km2mm</v>
      </c>
      <c r="D35">
        <v>1000000</v>
      </c>
    </row>
    <row r="36" spans="1:4" x14ac:dyDescent="0.2">
      <c r="A36" t="s">
        <v>51</v>
      </c>
      <c r="B36" t="s">
        <v>50</v>
      </c>
      <c r="C36" t="str">
        <f t="shared" si="0"/>
        <v>km2cm</v>
      </c>
      <c r="D36">
        <v>100000</v>
      </c>
    </row>
    <row r="37" spans="1:4" x14ac:dyDescent="0.2">
      <c r="A37" t="s">
        <v>51</v>
      </c>
      <c r="B37" t="s">
        <v>58</v>
      </c>
      <c r="C37" t="str">
        <f t="shared" si="0"/>
        <v>km2m</v>
      </c>
      <c r="D37">
        <v>1000</v>
      </c>
    </row>
    <row r="38" spans="1:4" x14ac:dyDescent="0.2">
      <c r="A38" t="s">
        <v>51</v>
      </c>
      <c r="B38" t="s">
        <v>59</v>
      </c>
      <c r="C38" t="str">
        <f t="shared" si="0"/>
        <v>km2km</v>
      </c>
      <c r="D38">
        <v>1</v>
      </c>
    </row>
    <row r="39" spans="1:4" x14ac:dyDescent="0.2">
      <c r="A39" t="s">
        <v>51</v>
      </c>
      <c r="B39" t="s">
        <v>60</v>
      </c>
      <c r="C39" t="str">
        <f t="shared" si="0"/>
        <v>km2in</v>
      </c>
      <c r="D39">
        <f>1/0.0000254</f>
        <v>39370.078740157478</v>
      </c>
    </row>
    <row r="40" spans="1:4" x14ac:dyDescent="0.2">
      <c r="A40" t="s">
        <v>51</v>
      </c>
      <c r="B40" t="s">
        <v>61</v>
      </c>
      <c r="C40" t="str">
        <f t="shared" si="0"/>
        <v>km2ft</v>
      </c>
      <c r="D40">
        <f>1/0.0003048</f>
        <v>3280.8398950131236</v>
      </c>
    </row>
    <row r="41" spans="1:4" x14ac:dyDescent="0.2">
      <c r="A41" t="s">
        <v>51</v>
      </c>
      <c r="B41" t="s">
        <v>62</v>
      </c>
      <c r="C41" t="str">
        <f t="shared" si="0"/>
        <v>km2yd</v>
      </c>
      <c r="D41">
        <f>1/0.0009144</f>
        <v>1093.6132983377079</v>
      </c>
    </row>
    <row r="42" spans="1:4" x14ac:dyDescent="0.2">
      <c r="A42" t="s">
        <v>51</v>
      </c>
      <c r="B42" t="s">
        <v>65</v>
      </c>
      <c r="C42" t="str">
        <f t="shared" si="0"/>
        <v>km2mi</v>
      </c>
      <c r="D42">
        <f>1/1.609344</f>
        <v>0.62137119223733395</v>
      </c>
    </row>
    <row r="43" spans="1:4" x14ac:dyDescent="0.2">
      <c r="A43" t="s">
        <v>51</v>
      </c>
      <c r="B43" t="s">
        <v>67</v>
      </c>
      <c r="C43" t="str">
        <f t="shared" si="0"/>
        <v>km2na</v>
      </c>
      <c r="D43">
        <v>0</v>
      </c>
    </row>
    <row r="44" spans="1:4" x14ac:dyDescent="0.2">
      <c r="A44" t="s">
        <v>51</v>
      </c>
      <c r="B44" t="s">
        <v>67</v>
      </c>
      <c r="C44" t="str">
        <f t="shared" si="0"/>
        <v>km2na</v>
      </c>
      <c r="D44">
        <v>0</v>
      </c>
    </row>
    <row r="45" spans="1:4" x14ac:dyDescent="0.2">
      <c r="A45" t="s">
        <v>51</v>
      </c>
      <c r="B45" t="s">
        <v>67</v>
      </c>
      <c r="C45" t="str">
        <f t="shared" si="0"/>
        <v>km2na</v>
      </c>
      <c r="D45">
        <v>0</v>
      </c>
    </row>
    <row r="46" spans="1:4" x14ac:dyDescent="0.2">
      <c r="A46" t="s">
        <v>68</v>
      </c>
      <c r="B46" t="s">
        <v>34</v>
      </c>
      <c r="C46" t="str">
        <f t="shared" si="0"/>
        <v>in2mm</v>
      </c>
      <c r="D46">
        <v>25.4</v>
      </c>
    </row>
    <row r="47" spans="1:4" x14ac:dyDescent="0.2">
      <c r="A47" t="s">
        <v>68</v>
      </c>
      <c r="B47" t="s">
        <v>35</v>
      </c>
      <c r="C47" t="str">
        <f t="shared" si="0"/>
        <v>in2cm</v>
      </c>
      <c r="D47">
        <v>2.54</v>
      </c>
    </row>
    <row r="48" spans="1:4" x14ac:dyDescent="0.2">
      <c r="A48" t="s">
        <v>68</v>
      </c>
      <c r="B48" t="s">
        <v>36</v>
      </c>
      <c r="C48" t="str">
        <f t="shared" si="0"/>
        <v>in2m</v>
      </c>
      <c r="D48">
        <v>2.5399999999999999E-2</v>
      </c>
    </row>
    <row r="49" spans="1:4" x14ac:dyDescent="0.2">
      <c r="A49" t="s">
        <v>68</v>
      </c>
      <c r="B49" t="s">
        <v>37</v>
      </c>
      <c r="C49" t="str">
        <f t="shared" si="0"/>
        <v>in2km</v>
      </c>
      <c r="D49">
        <v>2.5400000000000001E-5</v>
      </c>
    </row>
    <row r="50" spans="1:4" x14ac:dyDescent="0.2">
      <c r="A50" t="s">
        <v>68</v>
      </c>
      <c r="B50" t="s">
        <v>40</v>
      </c>
      <c r="C50" t="str">
        <f t="shared" si="0"/>
        <v>in2in</v>
      </c>
      <c r="D50">
        <v>1</v>
      </c>
    </row>
    <row r="51" spans="1:4" x14ac:dyDescent="0.2">
      <c r="A51" t="s">
        <v>68</v>
      </c>
      <c r="B51" t="s">
        <v>41</v>
      </c>
      <c r="C51" t="str">
        <f t="shared" si="0"/>
        <v>in2ft</v>
      </c>
      <c r="D51">
        <f>1/12</f>
        <v>8.3333333333333329E-2</v>
      </c>
    </row>
    <row r="52" spans="1:4" x14ac:dyDescent="0.2">
      <c r="A52" t="s">
        <v>68</v>
      </c>
      <c r="B52" t="s">
        <v>42</v>
      </c>
      <c r="C52" t="str">
        <f t="shared" si="0"/>
        <v>in2yd</v>
      </c>
      <c r="D52">
        <f>1/36</f>
        <v>2.7777777777777776E-2</v>
      </c>
    </row>
    <row r="53" spans="1:4" x14ac:dyDescent="0.2">
      <c r="A53" t="s">
        <v>68</v>
      </c>
      <c r="B53" t="s">
        <v>43</v>
      </c>
      <c r="C53" t="str">
        <f t="shared" si="0"/>
        <v>in2mi</v>
      </c>
      <c r="D53">
        <f>1/63360</f>
        <v>1.5782828282828283E-5</v>
      </c>
    </row>
    <row r="54" spans="1:4" x14ac:dyDescent="0.2">
      <c r="A54" t="s">
        <v>68</v>
      </c>
      <c r="B54" t="s">
        <v>66</v>
      </c>
      <c r="C54" t="str">
        <f t="shared" si="0"/>
        <v>in2na</v>
      </c>
      <c r="D54">
        <v>0</v>
      </c>
    </row>
    <row r="55" spans="1:4" x14ac:dyDescent="0.2">
      <c r="A55" t="s">
        <v>68</v>
      </c>
      <c r="B55" t="s">
        <v>66</v>
      </c>
      <c r="C55" t="str">
        <f t="shared" si="0"/>
        <v>in2na</v>
      </c>
      <c r="D55">
        <v>0</v>
      </c>
    </row>
    <row r="56" spans="1:4" x14ac:dyDescent="0.2">
      <c r="A56" t="s">
        <v>68</v>
      </c>
      <c r="B56" t="s">
        <v>66</v>
      </c>
      <c r="C56" t="str">
        <f t="shared" si="0"/>
        <v>in2na</v>
      </c>
      <c r="D56">
        <v>0</v>
      </c>
    </row>
    <row r="57" spans="1:4" x14ac:dyDescent="0.2">
      <c r="A57" t="s">
        <v>69</v>
      </c>
      <c r="B57" t="s">
        <v>34</v>
      </c>
      <c r="C57" t="str">
        <f t="shared" si="0"/>
        <v>ft2mm</v>
      </c>
      <c r="D57">
        <v>304.8</v>
      </c>
    </row>
    <row r="58" spans="1:4" x14ac:dyDescent="0.2">
      <c r="A58" t="s">
        <v>69</v>
      </c>
      <c r="B58" t="s">
        <v>35</v>
      </c>
      <c r="C58" t="str">
        <f t="shared" si="0"/>
        <v>ft2cm</v>
      </c>
      <c r="D58">
        <v>30.48</v>
      </c>
    </row>
    <row r="59" spans="1:4" x14ac:dyDescent="0.2">
      <c r="A59" t="s">
        <v>69</v>
      </c>
      <c r="B59" t="s">
        <v>36</v>
      </c>
      <c r="C59" t="str">
        <f t="shared" si="0"/>
        <v>ft2m</v>
      </c>
      <c r="D59">
        <v>0.30480000000000002</v>
      </c>
    </row>
    <row r="60" spans="1:4" x14ac:dyDescent="0.2">
      <c r="A60" t="s">
        <v>69</v>
      </c>
      <c r="B60" t="s">
        <v>37</v>
      </c>
      <c r="C60" t="str">
        <f t="shared" si="0"/>
        <v>ft2km</v>
      </c>
      <c r="D60">
        <v>3.0479999999999998E-4</v>
      </c>
    </row>
    <row r="61" spans="1:4" x14ac:dyDescent="0.2">
      <c r="A61" t="s">
        <v>69</v>
      </c>
      <c r="B61" t="s">
        <v>40</v>
      </c>
      <c r="C61" t="str">
        <f t="shared" si="0"/>
        <v>ft2in</v>
      </c>
      <c r="D61">
        <v>12</v>
      </c>
    </row>
    <row r="62" spans="1:4" x14ac:dyDescent="0.2">
      <c r="A62" t="s">
        <v>69</v>
      </c>
      <c r="B62" t="s">
        <v>41</v>
      </c>
      <c r="C62" t="str">
        <f t="shared" si="0"/>
        <v>ft2ft</v>
      </c>
      <c r="D62">
        <v>1</v>
      </c>
    </row>
    <row r="63" spans="1:4" x14ac:dyDescent="0.2">
      <c r="A63" t="s">
        <v>69</v>
      </c>
      <c r="B63" t="s">
        <v>42</v>
      </c>
      <c r="C63" t="str">
        <f t="shared" si="0"/>
        <v>ft2yd</v>
      </c>
      <c r="D63">
        <f>1/3</f>
        <v>0.33333333333333331</v>
      </c>
    </row>
    <row r="64" spans="1:4" x14ac:dyDescent="0.2">
      <c r="A64" t="s">
        <v>69</v>
      </c>
      <c r="B64" t="s">
        <v>43</v>
      </c>
      <c r="C64" t="str">
        <f t="shared" si="0"/>
        <v>ft2mi</v>
      </c>
      <c r="D64">
        <f>1/5280</f>
        <v>1.8939393939393939E-4</v>
      </c>
    </row>
    <row r="65" spans="1:4" x14ac:dyDescent="0.2">
      <c r="A65" t="s">
        <v>69</v>
      </c>
      <c r="B65" t="s">
        <v>66</v>
      </c>
      <c r="C65" t="str">
        <f t="shared" si="0"/>
        <v>ft2na</v>
      </c>
      <c r="D65">
        <v>0</v>
      </c>
    </row>
    <row r="66" spans="1:4" x14ac:dyDescent="0.2">
      <c r="A66" t="s">
        <v>69</v>
      </c>
      <c r="B66" t="s">
        <v>66</v>
      </c>
      <c r="C66" t="str">
        <f t="shared" si="0"/>
        <v>ft2na</v>
      </c>
      <c r="D66">
        <v>0</v>
      </c>
    </row>
    <row r="67" spans="1:4" x14ac:dyDescent="0.2">
      <c r="A67" t="s">
        <v>69</v>
      </c>
      <c r="B67" t="s">
        <v>66</v>
      </c>
      <c r="C67" t="str">
        <f t="shared" ref="C67:C89" si="1">A67&amp;2&amp;B67</f>
        <v>ft2na</v>
      </c>
      <c r="D67">
        <v>0</v>
      </c>
    </row>
    <row r="68" spans="1:4" x14ac:dyDescent="0.2">
      <c r="A68" t="s">
        <v>70</v>
      </c>
      <c r="B68" t="s">
        <v>34</v>
      </c>
      <c r="C68" t="str">
        <f t="shared" si="1"/>
        <v>yd2mm</v>
      </c>
      <c r="D68">
        <v>914.4</v>
      </c>
    </row>
    <row r="69" spans="1:4" x14ac:dyDescent="0.2">
      <c r="A69" t="s">
        <v>70</v>
      </c>
      <c r="B69" t="s">
        <v>35</v>
      </c>
      <c r="C69" t="str">
        <f t="shared" si="1"/>
        <v>yd2cm</v>
      </c>
      <c r="D69">
        <v>91.44</v>
      </c>
    </row>
    <row r="70" spans="1:4" x14ac:dyDescent="0.2">
      <c r="A70" t="s">
        <v>70</v>
      </c>
      <c r="B70" t="s">
        <v>36</v>
      </c>
      <c r="C70" t="str">
        <f t="shared" si="1"/>
        <v>yd2m</v>
      </c>
      <c r="D70">
        <v>0.91439999999999999</v>
      </c>
    </row>
    <row r="71" spans="1:4" x14ac:dyDescent="0.2">
      <c r="A71" t="s">
        <v>70</v>
      </c>
      <c r="B71" t="s">
        <v>37</v>
      </c>
      <c r="C71" t="str">
        <f t="shared" si="1"/>
        <v>yd2km</v>
      </c>
      <c r="D71">
        <f>D70/1000</f>
        <v>9.144E-4</v>
      </c>
    </row>
    <row r="72" spans="1:4" x14ac:dyDescent="0.2">
      <c r="A72" t="s">
        <v>70</v>
      </c>
      <c r="B72" t="s">
        <v>40</v>
      </c>
      <c r="C72" t="str">
        <f t="shared" si="1"/>
        <v>yd2in</v>
      </c>
      <c r="D72">
        <v>36</v>
      </c>
    </row>
    <row r="73" spans="1:4" x14ac:dyDescent="0.2">
      <c r="A73" t="s">
        <v>70</v>
      </c>
      <c r="B73" t="s">
        <v>41</v>
      </c>
      <c r="C73" t="str">
        <f t="shared" si="1"/>
        <v>yd2ft</v>
      </c>
      <c r="D73">
        <v>3</v>
      </c>
    </row>
    <row r="74" spans="1:4" x14ac:dyDescent="0.2">
      <c r="A74" t="s">
        <v>70</v>
      </c>
      <c r="B74" t="s">
        <v>42</v>
      </c>
      <c r="C74" t="str">
        <f t="shared" si="1"/>
        <v>yd2yd</v>
      </c>
      <c r="D74">
        <v>1</v>
      </c>
    </row>
    <row r="75" spans="1:4" x14ac:dyDescent="0.2">
      <c r="A75" t="s">
        <v>70</v>
      </c>
      <c r="B75" t="s">
        <v>43</v>
      </c>
      <c r="C75" t="str">
        <f t="shared" si="1"/>
        <v>yd2mi</v>
      </c>
      <c r="D75">
        <f>1/1760</f>
        <v>5.6818181818181815E-4</v>
      </c>
    </row>
    <row r="76" spans="1:4" x14ac:dyDescent="0.2">
      <c r="A76" t="s">
        <v>70</v>
      </c>
      <c r="B76" t="s">
        <v>66</v>
      </c>
      <c r="C76" t="str">
        <f t="shared" si="1"/>
        <v>yd2na</v>
      </c>
      <c r="D76">
        <v>0</v>
      </c>
    </row>
    <row r="77" spans="1:4" x14ac:dyDescent="0.2">
      <c r="A77" t="s">
        <v>70</v>
      </c>
      <c r="B77" t="s">
        <v>66</v>
      </c>
      <c r="C77" t="str">
        <f t="shared" si="1"/>
        <v>yd2na</v>
      </c>
      <c r="D77">
        <v>0</v>
      </c>
    </row>
    <row r="78" spans="1:4" x14ac:dyDescent="0.2">
      <c r="A78" t="s">
        <v>70</v>
      </c>
      <c r="B78" t="s">
        <v>66</v>
      </c>
      <c r="C78" t="str">
        <f t="shared" si="1"/>
        <v>yd2na</v>
      </c>
      <c r="D78">
        <v>0</v>
      </c>
    </row>
    <row r="79" spans="1:4" x14ac:dyDescent="0.2">
      <c r="A79" t="s">
        <v>71</v>
      </c>
      <c r="B79" t="s">
        <v>34</v>
      </c>
      <c r="C79" t="str">
        <f t="shared" si="1"/>
        <v>mi2mm</v>
      </c>
      <c r="D79">
        <v>1609344</v>
      </c>
    </row>
    <row r="80" spans="1:4" x14ac:dyDescent="0.2">
      <c r="A80" t="s">
        <v>71</v>
      </c>
      <c r="B80" t="s">
        <v>35</v>
      </c>
      <c r="C80" t="str">
        <f t="shared" si="1"/>
        <v>mi2cm</v>
      </c>
      <c r="D80">
        <f>D79/10</f>
        <v>160934.39999999999</v>
      </c>
    </row>
    <row r="81" spans="1:4" x14ac:dyDescent="0.2">
      <c r="A81" t="s">
        <v>71</v>
      </c>
      <c r="B81" t="s">
        <v>36</v>
      </c>
      <c r="C81" t="str">
        <f t="shared" si="1"/>
        <v>mi2m</v>
      </c>
      <c r="D81">
        <f>D80/100</f>
        <v>1609.3440000000001</v>
      </c>
    </row>
    <row r="82" spans="1:4" x14ac:dyDescent="0.2">
      <c r="A82" t="s">
        <v>71</v>
      </c>
      <c r="B82" t="s">
        <v>37</v>
      </c>
      <c r="C82" t="str">
        <f t="shared" si="1"/>
        <v>mi2km</v>
      </c>
      <c r="D82">
        <f>D81/1000</f>
        <v>1.6093440000000001</v>
      </c>
    </row>
    <row r="83" spans="1:4" x14ac:dyDescent="0.2">
      <c r="A83" t="s">
        <v>71</v>
      </c>
      <c r="B83" t="s">
        <v>40</v>
      </c>
      <c r="C83" t="str">
        <f t="shared" si="1"/>
        <v>mi2in</v>
      </c>
      <c r="D83" s="16">
        <v>63360</v>
      </c>
    </row>
    <row r="84" spans="1:4" x14ac:dyDescent="0.2">
      <c r="A84" t="s">
        <v>71</v>
      </c>
      <c r="B84" t="s">
        <v>41</v>
      </c>
      <c r="C84" t="str">
        <f t="shared" si="1"/>
        <v>mi2ft</v>
      </c>
      <c r="D84">
        <v>5280</v>
      </c>
    </row>
    <row r="85" spans="1:4" x14ac:dyDescent="0.2">
      <c r="A85" t="s">
        <v>71</v>
      </c>
      <c r="B85" t="s">
        <v>42</v>
      </c>
      <c r="C85" t="str">
        <f t="shared" si="1"/>
        <v>mi2yd</v>
      </c>
      <c r="D85">
        <v>1760</v>
      </c>
    </row>
    <row r="86" spans="1:4" x14ac:dyDescent="0.2">
      <c r="A86" t="s">
        <v>71</v>
      </c>
      <c r="B86" t="s">
        <v>43</v>
      </c>
      <c r="C86" t="str">
        <f t="shared" si="1"/>
        <v>mi2mi</v>
      </c>
      <c r="D86">
        <v>1</v>
      </c>
    </row>
    <row r="87" spans="1:4" x14ac:dyDescent="0.2">
      <c r="A87" t="s">
        <v>71</v>
      </c>
      <c r="B87" t="s">
        <v>66</v>
      </c>
      <c r="C87" t="str">
        <f t="shared" si="1"/>
        <v>mi2na</v>
      </c>
      <c r="D87">
        <v>0</v>
      </c>
    </row>
    <row r="88" spans="1:4" x14ac:dyDescent="0.2">
      <c r="A88" t="s">
        <v>71</v>
      </c>
      <c r="B88" t="s">
        <v>66</v>
      </c>
      <c r="C88" t="str">
        <f t="shared" si="1"/>
        <v>mi2na</v>
      </c>
      <c r="D88">
        <v>0</v>
      </c>
    </row>
    <row r="89" spans="1:4" x14ac:dyDescent="0.2">
      <c r="A89" t="s">
        <v>71</v>
      </c>
      <c r="B89" t="s">
        <v>66</v>
      </c>
      <c r="C89" t="str">
        <f t="shared" si="1"/>
        <v>mi2na</v>
      </c>
      <c r="D89">
        <v>0</v>
      </c>
    </row>
  </sheetData>
  <phoneticPr fontId="4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67"/>
  <sheetViews>
    <sheetView workbookViewId="0">
      <selection activeCell="C65" sqref="C65"/>
    </sheetView>
  </sheetViews>
  <sheetFormatPr defaultColWidth="11.125" defaultRowHeight="12.75" x14ac:dyDescent="0.2"/>
  <cols>
    <col min="4" max="4" width="12.25" customWidth="1"/>
  </cols>
  <sheetData>
    <row r="1" spans="1:4" x14ac:dyDescent="0.2">
      <c r="A1" t="s">
        <v>54</v>
      </c>
      <c r="B1" t="s">
        <v>55</v>
      </c>
      <c r="D1" t="s">
        <v>56</v>
      </c>
    </row>
    <row r="2" spans="1:4" x14ac:dyDescent="0.2">
      <c r="A2" t="s">
        <v>83</v>
      </c>
      <c r="B2" t="s">
        <v>83</v>
      </c>
      <c r="C2" t="str">
        <f>A2&amp;2&amp;B2</f>
        <v>m22m2</v>
      </c>
      <c r="D2">
        <v>1</v>
      </c>
    </row>
    <row r="3" spans="1:4" x14ac:dyDescent="0.2">
      <c r="A3" t="s">
        <v>121</v>
      </c>
      <c r="B3" t="s">
        <v>114</v>
      </c>
      <c r="C3" t="str">
        <f t="shared" ref="C3:C66" si="0">A3&amp;2&amp;B3</f>
        <v>m22km2</v>
      </c>
      <c r="D3">
        <f>D2/1000000</f>
        <v>9.9999999999999995E-7</v>
      </c>
    </row>
    <row r="4" spans="1:4" x14ac:dyDescent="0.2">
      <c r="A4" t="s">
        <v>83</v>
      </c>
      <c r="B4" t="s">
        <v>86</v>
      </c>
      <c r="C4" t="str">
        <f t="shared" si="0"/>
        <v>m22ft2</v>
      </c>
      <c r="D4">
        <v>10.763910416710001</v>
      </c>
    </row>
    <row r="5" spans="1:4" x14ac:dyDescent="0.2">
      <c r="A5" t="s">
        <v>83</v>
      </c>
      <c r="B5" t="s">
        <v>88</v>
      </c>
      <c r="C5" t="str">
        <f t="shared" si="0"/>
        <v>m22mi2</v>
      </c>
      <c r="D5" s="21">
        <v>1974000000</v>
      </c>
    </row>
    <row r="6" spans="1:4" x14ac:dyDescent="0.2">
      <c r="A6" t="s">
        <v>83</v>
      </c>
      <c r="B6" t="s">
        <v>90</v>
      </c>
      <c r="C6" t="str">
        <f t="shared" si="0"/>
        <v>m22ha</v>
      </c>
      <c r="D6" s="24">
        <v>1E-4</v>
      </c>
    </row>
    <row r="7" spans="1:4" x14ac:dyDescent="0.2">
      <c r="A7" t="s">
        <v>83</v>
      </c>
      <c r="B7" t="s">
        <v>112</v>
      </c>
      <c r="C7" t="str">
        <f t="shared" si="0"/>
        <v>m22acre</v>
      </c>
      <c r="D7">
        <v>2.4710538146716999E-4</v>
      </c>
    </row>
    <row r="8" spans="1:4" x14ac:dyDescent="0.2">
      <c r="A8" t="s">
        <v>83</v>
      </c>
      <c r="B8" t="s">
        <v>117</v>
      </c>
      <c r="C8" t="str">
        <f t="shared" si="0"/>
        <v>m22na</v>
      </c>
      <c r="D8">
        <v>0</v>
      </c>
    </row>
    <row r="9" spans="1:4" x14ac:dyDescent="0.2">
      <c r="A9" t="s">
        <v>83</v>
      </c>
      <c r="B9" t="s">
        <v>118</v>
      </c>
      <c r="C9" t="str">
        <f t="shared" si="0"/>
        <v>m22na</v>
      </c>
      <c r="D9">
        <v>0</v>
      </c>
    </row>
    <row r="10" spans="1:4" x14ac:dyDescent="0.2">
      <c r="A10" t="s">
        <v>83</v>
      </c>
      <c r="B10" t="s">
        <v>119</v>
      </c>
      <c r="C10" t="str">
        <f t="shared" si="0"/>
        <v>m22na</v>
      </c>
      <c r="D10">
        <v>0</v>
      </c>
    </row>
    <row r="11" spans="1:4" x14ac:dyDescent="0.2">
      <c r="A11" t="s">
        <v>83</v>
      </c>
      <c r="B11" t="s">
        <v>120</v>
      </c>
      <c r="C11" t="str">
        <f t="shared" si="0"/>
        <v>m22na</v>
      </c>
      <c r="D11">
        <v>0</v>
      </c>
    </row>
    <row r="12" spans="1:4" x14ac:dyDescent="0.2">
      <c r="A12" t="s">
        <v>83</v>
      </c>
      <c r="B12" t="s">
        <v>67</v>
      </c>
      <c r="C12" t="str">
        <f t="shared" si="0"/>
        <v>m22na</v>
      </c>
      <c r="D12">
        <v>0</v>
      </c>
    </row>
    <row r="13" spans="1:4" x14ac:dyDescent="0.2">
      <c r="A13" t="s">
        <v>122</v>
      </c>
      <c r="B13" t="s">
        <v>83</v>
      </c>
      <c r="C13" t="str">
        <f t="shared" si="0"/>
        <v>km22m2</v>
      </c>
      <c r="D13">
        <v>1000000</v>
      </c>
    </row>
    <row r="14" spans="1:4" x14ac:dyDescent="0.2">
      <c r="A14" t="s">
        <v>122</v>
      </c>
      <c r="B14" t="s">
        <v>114</v>
      </c>
      <c r="C14" t="str">
        <f t="shared" si="0"/>
        <v>km22km2</v>
      </c>
      <c r="D14">
        <f>D13/1000000</f>
        <v>1</v>
      </c>
    </row>
    <row r="15" spans="1:4" x14ac:dyDescent="0.2">
      <c r="A15" t="s">
        <v>114</v>
      </c>
      <c r="B15" t="s">
        <v>86</v>
      </c>
      <c r="C15" t="str">
        <f t="shared" si="0"/>
        <v>km22ft2</v>
      </c>
      <c r="D15" s="21">
        <v>10763910.41671</v>
      </c>
    </row>
    <row r="16" spans="1:4" x14ac:dyDescent="0.2">
      <c r="A16" t="s">
        <v>114</v>
      </c>
      <c r="B16" t="s">
        <v>88</v>
      </c>
      <c r="C16" t="str">
        <f t="shared" si="0"/>
        <v>km22mi2</v>
      </c>
      <c r="D16" s="21">
        <v>1974000000</v>
      </c>
    </row>
    <row r="17" spans="1:4" x14ac:dyDescent="0.2">
      <c r="A17" t="s">
        <v>114</v>
      </c>
      <c r="B17" t="s">
        <v>90</v>
      </c>
      <c r="C17" t="str">
        <f t="shared" si="0"/>
        <v>km22ha</v>
      </c>
      <c r="D17">
        <v>1E-4</v>
      </c>
    </row>
    <row r="18" spans="1:4" x14ac:dyDescent="0.2">
      <c r="A18" t="s">
        <v>114</v>
      </c>
      <c r="B18" t="s">
        <v>112</v>
      </c>
      <c r="C18" t="str">
        <f t="shared" si="0"/>
        <v>km22acre</v>
      </c>
      <c r="D18">
        <v>247.10538146716999</v>
      </c>
    </row>
    <row r="19" spans="1:4" x14ac:dyDescent="0.2">
      <c r="A19" t="s">
        <v>114</v>
      </c>
      <c r="B19" t="s">
        <v>117</v>
      </c>
      <c r="C19" t="str">
        <f t="shared" si="0"/>
        <v>km22na</v>
      </c>
      <c r="D19">
        <v>0</v>
      </c>
    </row>
    <row r="20" spans="1:4" x14ac:dyDescent="0.2">
      <c r="A20" t="s">
        <v>114</v>
      </c>
      <c r="B20" t="s">
        <v>118</v>
      </c>
      <c r="C20" t="str">
        <f t="shared" si="0"/>
        <v>km22na</v>
      </c>
      <c r="D20">
        <v>0</v>
      </c>
    </row>
    <row r="21" spans="1:4" x14ac:dyDescent="0.2">
      <c r="A21" t="s">
        <v>114</v>
      </c>
      <c r="B21" t="s">
        <v>119</v>
      </c>
      <c r="C21" t="str">
        <f t="shared" si="0"/>
        <v>km22na</v>
      </c>
      <c r="D21">
        <v>0</v>
      </c>
    </row>
    <row r="22" spans="1:4" x14ac:dyDescent="0.2">
      <c r="A22" t="s">
        <v>114</v>
      </c>
      <c r="B22" t="s">
        <v>120</v>
      </c>
      <c r="C22" t="str">
        <f t="shared" si="0"/>
        <v>km22na</v>
      </c>
      <c r="D22">
        <v>0</v>
      </c>
    </row>
    <row r="23" spans="1:4" x14ac:dyDescent="0.2">
      <c r="A23" t="s">
        <v>114</v>
      </c>
      <c r="B23" t="s">
        <v>67</v>
      </c>
      <c r="C23" t="str">
        <f t="shared" si="0"/>
        <v>km22na</v>
      </c>
      <c r="D23">
        <v>0</v>
      </c>
    </row>
    <row r="24" spans="1:4" x14ac:dyDescent="0.2">
      <c r="A24" t="s">
        <v>123</v>
      </c>
      <c r="B24" t="s">
        <v>83</v>
      </c>
      <c r="C24" t="str">
        <f t="shared" si="0"/>
        <v>ft22m2</v>
      </c>
      <c r="D24">
        <v>9.2903040000000006E-2</v>
      </c>
    </row>
    <row r="25" spans="1:4" x14ac:dyDescent="0.2">
      <c r="A25" t="s">
        <v>123</v>
      </c>
      <c r="B25" t="s">
        <v>114</v>
      </c>
      <c r="C25" t="str">
        <f t="shared" si="0"/>
        <v>ft22km2</v>
      </c>
      <c r="D25">
        <f>D24/1000000</f>
        <v>9.2903040000000008E-8</v>
      </c>
    </row>
    <row r="26" spans="1:4" x14ac:dyDescent="0.2">
      <c r="A26" t="s">
        <v>86</v>
      </c>
      <c r="B26" t="s">
        <v>86</v>
      </c>
      <c r="C26" t="str">
        <f t="shared" si="0"/>
        <v>ft22ft2</v>
      </c>
      <c r="D26" s="21">
        <v>1</v>
      </c>
    </row>
    <row r="27" spans="1:4" x14ac:dyDescent="0.2">
      <c r="A27" t="s">
        <v>86</v>
      </c>
      <c r="B27" t="s">
        <v>88</v>
      </c>
      <c r="C27" t="str">
        <f t="shared" si="0"/>
        <v>ft22mi2</v>
      </c>
      <c r="D27" s="21">
        <v>3.5870064279154998E-8</v>
      </c>
    </row>
    <row r="28" spans="1:4" x14ac:dyDescent="0.2">
      <c r="A28" t="s">
        <v>86</v>
      </c>
      <c r="B28" t="s">
        <v>90</v>
      </c>
      <c r="C28" t="str">
        <f t="shared" si="0"/>
        <v>ft22ha</v>
      </c>
      <c r="D28" s="21">
        <v>9.2903040000000008E-6</v>
      </c>
    </row>
    <row r="29" spans="1:4" x14ac:dyDescent="0.2">
      <c r="A29" t="s">
        <v>86</v>
      </c>
      <c r="B29" t="s">
        <v>112</v>
      </c>
      <c r="C29" t="str">
        <f t="shared" si="0"/>
        <v>ft22acre</v>
      </c>
      <c r="D29" s="21">
        <v>2.2956841138659001E-5</v>
      </c>
    </row>
    <row r="30" spans="1:4" x14ac:dyDescent="0.2">
      <c r="A30" t="s">
        <v>86</v>
      </c>
      <c r="B30" t="s">
        <v>117</v>
      </c>
      <c r="C30" t="str">
        <f t="shared" si="0"/>
        <v>ft22na</v>
      </c>
      <c r="D30">
        <v>0</v>
      </c>
    </row>
    <row r="31" spans="1:4" x14ac:dyDescent="0.2">
      <c r="A31" t="s">
        <v>86</v>
      </c>
      <c r="B31" t="s">
        <v>118</v>
      </c>
      <c r="C31" t="str">
        <f t="shared" si="0"/>
        <v>ft22na</v>
      </c>
      <c r="D31">
        <v>0</v>
      </c>
    </row>
    <row r="32" spans="1:4" x14ac:dyDescent="0.2">
      <c r="A32" t="s">
        <v>86</v>
      </c>
      <c r="B32" t="s">
        <v>119</v>
      </c>
      <c r="C32" t="str">
        <f t="shared" si="0"/>
        <v>ft22na</v>
      </c>
      <c r="D32">
        <v>0</v>
      </c>
    </row>
    <row r="33" spans="1:4" x14ac:dyDescent="0.2">
      <c r="A33" t="s">
        <v>86</v>
      </c>
      <c r="B33" t="s">
        <v>120</v>
      </c>
      <c r="C33" t="str">
        <f t="shared" si="0"/>
        <v>ft22na</v>
      </c>
      <c r="D33">
        <v>0</v>
      </c>
    </row>
    <row r="34" spans="1:4" x14ac:dyDescent="0.2">
      <c r="A34" t="s">
        <v>86</v>
      </c>
      <c r="B34" t="s">
        <v>67</v>
      </c>
      <c r="C34" t="str">
        <f t="shared" si="0"/>
        <v>ft22na</v>
      </c>
      <c r="D34">
        <v>0</v>
      </c>
    </row>
    <row r="35" spans="1:4" x14ac:dyDescent="0.2">
      <c r="A35" t="s">
        <v>124</v>
      </c>
      <c r="B35" t="s">
        <v>83</v>
      </c>
      <c r="C35" t="str">
        <f t="shared" si="0"/>
        <v>mi22m2</v>
      </c>
      <c r="D35" s="22">
        <v>2589988.1103360001</v>
      </c>
    </row>
    <row r="36" spans="1:4" x14ac:dyDescent="0.2">
      <c r="A36" t="s">
        <v>124</v>
      </c>
      <c r="B36" t="s">
        <v>114</v>
      </c>
      <c r="C36" t="str">
        <f t="shared" si="0"/>
        <v>mi22km2</v>
      </c>
      <c r="D36">
        <f>D35/1000000</f>
        <v>2.5899881103360003</v>
      </c>
    </row>
    <row r="37" spans="1:4" x14ac:dyDescent="0.2">
      <c r="A37" t="s">
        <v>88</v>
      </c>
      <c r="B37" t="s">
        <v>86</v>
      </c>
      <c r="C37" t="str">
        <f t="shared" si="0"/>
        <v>mi22ft2</v>
      </c>
      <c r="D37" s="22">
        <v>27878400</v>
      </c>
    </row>
    <row r="38" spans="1:4" x14ac:dyDescent="0.2">
      <c r="A38" t="s">
        <v>88</v>
      </c>
      <c r="B38" t="s">
        <v>88</v>
      </c>
      <c r="C38" t="str">
        <f t="shared" si="0"/>
        <v>mi22mi2</v>
      </c>
      <c r="D38" s="21">
        <v>1</v>
      </c>
    </row>
    <row r="39" spans="1:4" x14ac:dyDescent="0.2">
      <c r="A39" t="s">
        <v>88</v>
      </c>
      <c r="B39" t="s">
        <v>90</v>
      </c>
      <c r="C39" t="str">
        <f t="shared" si="0"/>
        <v>mi22ha</v>
      </c>
      <c r="D39" s="22">
        <v>258.99881103360002</v>
      </c>
    </row>
    <row r="40" spans="1:4" x14ac:dyDescent="0.2">
      <c r="A40" t="s">
        <v>88</v>
      </c>
      <c r="B40" t="s">
        <v>112</v>
      </c>
      <c r="C40" t="str">
        <f t="shared" si="0"/>
        <v>mi22acre</v>
      </c>
      <c r="D40" s="21">
        <v>640</v>
      </c>
    </row>
    <row r="41" spans="1:4" x14ac:dyDescent="0.2">
      <c r="A41" t="s">
        <v>88</v>
      </c>
      <c r="B41" t="s">
        <v>117</v>
      </c>
      <c r="C41" t="str">
        <f t="shared" si="0"/>
        <v>mi22na</v>
      </c>
      <c r="D41">
        <v>0</v>
      </c>
    </row>
    <row r="42" spans="1:4" x14ac:dyDescent="0.2">
      <c r="A42" t="s">
        <v>88</v>
      </c>
      <c r="B42" t="s">
        <v>118</v>
      </c>
      <c r="C42" t="str">
        <f t="shared" si="0"/>
        <v>mi22na</v>
      </c>
      <c r="D42">
        <v>0</v>
      </c>
    </row>
    <row r="43" spans="1:4" x14ac:dyDescent="0.2">
      <c r="A43" t="s">
        <v>88</v>
      </c>
      <c r="B43" t="s">
        <v>119</v>
      </c>
      <c r="C43" t="str">
        <f t="shared" si="0"/>
        <v>mi22na</v>
      </c>
      <c r="D43">
        <v>0</v>
      </c>
    </row>
    <row r="44" spans="1:4" x14ac:dyDescent="0.2">
      <c r="A44" t="s">
        <v>88</v>
      </c>
      <c r="B44" t="s">
        <v>120</v>
      </c>
      <c r="C44" t="str">
        <f t="shared" si="0"/>
        <v>mi22na</v>
      </c>
      <c r="D44">
        <v>0</v>
      </c>
    </row>
    <row r="45" spans="1:4" x14ac:dyDescent="0.2">
      <c r="A45" t="s">
        <v>88</v>
      </c>
      <c r="B45" t="s">
        <v>67</v>
      </c>
      <c r="C45" t="str">
        <f t="shared" si="0"/>
        <v>mi22na</v>
      </c>
      <c r="D45">
        <v>0</v>
      </c>
    </row>
    <row r="46" spans="1:4" x14ac:dyDescent="0.2">
      <c r="A46" t="s">
        <v>125</v>
      </c>
      <c r="B46" t="s">
        <v>83</v>
      </c>
      <c r="C46" t="str">
        <f t="shared" si="0"/>
        <v>ha2m2</v>
      </c>
      <c r="D46" s="22">
        <v>10000</v>
      </c>
    </row>
    <row r="47" spans="1:4" x14ac:dyDescent="0.2">
      <c r="A47" t="s">
        <v>125</v>
      </c>
      <c r="B47" t="s">
        <v>114</v>
      </c>
      <c r="C47" t="str">
        <f t="shared" si="0"/>
        <v>ha2km2</v>
      </c>
      <c r="D47">
        <f>D46/1000000</f>
        <v>0.01</v>
      </c>
    </row>
    <row r="48" spans="1:4" x14ac:dyDescent="0.2">
      <c r="A48" t="s">
        <v>125</v>
      </c>
      <c r="B48" t="s">
        <v>86</v>
      </c>
      <c r="C48" t="str">
        <f t="shared" si="0"/>
        <v>ha2ft2</v>
      </c>
      <c r="D48" s="22">
        <v>107639.1041671</v>
      </c>
    </row>
    <row r="49" spans="1:4" x14ac:dyDescent="0.2">
      <c r="A49" t="s">
        <v>125</v>
      </c>
      <c r="B49" t="s">
        <v>88</v>
      </c>
      <c r="C49" t="str">
        <f t="shared" si="0"/>
        <v>ha2mi2</v>
      </c>
      <c r="D49" s="22">
        <v>3.8610215854245002E-3</v>
      </c>
    </row>
    <row r="50" spans="1:4" x14ac:dyDescent="0.2">
      <c r="A50" t="s">
        <v>125</v>
      </c>
      <c r="B50" t="s">
        <v>90</v>
      </c>
      <c r="C50" t="str">
        <f t="shared" si="0"/>
        <v>ha2ha</v>
      </c>
      <c r="D50" s="22">
        <v>1</v>
      </c>
    </row>
    <row r="51" spans="1:4" x14ac:dyDescent="0.2">
      <c r="A51" t="s">
        <v>125</v>
      </c>
      <c r="B51" t="s">
        <v>112</v>
      </c>
      <c r="C51" t="str">
        <f t="shared" si="0"/>
        <v>ha2acre</v>
      </c>
      <c r="D51" s="22">
        <v>2.4710538146716998</v>
      </c>
    </row>
    <row r="52" spans="1:4" x14ac:dyDescent="0.2">
      <c r="A52" t="s">
        <v>125</v>
      </c>
      <c r="B52" t="s">
        <v>117</v>
      </c>
      <c r="C52" t="str">
        <f t="shared" si="0"/>
        <v>ha2na</v>
      </c>
      <c r="D52">
        <v>0</v>
      </c>
    </row>
    <row r="53" spans="1:4" x14ac:dyDescent="0.2">
      <c r="A53" t="s">
        <v>125</v>
      </c>
      <c r="B53" t="s">
        <v>118</v>
      </c>
      <c r="C53" t="str">
        <f t="shared" si="0"/>
        <v>ha2na</v>
      </c>
      <c r="D53">
        <v>0</v>
      </c>
    </row>
    <row r="54" spans="1:4" x14ac:dyDescent="0.2">
      <c r="A54" t="s">
        <v>125</v>
      </c>
      <c r="B54" t="s">
        <v>119</v>
      </c>
      <c r="C54" t="str">
        <f t="shared" si="0"/>
        <v>ha2na</v>
      </c>
      <c r="D54">
        <v>0</v>
      </c>
    </row>
    <row r="55" spans="1:4" x14ac:dyDescent="0.2">
      <c r="A55" t="s">
        <v>125</v>
      </c>
      <c r="B55" t="s">
        <v>120</v>
      </c>
      <c r="C55" t="str">
        <f t="shared" si="0"/>
        <v>ha2na</v>
      </c>
      <c r="D55">
        <v>0</v>
      </c>
    </row>
    <row r="56" spans="1:4" x14ac:dyDescent="0.2">
      <c r="A56" t="s">
        <v>125</v>
      </c>
      <c r="B56" t="s">
        <v>67</v>
      </c>
      <c r="C56" t="str">
        <f t="shared" si="0"/>
        <v>ha2na</v>
      </c>
      <c r="D56">
        <v>0</v>
      </c>
    </row>
    <row r="57" spans="1:4" x14ac:dyDescent="0.2">
      <c r="A57" t="s">
        <v>126</v>
      </c>
      <c r="B57" t="s">
        <v>83</v>
      </c>
      <c r="C57" t="str">
        <f t="shared" si="0"/>
        <v>acre2m2</v>
      </c>
      <c r="D57" s="22">
        <v>4046.8564224000002</v>
      </c>
    </row>
    <row r="58" spans="1:4" x14ac:dyDescent="0.2">
      <c r="A58" t="s">
        <v>126</v>
      </c>
      <c r="B58" t="s">
        <v>114</v>
      </c>
      <c r="C58" t="str">
        <f t="shared" si="0"/>
        <v>acre2km2</v>
      </c>
      <c r="D58">
        <f>D57/1000000</f>
        <v>4.0468564224000001E-3</v>
      </c>
    </row>
    <row r="59" spans="1:4" x14ac:dyDescent="0.2">
      <c r="A59" t="s">
        <v>126</v>
      </c>
      <c r="B59" t="s">
        <v>86</v>
      </c>
      <c r="C59" t="str">
        <f t="shared" si="0"/>
        <v>acre2ft2</v>
      </c>
      <c r="D59" s="22">
        <v>43560</v>
      </c>
    </row>
    <row r="60" spans="1:4" x14ac:dyDescent="0.2">
      <c r="A60" t="s">
        <v>126</v>
      </c>
      <c r="B60" t="s">
        <v>88</v>
      </c>
      <c r="C60" t="str">
        <f t="shared" si="0"/>
        <v>acre2mi2</v>
      </c>
      <c r="D60" s="22">
        <v>1.5625000000000001E-3</v>
      </c>
    </row>
    <row r="61" spans="1:4" x14ac:dyDescent="0.2">
      <c r="A61" t="s">
        <v>126</v>
      </c>
      <c r="B61" t="s">
        <v>90</v>
      </c>
      <c r="C61" t="str">
        <f t="shared" si="0"/>
        <v>acre2ha</v>
      </c>
      <c r="D61" s="22">
        <v>0.40468564223999998</v>
      </c>
    </row>
    <row r="62" spans="1:4" x14ac:dyDescent="0.2">
      <c r="A62" t="s">
        <v>126</v>
      </c>
      <c r="B62" t="s">
        <v>112</v>
      </c>
      <c r="C62" t="str">
        <f t="shared" si="0"/>
        <v>acre2acre</v>
      </c>
      <c r="D62" s="22">
        <v>1</v>
      </c>
    </row>
    <row r="63" spans="1:4" x14ac:dyDescent="0.2">
      <c r="A63" t="s">
        <v>126</v>
      </c>
      <c r="B63" t="s">
        <v>117</v>
      </c>
      <c r="C63" t="str">
        <f t="shared" si="0"/>
        <v>acre2na</v>
      </c>
      <c r="D63">
        <v>0</v>
      </c>
    </row>
    <row r="64" spans="1:4" x14ac:dyDescent="0.2">
      <c r="A64" t="s">
        <v>126</v>
      </c>
      <c r="B64" t="s">
        <v>118</v>
      </c>
      <c r="C64" t="str">
        <f t="shared" si="0"/>
        <v>acre2na</v>
      </c>
      <c r="D64">
        <v>0</v>
      </c>
    </row>
    <row r="65" spans="1:4" x14ac:dyDescent="0.2">
      <c r="A65" t="s">
        <v>126</v>
      </c>
      <c r="B65" t="s">
        <v>119</v>
      </c>
      <c r="C65" t="str">
        <f t="shared" si="0"/>
        <v>acre2na</v>
      </c>
      <c r="D65">
        <v>0</v>
      </c>
    </row>
    <row r="66" spans="1:4" x14ac:dyDescent="0.2">
      <c r="A66" t="s">
        <v>126</v>
      </c>
      <c r="B66" t="s">
        <v>120</v>
      </c>
      <c r="C66" t="str">
        <f t="shared" si="0"/>
        <v>acre2na</v>
      </c>
      <c r="D66">
        <v>0</v>
      </c>
    </row>
    <row r="67" spans="1:4" x14ac:dyDescent="0.2">
      <c r="A67" t="s">
        <v>126</v>
      </c>
      <c r="B67" t="s">
        <v>67</v>
      </c>
      <c r="C67" t="str">
        <f>A67&amp;2&amp;B67</f>
        <v>acre2na</v>
      </c>
      <c r="D67">
        <v>0</v>
      </c>
    </row>
  </sheetData>
  <phoneticPr fontId="4" type="noConversion"/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5</vt:i4>
      </vt:variant>
    </vt:vector>
  </HeadingPairs>
  <TitlesOfParts>
    <vt:vector size="16" baseType="lpstr">
      <vt:lpstr>Area</vt:lpstr>
      <vt:lpstr>Distance</vt:lpstr>
      <vt:lpstr>Energy</vt:lpstr>
      <vt:lpstr>Mass</vt:lpstr>
      <vt:lpstr>Temperature</vt:lpstr>
      <vt:lpstr>Volume</vt:lpstr>
      <vt:lpstr>VolumeConversions</vt:lpstr>
      <vt:lpstr>DistanceConversions</vt:lpstr>
      <vt:lpstr>AreaConversions</vt:lpstr>
      <vt:lpstr>MassConversions</vt:lpstr>
      <vt:lpstr>EnergyConversions</vt:lpstr>
      <vt:lpstr>AreaUnits</vt:lpstr>
      <vt:lpstr>DistanceUnits</vt:lpstr>
      <vt:lpstr>EnergyUnits</vt:lpstr>
      <vt:lpstr>TemperatureUnits</vt:lpstr>
      <vt:lpstr>VolumeUnits</vt:lpstr>
    </vt:vector>
  </TitlesOfParts>
  <Company>Eco Climate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Stelios Pesmajoglou</dc:creator>
  <cp:lastModifiedBy>Dilshod Nadyrov</cp:lastModifiedBy>
  <dcterms:created xsi:type="dcterms:W3CDTF">2011-12-19T23:42:16Z</dcterms:created>
  <dcterms:modified xsi:type="dcterms:W3CDTF">2020-06-10T08:56:35Z</dcterms:modified>
</cp:coreProperties>
</file>