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unfccc365.sharepoint.com/sites/MEP_Platform/Working/"/>
    </mc:Choice>
  </mc:AlternateContent>
  <xr:revisionPtr revIDLastSave="72" documentId="8_{05797C26-0309-4B34-8C8F-548DBAFF7060}" xr6:coauthVersionLast="47" xr6:coauthVersionMax="47" xr10:uidLastSave="{0C7A45FC-30D9-46EE-B8CF-669AD5774705}"/>
  <workbookProtection workbookPassword="CDF2" lockStructure="1"/>
  <bookViews>
    <workbookView xWindow="-108" yWindow="-108" windowWidth="23256" windowHeight="12576" tabRatio="601" activeTab="1" xr2:uid="{00000000-000D-0000-FFFF-FFFF00000000}"/>
  </bookViews>
  <sheets>
    <sheet name="Title &amp; version" sheetId="9" r:id="rId1"/>
    <sheet name="SRS - Mean" sheetId="1" r:id="rId2"/>
    <sheet name="SRS - Proportion" sheetId="4" r:id="rId3"/>
    <sheet name="Stratified - Mean" sheetId="8" r:id="rId4"/>
    <sheet name="Stratified - Proportion" sheetId="5" r:id="rId5"/>
    <sheet name="Doc Info"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8" l="1"/>
  <c r="C37" i="8"/>
  <c r="K37" i="8" s="1"/>
  <c r="C37" i="5"/>
  <c r="G9" i="5"/>
  <c r="G9" i="8"/>
  <c r="K44" i="8" l="1"/>
  <c r="K42" i="8"/>
  <c r="K40" i="8"/>
  <c r="K38" i="8"/>
  <c r="K35" i="8"/>
  <c r="C38" i="8" s="1"/>
  <c r="K43" i="8"/>
  <c r="K39" i="8"/>
  <c r="K41" i="8"/>
  <c r="K36" i="8"/>
  <c r="J38" i="5"/>
  <c r="J42" i="5"/>
  <c r="J39" i="5"/>
  <c r="J43" i="5"/>
  <c r="J40" i="5"/>
  <c r="J44" i="5"/>
  <c r="J41" i="5"/>
  <c r="C36" i="5"/>
  <c r="J35" i="5"/>
  <c r="J37" i="5"/>
  <c r="C20" i="4"/>
  <c r="C35" i="4" s="1"/>
  <c r="C36" i="4" s="1"/>
  <c r="C34" i="4"/>
  <c r="C37" i="1"/>
  <c r="C38" i="1"/>
  <c r="C39" i="1" s="1"/>
  <c r="C40" i="1" s="1"/>
  <c r="C25" i="8" l="1"/>
  <c r="C21" i="8"/>
  <c r="C39" i="8" s="1"/>
  <c r="D10" i="8"/>
  <c r="C25" i="5"/>
  <c r="C21" i="5"/>
  <c r="D10" i="5"/>
  <c r="C23" i="8" l="1"/>
  <c r="C24" i="8" s="1"/>
  <c r="C26" i="8" s="1"/>
  <c r="C22" i="8"/>
  <c r="C23" i="5"/>
  <c r="C22" i="5"/>
  <c r="C23" i="4"/>
  <c r="D10" i="4"/>
  <c r="J13" i="8" l="1"/>
  <c r="C24" i="5"/>
  <c r="C26" i="5" s="1"/>
  <c r="J20" i="8"/>
  <c r="J19" i="8"/>
  <c r="J18" i="8"/>
  <c r="J17" i="8"/>
  <c r="J16" i="8"/>
  <c r="J22" i="8"/>
  <c r="J15" i="8"/>
  <c r="J14" i="8"/>
  <c r="J21" i="8"/>
  <c r="D11" i="1"/>
  <c r="C22" i="1"/>
  <c r="C25" i="1" s="1"/>
  <c r="I36" i="5" l="1"/>
  <c r="J36" i="5" s="1"/>
  <c r="C38" i="5" s="1"/>
  <c r="C39" i="5" s="1"/>
  <c r="I16" i="5"/>
  <c r="C27" i="8"/>
  <c r="I17" i="5"/>
  <c r="I20" i="5"/>
  <c r="I21" i="5"/>
  <c r="I22" i="5"/>
  <c r="I18" i="5"/>
  <c r="I19" i="5"/>
  <c r="I15" i="5"/>
  <c r="I13" i="5"/>
  <c r="I14" i="5"/>
  <c r="C2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Alessandro A. Leidi</author>
  </authors>
  <commentList>
    <comment ref="G11" authorId="0" shapeId="0" xr:uid="{00000000-0006-0000-0300-000001000000}">
      <text>
        <r>
          <rPr>
            <sz val="9"/>
            <color indexed="81"/>
            <rFont val="Tahoma"/>
            <family val="2"/>
          </rPr>
          <t>Input value on a decimal scale</t>
        </r>
      </text>
    </comment>
    <comment ref="G33" authorId="0" shapeId="0" xr:uid="{00000000-0006-0000-0300-000002000000}">
      <text>
        <r>
          <rPr>
            <sz val="9"/>
            <color indexed="81"/>
            <rFont val="Tahoma"/>
            <family val="2"/>
          </rPr>
          <t>Input value on a decimal scale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Alessandro A. Leidi</author>
  </authors>
  <commentList>
    <comment ref="G11" authorId="0" shapeId="0" xr:uid="{00000000-0006-0000-0400-000001000000}">
      <text>
        <r>
          <rPr>
            <sz val="9"/>
            <color indexed="81"/>
            <rFont val="Tahoma"/>
            <family val="2"/>
          </rPr>
          <t>Input value on a decimal scale</t>
        </r>
      </text>
    </comment>
    <comment ref="G33" authorId="0" shapeId="0" xr:uid="{00000000-0006-0000-0400-000002000000}">
      <text>
        <r>
          <rPr>
            <sz val="9"/>
            <color indexed="81"/>
            <rFont val="Tahoma"/>
            <family val="2"/>
          </rPr>
          <t>Input value on a decimal scale</t>
        </r>
      </text>
    </comment>
  </commentList>
</comments>
</file>

<file path=xl/sharedStrings.xml><?xml version="1.0" encoding="utf-8"?>
<sst xmlns="http://schemas.openxmlformats.org/spreadsheetml/2006/main" count="200" uniqueCount="88">
  <si>
    <t>Sample Size Determination for a Mean Parameter</t>
  </si>
  <si>
    <t>Value</t>
  </si>
  <si>
    <t>Notes</t>
  </si>
  <si>
    <t>Input</t>
  </si>
  <si>
    <t>Calculation method: Precision via confidence interval</t>
  </si>
  <si>
    <t>Survey design: Simple random sampling</t>
  </si>
  <si>
    <t>Confidence level</t>
  </si>
  <si>
    <t>e.g. for 90% enter 90</t>
  </si>
  <si>
    <t>Expected mean</t>
  </si>
  <si>
    <t>Relative precision</t>
  </si>
  <si>
    <t>Expected standard deviation</t>
  </si>
  <si>
    <t>Population size, N</t>
  </si>
  <si>
    <t>Predicted sample size, n</t>
  </si>
  <si>
    <t>e.g. for 10% enter 10</t>
  </si>
  <si>
    <t>z multiplier</t>
  </si>
  <si>
    <t>determined by confidence level</t>
  </si>
  <si>
    <t>Sample Size Determination for a Proportion Parameter</t>
  </si>
  <si>
    <t>Expected proportion, p</t>
  </si>
  <si>
    <t>rounded up to nearest integer</t>
  </si>
  <si>
    <t>enter on a decimal scale</t>
  </si>
  <si>
    <t>Survey design: Stratified random sampling</t>
  </si>
  <si>
    <t>number of strata</t>
  </si>
  <si>
    <t>determined by stratum inputs</t>
  </si>
  <si>
    <t>confidence/precision criterion</t>
  </si>
  <si>
    <t>Overall mean</t>
  </si>
  <si>
    <t>Overall proportion</t>
  </si>
  <si>
    <t>Overall variance</t>
  </si>
  <si>
    <t>V, ratio of variance to proportion squared</t>
  </si>
  <si>
    <t>V, ratio of variance to mean squared</t>
  </si>
  <si>
    <t>Based on proportional allocation</t>
  </si>
  <si>
    <t>FINAL SAMPLE SIZE</t>
  </si>
  <si>
    <t>Individual stratum sample sizes in column H summing to</t>
  </si>
  <si>
    <t>Individual stratum sample sizes in column G summing to</t>
  </si>
  <si>
    <t>Input information in cells coloured in orange</t>
  </si>
  <si>
    <t>Outputs are displayed in cells coloured in green</t>
  </si>
  <si>
    <t>Instruction for using this calculator</t>
  </si>
  <si>
    <t xml:space="preserve">expected </t>
  </si>
  <si>
    <t>mean, m</t>
  </si>
  <si>
    <t>expected standard</t>
  </si>
  <si>
    <t xml:space="preserve"> deviation, s</t>
  </si>
  <si>
    <t xml:space="preserve">population </t>
  </si>
  <si>
    <t>size, g</t>
  </si>
  <si>
    <t xml:space="preserve">proportional </t>
  </si>
  <si>
    <t>allocation</t>
  </si>
  <si>
    <t>stratum</t>
  </si>
  <si>
    <t xml:space="preserve"> number</t>
  </si>
  <si>
    <t xml:space="preserve">stratum </t>
  </si>
  <si>
    <t>number</t>
  </si>
  <si>
    <t>proportion, p</t>
  </si>
  <si>
    <t>population</t>
  </si>
  <si>
    <t xml:space="preserve"> size, g</t>
  </si>
  <si>
    <t>Document information</t>
  </si>
  <si>
    <t>Version</t>
  </si>
  <si>
    <t>Date</t>
  </si>
  <si>
    <t>Description</t>
  </si>
  <si>
    <t>Decision Class: Regulatory</t>
  </si>
  <si>
    <t>Document Type: Guideline</t>
  </si>
  <si>
    <t>Business Function: Methodology</t>
  </si>
  <si>
    <t>01.0</t>
  </si>
  <si>
    <t>validation</t>
  </si>
  <si>
    <t>Actual sample size</t>
  </si>
  <si>
    <t>Sample mean</t>
  </si>
  <si>
    <t>Sample standard deviation</t>
  </si>
  <si>
    <t>t-value associated with confidence level</t>
  </si>
  <si>
    <t>Standard error of the mean</t>
  </si>
  <si>
    <t>t-value</t>
  </si>
  <si>
    <t>Abosolute precision</t>
  </si>
  <si>
    <t>Sample proportion</t>
  </si>
  <si>
    <t>Standard error of the proportion</t>
  </si>
  <si>
    <t>Precision associated with a proportion</t>
  </si>
  <si>
    <t>actual</t>
  </si>
  <si>
    <t>sample size</t>
  </si>
  <si>
    <t>Standard error of the stratified estimated overall proportion</t>
  </si>
  <si>
    <t>Standard error of the stratified estimated overall mean</t>
  </si>
  <si>
    <t>sample</t>
  </si>
  <si>
    <t>sample standard</t>
  </si>
  <si>
    <t xml:space="preserve">sample </t>
  </si>
  <si>
    <t>Calculator to check if the precision has been met or not after a sampling survey is conducted</t>
  </si>
  <si>
    <t>Note:
If the estimates from the actual samples fail to achieve the target minimum levels of precision (e.g. 10%), measures indicated in para. 16 of the sampling standard (ver. 4.1) shall be followed.</t>
  </si>
  <si>
    <t xml:space="preserve">Keywords: A6.4 mechanism, best practices, methodologies, sampling </t>
  </si>
  <si>
    <t xml:space="preserve">Note:
1. Requirements for sampling are defined either in the applicable DRAFT Tool: Sampling and Survey  with the applicable methodology having precedence. Specific guidance (e.g. the minimum sample size, confidence/precision) in the applicable methodology, if any, shall be followed. 
2. If the sample size calculation returns a value of less than 30 samples, a minimum sample size of 30 shall be chosen when the parameter of interest is a proportion. If the parameter of interest is a numeric mean value (i.e. not a proportion or percentage) the Student’s t-distribution shall be used if the resulting sample size is less than 30. 
3. It is good practice to employ oversampling at the design stage, not only to compensate for any attrition, outliers or non-response associated with the sample, but also to prevent a situation at the analysis stage where the required reliability is not achieved and additional sampling efforts would be required. </t>
  </si>
  <si>
    <t xml:space="preserve">Note:
1. Requirements for sampling are defined either in the applicable DRAFT Tool: Sampling and Survey with the applicable methodology having precedence. Specific guidance (e.g. the minimum sample size, confidence/precision) in the applicable methodology, if any, shall be followed. (See para. 9 and 10 of the sampling standard (ver. 4.1)) 
2. If the sample size calculation returns a value of less than 30 samples, a minimum sample size of 30 shall be chosen when the parameter of interest is a proportion. If the parameter of interest is a numeric mean value (i.e. not a proportion or percentage) the Student’s t-distribution shall be used if the resulting sample size is less than 30. 
3. It is good practice to employ oversampling at the design stage, not only to compensate for any attrition, outliers or non-response associated with the sample, but also to prevent a situation at the analysis stage where the required reliability is not achieved and additional sampling efforts would be required. </t>
  </si>
  <si>
    <t>Note:
If the estimates from the actual samples fail to achieve the target minimum levels of precision (e.g. 10%), measures indicated draft Tool: Sampling and Survey shall be followed.</t>
  </si>
  <si>
    <t>Note:
1. Requirements for sampling are defined either in the applicable Draft Tool: Sampling and Survey, with the applicable methodology having precedence. Specific guidance (e.g. the minimum sample size, confidence/precision) in the applicable methodology, if any, shall be followed.
2. If the sample size calculation returns a value of less than 30 samples, a minimum sample size of 30 shall be chosen when the parameter of interest is a proportion. If the parameter of interest is a numeric mean value (i.e. not a proportion or percentage) the Student’s t-distribution shall be used if the resulting sample size is less than 30. 
3. It is good practice to employ oversampling at the design stage, not only to compensate for any attrition, outliers or non-response associated with the sample, but also to prevent a situation at the analysis stage where the required reliability is not achieved and additional sampling efforts would be required.</t>
  </si>
  <si>
    <t>Note:
If the estimates from the actual samples fail to achieve the target minimum levels of precision (e.g. 10%), measures indicated in draft Tool: Sampling and Survey shall be followed.</t>
  </si>
  <si>
    <t>01.1</t>
  </si>
  <si>
    <t>MEP 014, Annex 05.
Appendix 5 is updated to include web-link to the sampling size calculator.</t>
  </si>
  <si>
    <t>MEP 014, Annex 05.
A call for input on this document will be issued following the conclusion of the MEP 014 meeting. Any input received will be considered by the MEP for the further development of this document at a future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</si>
</sst>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_-* #,##0_-;\-* #,##0_-;_-* &quot;-&quot;??_-;_-@_-"/>
    <numFmt numFmtId="166" formatCode="0.000"/>
    <numFmt numFmtId="167" formatCode="[$-1809]d\ mmmm\ yyyy;@"/>
    <numFmt numFmtId="168" formatCode="#,##0.0000"/>
    <numFmt numFmtId="169" formatCode="0.0%"/>
    <numFmt numFmtId="170" formatCode="0.00000"/>
    <numFmt numFmtId="171" formatCode="#,##0.00000"/>
    <numFmt numFmtId="172" formatCode="#,##0.000_ ;\-#,##0.000\ "/>
    <numFmt numFmtId="173" formatCode="0.000000"/>
  </numFmts>
  <fonts count="10" x14ac:knownFonts="1">
    <font>
      <sz val="11"/>
      <color theme="1"/>
      <name val="Calibri"/>
      <family val="2"/>
      <scheme val="minor"/>
    </font>
    <font>
      <sz val="11"/>
      <color theme="1"/>
      <name val="Calibri"/>
      <family val="2"/>
      <scheme val="minor"/>
    </font>
    <font>
      <sz val="9"/>
      <color indexed="81"/>
      <name val="Tahoma"/>
      <family val="2"/>
    </font>
    <font>
      <b/>
      <sz val="11"/>
      <color theme="1"/>
      <name val="Arial"/>
      <family val="2"/>
    </font>
    <font>
      <sz val="11"/>
      <color theme="1"/>
      <name val="Arial"/>
      <family val="2"/>
    </font>
    <font>
      <i/>
      <sz val="8"/>
      <color theme="1"/>
      <name val="Arial"/>
      <family val="2"/>
    </font>
    <font>
      <sz val="10"/>
      <color theme="1"/>
      <name val="Arial"/>
      <family val="2"/>
    </font>
    <font>
      <sz val="10"/>
      <name val="Arial"/>
      <family val="2"/>
    </font>
    <font>
      <sz val="11"/>
      <name val="Calibri"/>
      <family val="2"/>
      <scheme val="minor"/>
    </font>
    <font>
      <i/>
      <sz val="11"/>
      <color theme="1"/>
      <name val="Arial"/>
      <family val="2"/>
    </font>
  </fonts>
  <fills count="8">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1">
    <xf numFmtId="0" fontId="0" fillId="0" borderId="0" xfId="0"/>
    <xf numFmtId="0" fontId="3" fillId="0" borderId="0" xfId="0" applyFont="1"/>
    <xf numFmtId="1" fontId="0" fillId="0" borderId="0" xfId="0" applyNumberFormat="1"/>
    <xf numFmtId="0" fontId="6" fillId="0" borderId="0" xfId="0" applyFont="1" applyAlignment="1">
      <alignment horizontal="left" vertical="top" wrapText="1"/>
    </xf>
    <xf numFmtId="49" fontId="6" fillId="0" borderId="0" xfId="0" applyNumberFormat="1" applyFont="1" applyAlignment="1">
      <alignment vertical="top"/>
    </xf>
    <xf numFmtId="49" fontId="6" fillId="0" borderId="2" xfId="0" applyNumberFormat="1" applyFont="1" applyBorder="1" applyAlignment="1">
      <alignment vertical="top"/>
    </xf>
    <xf numFmtId="0" fontId="6" fillId="0" borderId="2" xfId="0" applyFont="1" applyBorder="1"/>
    <xf numFmtId="0" fontId="6" fillId="0" borderId="0" xfId="0" applyFont="1"/>
    <xf numFmtId="49" fontId="6" fillId="0" borderId="10" xfId="0" applyNumberFormat="1" applyFont="1" applyBorder="1" applyAlignment="1">
      <alignment vertical="top"/>
    </xf>
    <xf numFmtId="0" fontId="6" fillId="0" borderId="10" xfId="0" applyFont="1" applyBorder="1"/>
    <xf numFmtId="0" fontId="5" fillId="0" borderId="11" xfId="0" applyFont="1" applyBorder="1"/>
    <xf numFmtId="0" fontId="0" fillId="0" borderId="0" xfId="0" applyProtection="1">
      <protection locked="0"/>
    </xf>
    <xf numFmtId="0" fontId="3" fillId="5" borderId="1" xfId="0" applyFont="1" applyFill="1" applyBorder="1" applyProtection="1">
      <protection locked="0"/>
    </xf>
    <xf numFmtId="0" fontId="4" fillId="5" borderId="2" xfId="0" applyFont="1" applyFill="1" applyBorder="1" applyProtection="1">
      <protection locked="0"/>
    </xf>
    <xf numFmtId="0" fontId="4" fillId="0" borderId="0" xfId="0" applyFont="1" applyProtection="1">
      <protection locked="0"/>
    </xf>
    <xf numFmtId="0" fontId="4" fillId="5" borderId="4" xfId="0" applyFont="1" applyFill="1" applyBorder="1" applyProtection="1">
      <protection locked="0"/>
    </xf>
    <xf numFmtId="0" fontId="4" fillId="5" borderId="0" xfId="0" applyFont="1" applyFill="1" applyProtection="1">
      <protection locked="0"/>
    </xf>
    <xf numFmtId="0" fontId="4" fillId="5" borderId="6" xfId="0" applyFont="1" applyFill="1" applyBorder="1" applyProtection="1">
      <protection locked="0"/>
    </xf>
    <xf numFmtId="0" fontId="4" fillId="5" borderId="7" xfId="0" applyFont="1" applyFill="1" applyBorder="1" applyProtection="1">
      <protection locked="0"/>
    </xf>
    <xf numFmtId="0" fontId="4" fillId="5" borderId="8" xfId="0" applyFont="1" applyFill="1" applyBorder="1" applyProtection="1">
      <protection locked="0"/>
    </xf>
    <xf numFmtId="0" fontId="3" fillId="7" borderId="1" xfId="0" applyFont="1" applyFill="1" applyBorder="1" applyAlignment="1" applyProtection="1">
      <alignment horizontal="left"/>
      <protection locked="0"/>
    </xf>
    <xf numFmtId="0" fontId="4" fillId="7" borderId="2" xfId="0" applyFont="1" applyFill="1" applyBorder="1" applyProtection="1">
      <protection locked="0"/>
    </xf>
    <xf numFmtId="0" fontId="4" fillId="7" borderId="3" xfId="0" applyFont="1" applyFill="1" applyBorder="1" applyProtection="1">
      <protection locked="0"/>
    </xf>
    <xf numFmtId="0" fontId="4" fillId="7" borderId="4" xfId="0" applyFont="1" applyFill="1" applyBorder="1" applyAlignment="1" applyProtection="1">
      <alignment horizontal="left"/>
      <protection locked="0"/>
    </xf>
    <xf numFmtId="0" fontId="4" fillId="4" borderId="0" xfId="0" applyFont="1" applyFill="1" applyProtection="1">
      <protection locked="0"/>
    </xf>
    <xf numFmtId="0" fontId="4" fillId="7" borderId="5" xfId="0" applyFont="1" applyFill="1" applyBorder="1" applyProtection="1">
      <protection locked="0"/>
    </xf>
    <xf numFmtId="0" fontId="4" fillId="7" borderId="6" xfId="0" applyFont="1" applyFill="1" applyBorder="1" applyAlignment="1" applyProtection="1">
      <alignment horizontal="left"/>
      <protection locked="0"/>
    </xf>
    <xf numFmtId="0" fontId="4" fillId="3" borderId="7" xfId="0" applyFont="1" applyFill="1" applyBorder="1" applyProtection="1">
      <protection locked="0"/>
    </xf>
    <xf numFmtId="0" fontId="4" fillId="7" borderId="8" xfId="0" applyFont="1" applyFill="1" applyBorder="1" applyProtection="1">
      <protection locked="0"/>
    </xf>
    <xf numFmtId="0" fontId="4" fillId="0" borderId="7" xfId="0" applyFont="1" applyBorder="1" applyAlignment="1" applyProtection="1">
      <alignment horizontal="left"/>
      <protection locked="0"/>
    </xf>
    <xf numFmtId="0" fontId="4" fillId="0" borderId="7" xfId="0" applyFont="1" applyBorder="1" applyProtection="1">
      <protection locked="0"/>
    </xf>
    <xf numFmtId="0" fontId="3" fillId="2" borderId="9"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4" borderId="9" xfId="0" applyFont="1" applyFill="1" applyBorder="1" applyAlignment="1" applyProtection="1">
      <alignment horizontal="right" vertical="center"/>
      <protection locked="0"/>
    </xf>
    <xf numFmtId="0" fontId="4" fillId="0" borderId="9" xfId="0" applyFont="1" applyBorder="1" applyAlignment="1" applyProtection="1">
      <alignment horizontal="left" vertical="center" indent="1"/>
      <protection locked="0"/>
    </xf>
    <xf numFmtId="0" fontId="4" fillId="4" borderId="0" xfId="0" applyFont="1" applyFill="1" applyAlignment="1" applyProtection="1">
      <alignment horizontal="right" vertical="center"/>
      <protection locked="0"/>
    </xf>
    <xf numFmtId="0" fontId="4" fillId="0" borderId="0" xfId="0" applyFont="1" applyAlignment="1" applyProtection="1">
      <alignment horizontal="left" vertical="center" indent="1"/>
      <protection locked="0"/>
    </xf>
    <xf numFmtId="9" fontId="4" fillId="4" borderId="9" xfId="0" applyNumberFormat="1" applyFont="1" applyFill="1" applyBorder="1" applyAlignment="1" applyProtection="1">
      <alignment horizontal="right" vertical="center"/>
      <protection locked="0"/>
    </xf>
    <xf numFmtId="9" fontId="4" fillId="0" borderId="0" xfId="0" applyNumberFormat="1"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left" vertical="center" indent="1"/>
      <protection locked="0"/>
    </xf>
    <xf numFmtId="0" fontId="4" fillId="3" borderId="3" xfId="0" applyFont="1" applyFill="1" applyBorder="1"/>
    <xf numFmtId="0" fontId="4" fillId="3" borderId="5" xfId="0" applyFont="1" applyFill="1" applyBorder="1" applyAlignment="1">
      <alignment horizontal="center"/>
    </xf>
    <xf numFmtId="0" fontId="4" fillId="0" borderId="0" xfId="0" applyFont="1" applyAlignment="1" applyProtection="1">
      <alignment horizontal="left"/>
      <protection locked="0"/>
    </xf>
    <xf numFmtId="0" fontId="3" fillId="2" borderId="9" xfId="0"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9" xfId="0" applyFont="1" applyBorder="1" applyAlignment="1" applyProtection="1">
      <alignment vertical="center"/>
      <protection locked="0"/>
    </xf>
    <xf numFmtId="0" fontId="4" fillId="4" borderId="9" xfId="0" applyFont="1" applyFill="1" applyBorder="1" applyAlignment="1" applyProtection="1">
      <alignment vertical="center"/>
      <protection locked="0"/>
    </xf>
    <xf numFmtId="9" fontId="4" fillId="4" borderId="9" xfId="0" applyNumberFormat="1" applyFont="1" applyFill="1" applyBorder="1" applyAlignment="1" applyProtection="1">
      <alignment vertical="center"/>
      <protection locked="0"/>
    </xf>
    <xf numFmtId="9" fontId="4" fillId="0" borderId="0" xfId="0" applyNumberFormat="1" applyFont="1" applyAlignment="1" applyProtection="1">
      <alignment vertical="center"/>
      <protection locked="0"/>
    </xf>
    <xf numFmtId="0" fontId="4" fillId="6" borderId="0" xfId="0" applyFont="1" applyFill="1" applyProtection="1">
      <protection locked="0"/>
    </xf>
    <xf numFmtId="0" fontId="3" fillId="0" borderId="0" xfId="0" applyFont="1" applyProtection="1">
      <protection locked="0"/>
    </xf>
    <xf numFmtId="0" fontId="4" fillId="6" borderId="0" xfId="0" applyFont="1" applyFill="1" applyAlignment="1" applyProtection="1">
      <alignment horizontal="center"/>
      <protection locked="0"/>
    </xf>
    <xf numFmtId="0" fontId="4" fillId="5" borderId="5" xfId="0" applyFont="1" applyFill="1" applyBorder="1" applyProtection="1">
      <protection locked="0"/>
    </xf>
    <xf numFmtId="0" fontId="3" fillId="0" borderId="2" xfId="0" applyFont="1" applyBorder="1" applyAlignment="1" applyProtection="1">
      <alignment horizontal="center"/>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7" xfId="0" applyFont="1" applyBorder="1" applyAlignment="1" applyProtection="1">
      <alignment horizontal="center" vertical="center"/>
      <protection locked="0"/>
    </xf>
    <xf numFmtId="0" fontId="4" fillId="0" borderId="9" xfId="0" applyFont="1" applyBorder="1" applyAlignment="1" applyProtection="1">
      <alignment horizontal="center"/>
      <protection locked="0"/>
    </xf>
    <xf numFmtId="0" fontId="4" fillId="4" borderId="9" xfId="0" applyFont="1" applyFill="1" applyBorder="1" applyAlignment="1" applyProtection="1">
      <alignment horizontal="center" vertical="center"/>
      <protection locked="0"/>
    </xf>
    <xf numFmtId="165" fontId="4" fillId="4" borderId="9" xfId="1" applyNumberFormat="1" applyFont="1" applyFill="1" applyBorder="1" applyAlignment="1" applyProtection="1">
      <alignment horizontal="center" vertical="center"/>
      <protection locked="0"/>
    </xf>
    <xf numFmtId="0" fontId="0" fillId="6" borderId="0" xfId="0" applyFill="1" applyProtection="1">
      <protection locked="0"/>
    </xf>
    <xf numFmtId="0" fontId="4" fillId="3" borderId="0" xfId="0" applyFont="1" applyFill="1" applyAlignment="1">
      <alignment horizontal="center"/>
    </xf>
    <xf numFmtId="0" fontId="3"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3" borderId="0" xfId="0" applyFont="1" applyFill="1" applyAlignment="1">
      <alignment horizontal="center" vertical="center"/>
    </xf>
    <xf numFmtId="168" fontId="4" fillId="4" borderId="9" xfId="0" applyNumberFormat="1" applyFont="1" applyFill="1" applyBorder="1" applyAlignment="1" applyProtection="1">
      <alignment horizontal="right" vertical="center"/>
      <protection locked="0"/>
    </xf>
    <xf numFmtId="168" fontId="4" fillId="4" borderId="0" xfId="0" applyNumberFormat="1" applyFont="1" applyFill="1" applyAlignment="1" applyProtection="1">
      <alignment horizontal="right" vertical="center"/>
      <protection locked="0"/>
    </xf>
    <xf numFmtId="2" fontId="4" fillId="4" borderId="9" xfId="0" applyNumberFormat="1" applyFont="1" applyFill="1" applyBorder="1" applyAlignment="1" applyProtection="1">
      <alignment horizontal="center" vertical="center"/>
      <protection locked="0"/>
    </xf>
    <xf numFmtId="0" fontId="4" fillId="4" borderId="9" xfId="0" applyFont="1" applyFill="1" applyBorder="1" applyAlignment="1">
      <alignment horizontal="center" vertical="center"/>
    </xf>
    <xf numFmtId="165" fontId="4" fillId="4" borderId="2" xfId="1" applyNumberFormat="1" applyFont="1" applyFill="1" applyBorder="1" applyAlignment="1" applyProtection="1">
      <alignment vertical="center"/>
      <protection locked="0"/>
    </xf>
    <xf numFmtId="165" fontId="4" fillId="4" borderId="2" xfId="1" applyNumberFormat="1" applyFont="1" applyFill="1" applyBorder="1" applyAlignment="1" applyProtection="1">
      <alignment horizontal="right" vertical="center"/>
      <protection locked="0"/>
    </xf>
    <xf numFmtId="0" fontId="3" fillId="0" borderId="0" xfId="0" applyFont="1" applyAlignment="1" applyProtection="1">
      <alignment vertical="center"/>
      <protection locked="0"/>
    </xf>
    <xf numFmtId="166" fontId="4" fillId="0" borderId="0" xfId="0" applyNumberFormat="1" applyFont="1" applyAlignment="1">
      <alignment vertical="center"/>
    </xf>
    <xf numFmtId="165" fontId="4" fillId="0" borderId="0" xfId="1" applyNumberFormat="1" applyFont="1" applyFill="1" applyBorder="1" applyAlignment="1" applyProtection="1">
      <alignment vertical="center"/>
    </xf>
    <xf numFmtId="0" fontId="0" fillId="5" borderId="9" xfId="0" applyFill="1" applyBorder="1" applyProtection="1">
      <protection locked="0"/>
    </xf>
    <xf numFmtId="0" fontId="0" fillId="5" borderId="13" xfId="0" applyFill="1" applyBorder="1" applyProtection="1">
      <protection locked="0"/>
    </xf>
    <xf numFmtId="0" fontId="8" fillId="0" borderId="0" xfId="0" applyFont="1" applyProtection="1">
      <protection locked="0"/>
    </xf>
    <xf numFmtId="0" fontId="3" fillId="5" borderId="14" xfId="0" applyFont="1" applyFill="1" applyBorder="1" applyProtection="1">
      <protection locked="0"/>
    </xf>
    <xf numFmtId="0" fontId="9" fillId="0" borderId="0" xfId="0" applyFont="1" applyAlignment="1" applyProtection="1">
      <alignment horizontal="left" wrapText="1"/>
      <protection locked="0"/>
    </xf>
    <xf numFmtId="0" fontId="0" fillId="0" borderId="0" xfId="0" applyAlignment="1" applyProtection="1">
      <alignment vertical="top"/>
      <protection locked="0"/>
    </xf>
    <xf numFmtId="0" fontId="0" fillId="0" borderId="0" xfId="0" applyAlignment="1" applyProtection="1">
      <alignment horizontal="left" vertical="center"/>
      <protection hidden="1"/>
    </xf>
    <xf numFmtId="166" fontId="4" fillId="3" borderId="9" xfId="0" applyNumberFormat="1" applyFont="1" applyFill="1" applyBorder="1" applyAlignment="1" applyProtection="1">
      <alignment horizontal="right" vertical="center"/>
      <protection hidden="1"/>
    </xf>
    <xf numFmtId="0" fontId="4" fillId="3" borderId="12" xfId="0" applyFont="1" applyFill="1" applyBorder="1" applyAlignment="1" applyProtection="1">
      <alignment horizontal="right" vertical="center"/>
      <protection hidden="1"/>
    </xf>
    <xf numFmtId="168" fontId="4" fillId="3" borderId="0" xfId="0" applyNumberFormat="1" applyFont="1" applyFill="1" applyAlignment="1" applyProtection="1">
      <alignment horizontal="right" vertical="center"/>
      <protection hidden="1"/>
    </xf>
    <xf numFmtId="168" fontId="4" fillId="3" borderId="9" xfId="0" applyNumberFormat="1" applyFont="1" applyFill="1" applyBorder="1" applyAlignment="1" applyProtection="1">
      <alignment horizontal="right" vertical="center"/>
      <protection hidden="1"/>
    </xf>
    <xf numFmtId="168" fontId="4" fillId="3" borderId="2" xfId="0" applyNumberFormat="1" applyFont="1" applyFill="1" applyBorder="1" applyAlignment="1" applyProtection="1">
      <alignment horizontal="right" vertical="center"/>
      <protection hidden="1"/>
    </xf>
    <xf numFmtId="169" fontId="4" fillId="3" borderId="12" xfId="1" applyNumberFormat="1" applyFont="1" applyFill="1" applyBorder="1" applyAlignment="1" applyProtection="1">
      <alignment horizontal="right" vertical="center"/>
      <protection hidden="1"/>
    </xf>
    <xf numFmtId="0" fontId="4" fillId="0" borderId="0" xfId="0" applyFont="1" applyProtection="1">
      <protection hidden="1"/>
    </xf>
    <xf numFmtId="0" fontId="4" fillId="3" borderId="5" xfId="0" applyFont="1" applyFill="1" applyBorder="1" applyAlignment="1" applyProtection="1">
      <alignment horizontal="center"/>
      <protection hidden="1"/>
    </xf>
    <xf numFmtId="166" fontId="4" fillId="3" borderId="9" xfId="0" applyNumberFormat="1" applyFont="1" applyFill="1" applyBorder="1" applyAlignment="1" applyProtection="1">
      <alignment vertical="center"/>
      <protection hidden="1"/>
    </xf>
    <xf numFmtId="0" fontId="4" fillId="3" borderId="12" xfId="0" applyFont="1" applyFill="1" applyBorder="1" applyAlignment="1" applyProtection="1">
      <alignment vertical="center"/>
      <protection hidden="1"/>
    </xf>
    <xf numFmtId="0" fontId="0" fillId="0" borderId="0" xfId="0" applyProtection="1">
      <protection hidden="1"/>
    </xf>
    <xf numFmtId="0" fontId="4" fillId="3" borderId="3" xfId="0" applyFont="1" applyFill="1" applyBorder="1" applyProtection="1">
      <protection hidden="1"/>
    </xf>
    <xf numFmtId="165" fontId="4" fillId="3" borderId="9" xfId="1" applyNumberFormat="1" applyFont="1" applyFill="1" applyBorder="1" applyAlignment="1" applyProtection="1">
      <alignment vertical="center"/>
      <protection hidden="1"/>
    </xf>
    <xf numFmtId="165" fontId="4" fillId="3" borderId="2" xfId="1" applyNumberFormat="1" applyFont="1" applyFill="1" applyBorder="1" applyAlignment="1" applyProtection="1">
      <alignment vertical="center"/>
      <protection hidden="1"/>
    </xf>
    <xf numFmtId="165" fontId="4" fillId="3" borderId="12" xfId="1" applyNumberFormat="1" applyFont="1" applyFill="1" applyBorder="1" applyAlignment="1" applyProtection="1">
      <alignment vertical="center"/>
      <protection hidden="1"/>
    </xf>
    <xf numFmtId="172" fontId="4" fillId="3" borderId="9" xfId="0" applyNumberFormat="1" applyFont="1" applyFill="1" applyBorder="1" applyAlignment="1" applyProtection="1">
      <alignment vertical="center"/>
      <protection hidden="1"/>
    </xf>
    <xf numFmtId="171" fontId="4" fillId="3" borderId="2" xfId="0" applyNumberFormat="1" applyFont="1" applyFill="1" applyBorder="1" applyAlignment="1" applyProtection="1">
      <alignment vertical="center"/>
      <protection hidden="1"/>
    </xf>
    <xf numFmtId="169" fontId="4" fillId="3" borderId="12" xfId="0" applyNumberFormat="1" applyFont="1" applyFill="1" applyBorder="1" applyAlignment="1" applyProtection="1">
      <alignment vertical="center"/>
      <protection hidden="1"/>
    </xf>
    <xf numFmtId="0" fontId="4" fillId="3" borderId="9" xfId="0" applyFont="1" applyFill="1" applyBorder="1" applyAlignment="1" applyProtection="1">
      <alignment horizontal="center" vertical="center"/>
      <protection hidden="1"/>
    </xf>
    <xf numFmtId="173" fontId="4" fillId="3" borderId="9" xfId="0" applyNumberFormat="1" applyFont="1" applyFill="1" applyBorder="1" applyAlignment="1" applyProtection="1">
      <alignment horizontal="center" vertical="center"/>
      <protection hidden="1"/>
    </xf>
    <xf numFmtId="170" fontId="4" fillId="3" borderId="9" xfId="0" applyNumberFormat="1" applyFont="1" applyFill="1" applyBorder="1" applyAlignment="1" applyProtection="1">
      <alignment horizontal="center" vertical="center"/>
      <protection hidden="1"/>
    </xf>
    <xf numFmtId="167" fontId="7" fillId="0" borderId="0" xfId="0" applyNumberFormat="1" applyFont="1" applyAlignment="1">
      <alignment horizontal="left" vertical="top"/>
    </xf>
    <xf numFmtId="0" fontId="6" fillId="7" borderId="14" xfId="0" applyFont="1" applyFill="1" applyBorder="1" applyAlignment="1" applyProtection="1">
      <alignment horizontal="left" vertical="top" wrapText="1"/>
      <protection locked="0"/>
    </xf>
    <xf numFmtId="0" fontId="9" fillId="7" borderId="9" xfId="0" applyFont="1" applyFill="1" applyBorder="1" applyAlignment="1" applyProtection="1">
      <alignment horizontal="left" vertical="top" wrapText="1"/>
      <protection locked="0"/>
    </xf>
    <xf numFmtId="0" fontId="9" fillId="7" borderId="13" xfId="0" applyFont="1" applyFill="1" applyBorder="1" applyAlignment="1" applyProtection="1">
      <alignment horizontal="left" vertical="top" wrapText="1"/>
      <protection locked="0"/>
    </xf>
    <xf numFmtId="0" fontId="9" fillId="0" borderId="0" xfId="0" applyFont="1" applyAlignment="1" applyProtection="1">
      <alignment horizontal="left" wrapText="1"/>
      <protection locked="0"/>
    </xf>
  </cellXfs>
  <cellStyles count="2">
    <cellStyle name="Comma" xfId="1" builtinId="3"/>
    <cellStyle name="Normal" xfId="0" builtinId="0"/>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200025</xdr:colOff>
      <xdr:row>31</xdr:row>
      <xdr:rowOff>123824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400925" cy="6029324"/>
        </a:xfrm>
        <a:prstGeom prst="rect">
          <a:avLst/>
        </a:prstGeom>
      </xdr:spPr>
    </xdr:pic>
    <xdr:clientData/>
  </xdr:twoCellAnchor>
  <xdr:twoCellAnchor>
    <xdr:from>
      <xdr:col>0</xdr:col>
      <xdr:colOff>137160</xdr:colOff>
      <xdr:row>1</xdr:row>
      <xdr:rowOff>22860</xdr:rowOff>
    </xdr:from>
    <xdr:to>
      <xdr:col>4</xdr:col>
      <xdr:colOff>4114800</xdr:colOff>
      <xdr:row>5</xdr:row>
      <xdr:rowOff>15240</xdr:rowOff>
    </xdr:to>
    <xdr:sp macro="" textlink="">
      <xdr:nvSpPr>
        <xdr:cNvPr id="3" name="TextBox 2">
          <a:extLst>
            <a:ext uri="{FF2B5EF4-FFF2-40B4-BE49-F238E27FC236}">
              <a16:creationId xmlns:a16="http://schemas.microsoft.com/office/drawing/2014/main" id="{7CE896DA-1843-5022-DD77-83185CC94339}"/>
            </a:ext>
          </a:extLst>
        </xdr:cNvPr>
        <xdr:cNvSpPr txBox="1"/>
      </xdr:nvSpPr>
      <xdr:spPr>
        <a:xfrm>
          <a:off x="137160" y="205740"/>
          <a:ext cx="7353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Draft</a:t>
          </a:r>
          <a:r>
            <a:rPr lang="en-US" sz="1100" baseline="0"/>
            <a:t> </a:t>
          </a:r>
          <a:r>
            <a:rPr lang="en-US" sz="1100"/>
            <a:t>Methodological</a:t>
          </a:r>
          <a:r>
            <a:rPr lang="en-US" sz="1100" baseline="0"/>
            <a:t> tool- Sampling and Surveys </a:t>
          </a:r>
          <a:endParaRPr lang="en-US" sz="1100"/>
        </a:p>
      </xdr:txBody>
    </xdr:sp>
    <xdr:clientData/>
  </xdr:twoCellAnchor>
  <xdr:twoCellAnchor>
    <xdr:from>
      <xdr:col>0</xdr:col>
      <xdr:colOff>259080</xdr:colOff>
      <xdr:row>6</xdr:row>
      <xdr:rowOff>76200</xdr:rowOff>
    </xdr:from>
    <xdr:to>
      <xdr:col>4</xdr:col>
      <xdr:colOff>1912620</xdr:colOff>
      <xdr:row>10</xdr:row>
      <xdr:rowOff>53340</xdr:rowOff>
    </xdr:to>
    <xdr:sp macro="" textlink="">
      <xdr:nvSpPr>
        <xdr:cNvPr id="4" name="TextBox 3">
          <a:extLst>
            <a:ext uri="{FF2B5EF4-FFF2-40B4-BE49-F238E27FC236}">
              <a16:creationId xmlns:a16="http://schemas.microsoft.com/office/drawing/2014/main" id="{26F0F60B-3502-2E8F-0767-AB815688F33C}"/>
            </a:ext>
          </a:extLst>
        </xdr:cNvPr>
        <xdr:cNvSpPr txBox="1"/>
      </xdr:nvSpPr>
      <xdr:spPr>
        <a:xfrm>
          <a:off x="259080" y="1173480"/>
          <a:ext cx="50292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Appendix</a:t>
          </a:r>
          <a:r>
            <a:rPr lang="en-US" sz="2400" b="1" baseline="0"/>
            <a:t> 5: Sample Size Calculator </a:t>
          </a:r>
          <a:endParaRPr lang="en-US" sz="2400" b="1"/>
        </a:p>
      </xdr:txBody>
    </xdr:sp>
    <xdr:clientData/>
  </xdr:twoCellAnchor>
  <xdr:twoCellAnchor>
    <xdr:from>
      <xdr:col>0</xdr:col>
      <xdr:colOff>133350</xdr:colOff>
      <xdr:row>11</xdr:row>
      <xdr:rowOff>91440</xdr:rowOff>
    </xdr:from>
    <xdr:to>
      <xdr:col>5</xdr:col>
      <xdr:colOff>160020</xdr:colOff>
      <xdr:row>19</xdr:row>
      <xdr:rowOff>152400</xdr:rowOff>
    </xdr:to>
    <xdr:sp macro="" textlink="">
      <xdr:nvSpPr>
        <xdr:cNvPr id="5" name="TextBox 4">
          <a:extLst>
            <a:ext uri="{FF2B5EF4-FFF2-40B4-BE49-F238E27FC236}">
              <a16:creationId xmlns:a16="http://schemas.microsoft.com/office/drawing/2014/main" id="{7A2D57F7-926F-6FA6-D81A-36FE5AF4FC03}"/>
            </a:ext>
          </a:extLst>
        </xdr:cNvPr>
        <xdr:cNvSpPr txBox="1"/>
      </xdr:nvSpPr>
      <xdr:spPr>
        <a:xfrm>
          <a:off x="133350" y="2103120"/>
          <a:ext cx="776097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91440</xdr:colOff>
      <xdr:row>19</xdr:row>
      <xdr:rowOff>167640</xdr:rowOff>
    </xdr:from>
    <xdr:to>
      <xdr:col>1</xdr:col>
      <xdr:colOff>236220</xdr:colOff>
      <xdr:row>21</xdr:row>
      <xdr:rowOff>60960</xdr:rowOff>
    </xdr:to>
    <xdr:sp macro="" textlink="">
      <xdr:nvSpPr>
        <xdr:cNvPr id="6" name="TextBox 5">
          <a:extLst>
            <a:ext uri="{FF2B5EF4-FFF2-40B4-BE49-F238E27FC236}">
              <a16:creationId xmlns:a16="http://schemas.microsoft.com/office/drawing/2014/main" id="{CD6DC069-ED4C-D15B-AB9F-40A78E808AB0}"/>
            </a:ext>
          </a:extLst>
        </xdr:cNvPr>
        <xdr:cNvSpPr txBox="1"/>
      </xdr:nvSpPr>
      <xdr:spPr>
        <a:xfrm>
          <a:off x="91440" y="3642360"/>
          <a:ext cx="48006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276225</xdr:colOff>
      <xdr:row>5</xdr:row>
      <xdr:rowOff>180975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437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1</xdr:row>
      <xdr:rowOff>38100</xdr:rowOff>
    </xdr:from>
    <xdr:to>
      <xdr:col>4</xdr:col>
      <xdr:colOff>571500</xdr:colOff>
      <xdr:row>5</xdr:row>
      <xdr:rowOff>30480</xdr:rowOff>
    </xdr:to>
    <xdr:sp macro="" textlink="">
      <xdr:nvSpPr>
        <xdr:cNvPr id="2" name="TextBox 1">
          <a:extLst>
            <a:ext uri="{FF2B5EF4-FFF2-40B4-BE49-F238E27FC236}">
              <a16:creationId xmlns:a16="http://schemas.microsoft.com/office/drawing/2014/main" id="{9E8A698E-65CF-4228-B62A-5FEBD5F45E7C}"/>
            </a:ext>
          </a:extLst>
        </xdr:cNvPr>
        <xdr:cNvSpPr txBox="1"/>
      </xdr:nvSpPr>
      <xdr:spPr>
        <a:xfrm>
          <a:off x="76200" y="220980"/>
          <a:ext cx="7353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Methodological</a:t>
          </a:r>
          <a:r>
            <a:rPr lang="en-US" sz="1100" baseline="0"/>
            <a:t> tool- Sampling and Surveys (Draft)</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247650</xdr:colOff>
      <xdr:row>5</xdr:row>
      <xdr:rowOff>180975</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437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0</xdr:row>
      <xdr:rowOff>137160</xdr:rowOff>
    </xdr:from>
    <xdr:to>
      <xdr:col>4</xdr:col>
      <xdr:colOff>556260</xdr:colOff>
      <xdr:row>4</xdr:row>
      <xdr:rowOff>129540</xdr:rowOff>
    </xdr:to>
    <xdr:sp macro="" textlink="">
      <xdr:nvSpPr>
        <xdr:cNvPr id="2" name="TextBox 1">
          <a:extLst>
            <a:ext uri="{FF2B5EF4-FFF2-40B4-BE49-F238E27FC236}">
              <a16:creationId xmlns:a16="http://schemas.microsoft.com/office/drawing/2014/main" id="{EE8001F1-7157-4416-A124-C0DF85F57FC7}"/>
            </a:ext>
          </a:extLst>
        </xdr:cNvPr>
        <xdr:cNvSpPr txBox="1"/>
      </xdr:nvSpPr>
      <xdr:spPr>
        <a:xfrm>
          <a:off x="83820" y="137160"/>
          <a:ext cx="7353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Methodological</a:t>
          </a:r>
          <a:r>
            <a:rPr lang="en-US" sz="1100" baseline="0"/>
            <a:t> tool- Sampling and Surveys (Draft)</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247650</xdr:colOff>
      <xdr:row>5</xdr:row>
      <xdr:rowOff>180975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437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1</xdr:row>
      <xdr:rowOff>15240</xdr:rowOff>
    </xdr:from>
    <xdr:to>
      <xdr:col>5</xdr:col>
      <xdr:colOff>190500</xdr:colOff>
      <xdr:row>5</xdr:row>
      <xdr:rowOff>7620</xdr:rowOff>
    </xdr:to>
    <xdr:sp macro="" textlink="">
      <xdr:nvSpPr>
        <xdr:cNvPr id="2" name="TextBox 1">
          <a:extLst>
            <a:ext uri="{FF2B5EF4-FFF2-40B4-BE49-F238E27FC236}">
              <a16:creationId xmlns:a16="http://schemas.microsoft.com/office/drawing/2014/main" id="{D97C8554-DA88-49BC-AF92-96AAF942A13D}"/>
            </a:ext>
          </a:extLst>
        </xdr:cNvPr>
        <xdr:cNvSpPr txBox="1"/>
      </xdr:nvSpPr>
      <xdr:spPr>
        <a:xfrm>
          <a:off x="106680" y="198120"/>
          <a:ext cx="7353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Methodological</a:t>
          </a:r>
          <a:r>
            <a:rPr lang="en-US" sz="1100" baseline="0"/>
            <a:t> tool- Sampling and Surveys (Draft)</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200025</xdr:colOff>
      <xdr:row>51</xdr:row>
      <xdr:rowOff>38100</xdr:rowOff>
    </xdr:from>
    <xdr:to>
      <xdr:col>3</xdr:col>
      <xdr:colOff>95250</xdr:colOff>
      <xdr:row>52</xdr:row>
      <xdr:rowOff>142838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267200" y="12039600"/>
          <a:ext cx="704850" cy="295238"/>
        </a:xfrm>
        <a:prstGeom prst="rect">
          <a:avLst/>
        </a:prstGeom>
      </xdr:spPr>
    </xdr:pic>
    <xdr:clientData/>
  </xdr:twoCellAnchor>
  <xdr:twoCellAnchor editAs="oneCell">
    <xdr:from>
      <xdr:col>0</xdr:col>
      <xdr:colOff>0</xdr:colOff>
      <xdr:row>0</xdr:row>
      <xdr:rowOff>0</xdr:rowOff>
    </xdr:from>
    <xdr:to>
      <xdr:col>3</xdr:col>
      <xdr:colOff>2066925</xdr:colOff>
      <xdr:row>5</xdr:row>
      <xdr:rowOff>180975</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437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53340</xdr:colOff>
      <xdr:row>0</xdr:row>
      <xdr:rowOff>167640</xdr:rowOff>
    </xdr:from>
    <xdr:to>
      <xdr:col>4</xdr:col>
      <xdr:colOff>259080</xdr:colOff>
      <xdr:row>4</xdr:row>
      <xdr:rowOff>160020</xdr:rowOff>
    </xdr:to>
    <xdr:sp macro="" textlink="">
      <xdr:nvSpPr>
        <xdr:cNvPr id="2" name="TextBox 1">
          <a:extLst>
            <a:ext uri="{FF2B5EF4-FFF2-40B4-BE49-F238E27FC236}">
              <a16:creationId xmlns:a16="http://schemas.microsoft.com/office/drawing/2014/main" id="{BD6C50D6-887B-4F81-9383-D67704632DDC}"/>
            </a:ext>
          </a:extLst>
        </xdr:cNvPr>
        <xdr:cNvSpPr txBox="1"/>
      </xdr:nvSpPr>
      <xdr:spPr>
        <a:xfrm>
          <a:off x="53340" y="167640"/>
          <a:ext cx="7353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Methodological</a:t>
          </a:r>
          <a:r>
            <a:rPr lang="en-US" sz="1100" baseline="0"/>
            <a:t> tool- Sampling and Surveys (Draft)</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220980</xdr:colOff>
      <xdr:row>1</xdr:row>
      <xdr:rowOff>30480</xdr:rowOff>
    </xdr:from>
    <xdr:to>
      <xdr:col>5</xdr:col>
      <xdr:colOff>45720</xdr:colOff>
      <xdr:row>5</xdr:row>
      <xdr:rowOff>22860</xdr:rowOff>
    </xdr:to>
    <xdr:sp macro="" textlink="">
      <xdr:nvSpPr>
        <xdr:cNvPr id="2" name="TextBox 1">
          <a:extLst>
            <a:ext uri="{FF2B5EF4-FFF2-40B4-BE49-F238E27FC236}">
              <a16:creationId xmlns:a16="http://schemas.microsoft.com/office/drawing/2014/main" id="{A5C95A49-6BF9-4C51-843B-09D5B98A10BC}"/>
            </a:ext>
          </a:extLst>
        </xdr:cNvPr>
        <xdr:cNvSpPr txBox="1"/>
      </xdr:nvSpPr>
      <xdr:spPr>
        <a:xfrm>
          <a:off x="220980" y="213360"/>
          <a:ext cx="7353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Draft Methodological</a:t>
          </a:r>
          <a:r>
            <a:rPr lang="en-US" sz="1100" baseline="0"/>
            <a:t> tool- Sampling and Surveys </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view="pageLayout" zoomScaleNormal="100" workbookViewId="0">
      <selection activeCell="H2" sqref="H2"/>
    </sheetView>
  </sheetViews>
  <sheetFormatPr defaultRowHeight="14.4" x14ac:dyDescent="0.3"/>
  <cols>
    <col min="1" max="1" width="4.6640625" customWidth="1"/>
    <col min="2" max="2" width="12" customWidth="1"/>
    <col min="3" max="3" width="14.5546875" customWidth="1"/>
    <col min="4" max="4" width="15.88671875" customWidth="1"/>
    <col min="5" max="5" width="60.88671875" customWidth="1"/>
  </cols>
  <sheetData/>
  <sheetProtection algorithmName="SHA-512" hashValue="goIsRLLSj01dnm+T9PHe65J2pk+T043xx9pXcY/XfovPQ7gdfWBhRM9a5xZTs+sO/Zt6XromTyIF1bmIQNFFdg==" saltValue="c16AIdPWThYG60OEwvQZgQ==" spinCount="100000" sheet="1" objects="1" scenarios="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8:H42"/>
  <sheetViews>
    <sheetView showGridLines="0" tabSelected="1" topLeftCell="A30" zoomScaleNormal="100" workbookViewId="0">
      <selection activeCell="B42" sqref="B42:D42"/>
    </sheetView>
  </sheetViews>
  <sheetFormatPr defaultColWidth="9.109375" defaultRowHeight="14.4" x14ac:dyDescent="0.3"/>
  <cols>
    <col min="1" max="1" width="5.6640625" style="11" customWidth="1"/>
    <col min="2" max="2" width="47.109375" style="11" customWidth="1"/>
    <col min="3" max="3" width="9.88671875" style="11" bestFit="1" customWidth="1"/>
    <col min="4" max="4" width="37.33203125" style="11" customWidth="1"/>
    <col min="5" max="16384" width="9.109375" style="11"/>
  </cols>
  <sheetData>
    <row r="8" spans="2:5" ht="15" customHeight="1" x14ac:dyDescent="0.3"/>
    <row r="9" spans="2:5" ht="15" customHeight="1" x14ac:dyDescent="0.3"/>
    <row r="10" spans="2:5" ht="15" customHeight="1" x14ac:dyDescent="0.3">
      <c r="B10" s="12" t="s">
        <v>0</v>
      </c>
      <c r="C10" s="13"/>
      <c r="D10" s="43" t="s">
        <v>23</v>
      </c>
      <c r="E10" s="14"/>
    </row>
    <row r="11" spans="2:5" ht="15" customHeight="1" x14ac:dyDescent="0.3">
      <c r="B11" s="15" t="s">
        <v>5</v>
      </c>
      <c r="C11" s="16"/>
      <c r="D11" s="44" t="str">
        <f>C21*100&amp;"/"&amp;C23*100</f>
        <v>90/10</v>
      </c>
      <c r="E11" s="14"/>
    </row>
    <row r="12" spans="2:5" ht="15" customHeight="1" x14ac:dyDescent="0.3">
      <c r="B12" s="17" t="s">
        <v>4</v>
      </c>
      <c r="C12" s="18"/>
      <c r="D12" s="19"/>
      <c r="E12" s="14"/>
    </row>
    <row r="13" spans="2:5" ht="15" customHeight="1" x14ac:dyDescent="0.3">
      <c r="B13" s="14"/>
      <c r="C13" s="14"/>
      <c r="D13" s="14"/>
      <c r="E13" s="14"/>
    </row>
    <row r="14" spans="2:5" ht="15" customHeight="1" x14ac:dyDescent="0.3">
      <c r="B14" s="20" t="s">
        <v>35</v>
      </c>
      <c r="C14" s="21"/>
      <c r="D14" s="22"/>
      <c r="E14" s="14"/>
    </row>
    <row r="15" spans="2:5" ht="15" customHeight="1" x14ac:dyDescent="0.3">
      <c r="B15" s="23" t="s">
        <v>33</v>
      </c>
      <c r="C15" s="24"/>
      <c r="D15" s="25"/>
      <c r="E15" s="14"/>
    </row>
    <row r="16" spans="2:5" ht="15" customHeight="1" x14ac:dyDescent="0.3">
      <c r="B16" s="26" t="s">
        <v>34</v>
      </c>
      <c r="C16" s="27"/>
      <c r="D16" s="28"/>
      <c r="E16" s="14"/>
    </row>
    <row r="17" spans="2:8" ht="15" customHeight="1" x14ac:dyDescent="0.3">
      <c r="B17" s="29"/>
      <c r="C17" s="30"/>
      <c r="D17" s="30"/>
      <c r="E17" s="14"/>
    </row>
    <row r="18" spans="2:8" s="33" customFormat="1" ht="15" customHeight="1" x14ac:dyDescent="0.3">
      <c r="B18" s="31" t="s">
        <v>3</v>
      </c>
      <c r="C18" s="31" t="s">
        <v>1</v>
      </c>
      <c r="D18" s="31" t="s">
        <v>2</v>
      </c>
      <c r="E18" s="32"/>
    </row>
    <row r="19" spans="2:8" s="33" customFormat="1" ht="15" customHeight="1" x14ac:dyDescent="0.3">
      <c r="B19" s="34" t="s">
        <v>8</v>
      </c>
      <c r="C19" s="35">
        <v>3.5</v>
      </c>
      <c r="D19" s="36"/>
      <c r="E19" s="32"/>
    </row>
    <row r="20" spans="2:8" s="33" customFormat="1" ht="15" customHeight="1" x14ac:dyDescent="0.3">
      <c r="B20" s="32" t="s">
        <v>10</v>
      </c>
      <c r="C20" s="37">
        <v>2.5</v>
      </c>
      <c r="D20" s="38"/>
      <c r="E20" s="32"/>
    </row>
    <row r="21" spans="2:8" s="33" customFormat="1" ht="15" customHeight="1" x14ac:dyDescent="0.3">
      <c r="B21" s="34" t="s">
        <v>6</v>
      </c>
      <c r="C21" s="39">
        <v>0.9</v>
      </c>
      <c r="D21" s="36" t="s">
        <v>7</v>
      </c>
      <c r="E21" s="32"/>
    </row>
    <row r="22" spans="2:8" s="33" customFormat="1" ht="15" customHeight="1" x14ac:dyDescent="0.3">
      <c r="B22" s="34" t="s">
        <v>14</v>
      </c>
      <c r="C22" s="85">
        <f>NORMINV(1-(1-C21)/2,0,1)</f>
        <v>1.6448536269514715</v>
      </c>
      <c r="D22" s="36" t="s">
        <v>15</v>
      </c>
      <c r="E22" s="40"/>
      <c r="H22" s="84"/>
    </row>
    <row r="23" spans="2:8" s="33" customFormat="1" ht="15" customHeight="1" x14ac:dyDescent="0.3">
      <c r="B23" s="34" t="s">
        <v>9</v>
      </c>
      <c r="C23" s="39">
        <v>0.1</v>
      </c>
      <c r="D23" s="36" t="s">
        <v>13</v>
      </c>
      <c r="E23" s="32"/>
    </row>
    <row r="24" spans="2:8" s="33" customFormat="1" ht="15" customHeight="1" thickBot="1" x14ac:dyDescent="0.35">
      <c r="B24" s="34" t="s">
        <v>11</v>
      </c>
      <c r="C24" s="74">
        <v>420000</v>
      </c>
      <c r="D24" s="36"/>
      <c r="E24" s="40"/>
    </row>
    <row r="25" spans="2:8" s="33" customFormat="1" ht="15" customHeight="1" thickBot="1" x14ac:dyDescent="0.35">
      <c r="B25" s="41" t="s">
        <v>12</v>
      </c>
      <c r="C25" s="86">
        <f>ROUNDUP(C22^2*C24*(C20/C19)^2/((C24-1)*C23^2+C22^2*(C20/C19)^2),0)</f>
        <v>138</v>
      </c>
      <c r="D25" s="42" t="s">
        <v>18</v>
      </c>
      <c r="E25" s="32"/>
    </row>
    <row r="26" spans="2:8" ht="15" customHeight="1" x14ac:dyDescent="0.3">
      <c r="B26" s="110"/>
      <c r="C26" s="110"/>
      <c r="D26" s="110"/>
      <c r="E26" s="14"/>
    </row>
    <row r="27" spans="2:8" ht="186" customHeight="1" x14ac:dyDescent="0.3">
      <c r="B27" s="107" t="s">
        <v>80</v>
      </c>
      <c r="C27" s="108"/>
      <c r="D27" s="109"/>
      <c r="E27" s="14"/>
    </row>
    <row r="28" spans="2:8" ht="15" customHeight="1" x14ac:dyDescent="0.3">
      <c r="B28" s="82"/>
      <c r="C28" s="82"/>
      <c r="D28" s="82"/>
      <c r="E28" s="14"/>
    </row>
    <row r="29" spans="2:8" ht="15" customHeight="1" x14ac:dyDescent="0.3">
      <c r="B29" s="82"/>
      <c r="C29" s="82"/>
      <c r="D29" s="82"/>
      <c r="E29" s="14"/>
    </row>
    <row r="31" spans="2:8" x14ac:dyDescent="0.3">
      <c r="B31" s="81" t="s">
        <v>77</v>
      </c>
      <c r="C31" s="78"/>
      <c r="D31" s="79"/>
      <c r="E31" s="80"/>
    </row>
    <row r="32" spans="2:8" x14ac:dyDescent="0.3">
      <c r="B32" s="14"/>
    </row>
    <row r="33" spans="2:4" x14ac:dyDescent="0.3">
      <c r="B33" s="31" t="s">
        <v>3</v>
      </c>
      <c r="C33" s="31" t="s">
        <v>1</v>
      </c>
      <c r="D33" s="31" t="s">
        <v>2</v>
      </c>
    </row>
    <row r="34" spans="2:4" x14ac:dyDescent="0.3">
      <c r="B34" s="34" t="s">
        <v>60</v>
      </c>
      <c r="C34" s="35">
        <v>140</v>
      </c>
      <c r="D34" s="36"/>
    </row>
    <row r="35" spans="2:4" x14ac:dyDescent="0.3">
      <c r="B35" s="32" t="s">
        <v>61</v>
      </c>
      <c r="C35" s="70">
        <v>3.4685999999999999</v>
      </c>
      <c r="D35" s="38"/>
    </row>
    <row r="36" spans="2:4" x14ac:dyDescent="0.3">
      <c r="B36" s="34" t="s">
        <v>62</v>
      </c>
      <c r="C36" s="69">
        <v>1.7557</v>
      </c>
      <c r="D36" s="36"/>
    </row>
    <row r="37" spans="2:4" x14ac:dyDescent="0.3">
      <c r="B37" s="32" t="s">
        <v>64</v>
      </c>
      <c r="C37" s="87">
        <f>((1-C34/C24)*C36^2/C34)^0.5</f>
        <v>0.14835899981937317</v>
      </c>
      <c r="D37" s="38"/>
    </row>
    <row r="38" spans="2:4" x14ac:dyDescent="0.3">
      <c r="B38" s="34" t="s">
        <v>65</v>
      </c>
      <c r="C38" s="88">
        <f>TINV(1-C21,C34-1)</f>
        <v>1.6558898677763616</v>
      </c>
      <c r="D38" s="36" t="s">
        <v>63</v>
      </c>
    </row>
    <row r="39" spans="2:4" ht="15" thickBot="1" x14ac:dyDescent="0.35">
      <c r="B39" s="34" t="s">
        <v>66</v>
      </c>
      <c r="C39" s="89">
        <f>C38*C37</f>
        <v>0.2456661645943351</v>
      </c>
      <c r="D39" s="36"/>
    </row>
    <row r="40" spans="2:4" ht="15" thickBot="1" x14ac:dyDescent="0.35">
      <c r="B40" s="34" t="s">
        <v>9</v>
      </c>
      <c r="C40" s="90">
        <f>C39/C35</f>
        <v>7.0825740815987748E-2</v>
      </c>
      <c r="D40" s="36"/>
    </row>
    <row r="42" spans="2:4" ht="41.25" customHeight="1" x14ac:dyDescent="0.3">
      <c r="B42" s="107" t="s">
        <v>78</v>
      </c>
      <c r="C42" s="108"/>
      <c r="D42" s="109"/>
    </row>
  </sheetData>
  <sheetProtection algorithmName="SHA-512" hashValue="kbXuHhyd1uOoxMBHHocYgOxLfRwzpy6eYL59Mih2cfdKw6YymnJVrnjrXgheEy5qMvlNhm5CwYJFE0DqPJ8l+A==" saltValue="n7Ap5jcIIAU2+aSDCzpbmw==" spinCount="100000" sheet="1" objects="1" scenarios="1"/>
  <mergeCells count="3">
    <mergeCell ref="B26:D26"/>
    <mergeCell ref="B27:D27"/>
    <mergeCell ref="B42:D4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8:L38"/>
  <sheetViews>
    <sheetView showGridLines="0" topLeftCell="A13" zoomScaleNormal="100" workbookViewId="0">
      <selection activeCell="B25" sqref="B25:D25"/>
    </sheetView>
  </sheetViews>
  <sheetFormatPr defaultColWidth="9.109375" defaultRowHeight="14.4" x14ac:dyDescent="0.3"/>
  <cols>
    <col min="1" max="1" width="5.6640625" style="11" customWidth="1"/>
    <col min="2" max="2" width="47.109375" style="11" customWidth="1"/>
    <col min="3" max="3" width="9.88671875" style="11" bestFit="1" customWidth="1"/>
    <col min="4" max="4" width="37.6640625" style="11" customWidth="1"/>
    <col min="5" max="16384" width="9.109375" style="11"/>
  </cols>
  <sheetData>
    <row r="8" spans="2:4" ht="15" customHeight="1" x14ac:dyDescent="0.3"/>
    <row r="9" spans="2:4" s="14" customFormat="1" ht="15" customHeight="1" x14ac:dyDescent="0.25">
      <c r="B9" s="12" t="s">
        <v>16</v>
      </c>
      <c r="C9" s="13"/>
      <c r="D9" s="43" t="s">
        <v>23</v>
      </c>
    </row>
    <row r="10" spans="2:4" s="14" customFormat="1" ht="15" customHeight="1" x14ac:dyDescent="0.25">
      <c r="B10" s="15" t="s">
        <v>5</v>
      </c>
      <c r="C10" s="16"/>
      <c r="D10" s="92" t="str">
        <f>C19*100&amp;"/"&amp;C21*100</f>
        <v>90/10</v>
      </c>
    </row>
    <row r="11" spans="2:4" s="14" customFormat="1" ht="15" customHeight="1" x14ac:dyDescent="0.25">
      <c r="B11" s="17" t="s">
        <v>4</v>
      </c>
      <c r="C11" s="18"/>
      <c r="D11" s="19"/>
    </row>
    <row r="12" spans="2:4" s="14" customFormat="1" ht="15" customHeight="1" x14ac:dyDescent="0.25"/>
    <row r="13" spans="2:4" s="14" customFormat="1" ht="15" customHeight="1" x14ac:dyDescent="0.25">
      <c r="B13" s="20" t="s">
        <v>35</v>
      </c>
      <c r="C13" s="21"/>
      <c r="D13" s="22"/>
    </row>
    <row r="14" spans="2:4" s="14" customFormat="1" ht="15" customHeight="1" x14ac:dyDescent="0.25">
      <c r="B14" s="23" t="s">
        <v>33</v>
      </c>
      <c r="C14" s="24"/>
      <c r="D14" s="25"/>
    </row>
    <row r="15" spans="2:4" s="14" customFormat="1" ht="15" customHeight="1" x14ac:dyDescent="0.25">
      <c r="B15" s="26" t="s">
        <v>34</v>
      </c>
      <c r="C15" s="27"/>
      <c r="D15" s="28"/>
    </row>
    <row r="16" spans="2:4" s="14" customFormat="1" ht="15" customHeight="1" x14ac:dyDescent="0.25">
      <c r="B16" s="45"/>
    </row>
    <row r="17" spans="2:12" s="47" customFormat="1" ht="15" customHeight="1" x14ac:dyDescent="0.3">
      <c r="B17" s="46" t="s">
        <v>3</v>
      </c>
      <c r="C17" s="46" t="s">
        <v>1</v>
      </c>
      <c r="D17" s="46" t="s">
        <v>2</v>
      </c>
    </row>
    <row r="18" spans="2:12" s="47" customFormat="1" ht="15" customHeight="1" x14ac:dyDescent="0.3">
      <c r="B18" s="48" t="s">
        <v>17</v>
      </c>
      <c r="C18" s="49">
        <v>0.5</v>
      </c>
      <c r="D18" s="36" t="s">
        <v>19</v>
      </c>
    </row>
    <row r="19" spans="2:12" s="47" customFormat="1" ht="15" customHeight="1" x14ac:dyDescent="0.3">
      <c r="B19" s="48" t="s">
        <v>6</v>
      </c>
      <c r="C19" s="50">
        <v>0.9</v>
      </c>
      <c r="D19" s="36" t="s">
        <v>7</v>
      </c>
    </row>
    <row r="20" spans="2:12" s="47" customFormat="1" ht="15" customHeight="1" x14ac:dyDescent="0.3">
      <c r="B20" s="48" t="s">
        <v>14</v>
      </c>
      <c r="C20" s="93">
        <f>NORMINV(1-(1-C19)/2,0,1)</f>
        <v>1.6448536269514715</v>
      </c>
      <c r="D20" s="36" t="s">
        <v>15</v>
      </c>
      <c r="E20" s="51"/>
    </row>
    <row r="21" spans="2:12" s="47" customFormat="1" ht="15" customHeight="1" x14ac:dyDescent="0.3">
      <c r="B21" s="48" t="s">
        <v>9</v>
      </c>
      <c r="C21" s="50">
        <v>0.1</v>
      </c>
      <c r="D21" s="36" t="s">
        <v>13</v>
      </c>
    </row>
    <row r="22" spans="2:12" s="47" customFormat="1" ht="15" customHeight="1" thickBot="1" x14ac:dyDescent="0.35">
      <c r="B22" s="48" t="s">
        <v>11</v>
      </c>
      <c r="C22" s="73">
        <v>640000</v>
      </c>
      <c r="D22" s="36"/>
      <c r="E22" s="51"/>
    </row>
    <row r="23" spans="2:12" s="47" customFormat="1" ht="15" customHeight="1" thickBot="1" x14ac:dyDescent="0.35">
      <c r="B23" s="48" t="s">
        <v>12</v>
      </c>
      <c r="C23" s="94">
        <f>ROUNDUP(C20^2*C22*C18*(1-C18)/((C22-1)*C21^2*C18^2+C20^2*C18*(1-C18)),0)</f>
        <v>271</v>
      </c>
      <c r="D23" s="36" t="s">
        <v>18</v>
      </c>
    </row>
    <row r="24" spans="2:12" s="14" customFormat="1" ht="13.8" x14ac:dyDescent="0.25"/>
    <row r="25" spans="2:12" s="14" customFormat="1" ht="183.75" customHeight="1" x14ac:dyDescent="0.25">
      <c r="B25" s="107" t="s">
        <v>81</v>
      </c>
      <c r="C25" s="108"/>
      <c r="D25" s="109"/>
      <c r="L25" s="91"/>
    </row>
    <row r="26" spans="2:12" s="14" customFormat="1" ht="13.8" x14ac:dyDescent="0.25"/>
    <row r="29" spans="2:12" x14ac:dyDescent="0.3">
      <c r="B29" s="81" t="s">
        <v>77</v>
      </c>
      <c r="C29" s="78"/>
      <c r="D29" s="79"/>
    </row>
    <row r="30" spans="2:12" x14ac:dyDescent="0.3">
      <c r="B30" s="14"/>
    </row>
    <row r="31" spans="2:12" x14ac:dyDescent="0.3">
      <c r="B31" s="31" t="s">
        <v>3</v>
      </c>
      <c r="C31" s="31" t="s">
        <v>1</v>
      </c>
      <c r="D31" s="31" t="s">
        <v>2</v>
      </c>
      <c r="I31" s="83"/>
    </row>
    <row r="32" spans="2:12" x14ac:dyDescent="0.3">
      <c r="B32" s="34" t="s">
        <v>60</v>
      </c>
      <c r="C32" s="35">
        <v>274</v>
      </c>
      <c r="D32" s="36"/>
    </row>
    <row r="33" spans="2:4" x14ac:dyDescent="0.3">
      <c r="B33" s="34" t="s">
        <v>67</v>
      </c>
      <c r="C33" s="69">
        <v>0.58030000000000004</v>
      </c>
      <c r="D33" s="36"/>
    </row>
    <row r="34" spans="2:4" x14ac:dyDescent="0.3">
      <c r="B34" s="32" t="s">
        <v>68</v>
      </c>
      <c r="C34" s="87">
        <f>((1-C32/C22)*C33*(1-C33)/C32)^0.5</f>
        <v>2.9807633822264909E-2</v>
      </c>
      <c r="D34" s="38"/>
    </row>
    <row r="35" spans="2:4" ht="15" thickBot="1" x14ac:dyDescent="0.35">
      <c r="B35" s="34" t="s">
        <v>69</v>
      </c>
      <c r="C35" s="89">
        <f>C20*C34</f>
        <v>4.9029194603393791E-2</v>
      </c>
      <c r="D35" s="36"/>
    </row>
    <row r="36" spans="2:4" ht="15" thickBot="1" x14ac:dyDescent="0.35">
      <c r="B36" s="34" t="s">
        <v>9</v>
      </c>
      <c r="C36" s="90">
        <f>C35/C33</f>
        <v>8.4489392733747698E-2</v>
      </c>
      <c r="D36" s="36"/>
    </row>
    <row r="38" spans="2:4" ht="41.25" customHeight="1" x14ac:dyDescent="0.3">
      <c r="B38" s="107" t="s">
        <v>78</v>
      </c>
      <c r="C38" s="108"/>
      <c r="D38" s="109"/>
    </row>
  </sheetData>
  <sheetProtection algorithmName="SHA-512" hashValue="6NxIP/hw8g2EhFzdZum1uSj+SvCIMS7l1T39W73yDkR+vMUqsPsscX5cHgAmHYjpN1SZaT/vO7flWnveQBBfKw==" saltValue="A8Rpc3dUsOhGeHWbeVpxtw==" spinCount="100000" sheet="1" objects="1" scenarios="1"/>
  <mergeCells count="2">
    <mergeCell ref="B25:D25"/>
    <mergeCell ref="B38:D38"/>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9:P50"/>
  <sheetViews>
    <sheetView showGridLines="0" topLeftCell="A14" zoomScaleNormal="100" workbookViewId="0">
      <selection activeCell="D53" sqref="D53"/>
    </sheetView>
  </sheetViews>
  <sheetFormatPr defaultColWidth="9.109375" defaultRowHeight="14.4" x14ac:dyDescent="0.3"/>
  <cols>
    <col min="1" max="1" width="5.6640625" style="11" customWidth="1"/>
    <col min="2" max="2" width="51.88671875" style="11" bestFit="1" customWidth="1"/>
    <col min="3" max="3" width="11.88671875" style="11" bestFit="1" customWidth="1"/>
    <col min="4" max="4" width="31" style="11" customWidth="1"/>
    <col min="5" max="5" width="5.5546875" style="63" customWidth="1"/>
    <col min="6" max="6" width="18" style="11" customWidth="1"/>
    <col min="7" max="7" width="14.109375" style="11" customWidth="1"/>
    <col min="8" max="8" width="21.5546875" style="11" customWidth="1"/>
    <col min="9" max="9" width="14.88671875" style="11" customWidth="1"/>
    <col min="10" max="10" width="15.44140625" style="11" customWidth="1"/>
    <col min="11" max="11" width="24" style="11" customWidth="1"/>
    <col min="12" max="16384" width="9.109375" style="11"/>
  </cols>
  <sheetData>
    <row r="9" spans="2:10" s="14" customFormat="1" ht="15" customHeight="1" x14ac:dyDescent="0.25">
      <c r="B9" s="12" t="s">
        <v>0</v>
      </c>
      <c r="C9" s="13"/>
      <c r="D9" s="96" t="s">
        <v>23</v>
      </c>
      <c r="E9" s="52"/>
      <c r="F9" s="53" t="s">
        <v>21</v>
      </c>
      <c r="G9" s="64">
        <f>COUNT(G13:G15)</f>
        <v>3</v>
      </c>
    </row>
    <row r="10" spans="2:10" s="14" customFormat="1" ht="15" customHeight="1" x14ac:dyDescent="0.25">
      <c r="B10" s="15" t="s">
        <v>20</v>
      </c>
      <c r="C10" s="16"/>
      <c r="D10" s="92" t="str">
        <f>C19*100&amp;"/"&amp;C20*100</f>
        <v>95/10</v>
      </c>
      <c r="E10" s="54"/>
    </row>
    <row r="11" spans="2:10" s="14" customFormat="1" ht="15" customHeight="1" x14ac:dyDescent="0.25">
      <c r="B11" s="15" t="s">
        <v>4</v>
      </c>
      <c r="C11" s="16"/>
      <c r="D11" s="55"/>
      <c r="E11" s="52"/>
      <c r="F11" s="56" t="s">
        <v>44</v>
      </c>
      <c r="G11" s="57" t="s">
        <v>36</v>
      </c>
      <c r="H11" s="57" t="s">
        <v>38</v>
      </c>
      <c r="I11" s="57" t="s">
        <v>40</v>
      </c>
      <c r="J11" s="57" t="s">
        <v>42</v>
      </c>
    </row>
    <row r="12" spans="2:10" s="14" customFormat="1" ht="15" customHeight="1" x14ac:dyDescent="0.25">
      <c r="B12" s="17" t="s">
        <v>29</v>
      </c>
      <c r="C12" s="18"/>
      <c r="D12" s="19"/>
      <c r="E12" s="52"/>
      <c r="F12" s="58" t="s">
        <v>45</v>
      </c>
      <c r="G12" s="59" t="s">
        <v>37</v>
      </c>
      <c r="H12" s="59" t="s">
        <v>39</v>
      </c>
      <c r="I12" s="59" t="s">
        <v>41</v>
      </c>
      <c r="J12" s="59" t="s">
        <v>43</v>
      </c>
    </row>
    <row r="13" spans="2:10" s="14" customFormat="1" ht="15" customHeight="1" x14ac:dyDescent="0.25">
      <c r="E13" s="52"/>
      <c r="F13" s="60">
        <v>1</v>
      </c>
      <c r="G13" s="71">
        <v>0.2</v>
      </c>
      <c r="H13" s="71">
        <v>0.06</v>
      </c>
      <c r="I13" s="62">
        <v>30000</v>
      </c>
      <c r="J13" s="103">
        <f>ROUNDUP($C$26*I13/$C$25,0)</f>
        <v>16</v>
      </c>
    </row>
    <row r="14" spans="2:10" s="14" customFormat="1" ht="15" customHeight="1" x14ac:dyDescent="0.25">
      <c r="B14" s="20" t="s">
        <v>35</v>
      </c>
      <c r="C14" s="21"/>
      <c r="D14" s="22"/>
      <c r="E14" s="52"/>
      <c r="F14" s="60">
        <v>2</v>
      </c>
      <c r="G14" s="71">
        <v>0.05</v>
      </c>
      <c r="H14" s="71">
        <v>0.09</v>
      </c>
      <c r="I14" s="62">
        <v>10000</v>
      </c>
      <c r="J14" s="103">
        <f t="shared" ref="J14:J22" si="0">ROUNDUP($C$26*I14/$C$25,0)</f>
        <v>6</v>
      </c>
    </row>
    <row r="15" spans="2:10" s="14" customFormat="1" ht="15" customHeight="1" x14ac:dyDescent="0.25">
      <c r="B15" s="23" t="s">
        <v>33</v>
      </c>
      <c r="C15" s="24"/>
      <c r="D15" s="25"/>
      <c r="E15" s="52"/>
      <c r="F15" s="60">
        <v>3</v>
      </c>
      <c r="G15" s="71">
        <v>0.3</v>
      </c>
      <c r="H15" s="71">
        <v>0.03</v>
      </c>
      <c r="I15" s="62">
        <v>20000</v>
      </c>
      <c r="J15" s="103">
        <f t="shared" si="0"/>
        <v>11</v>
      </c>
    </row>
    <row r="16" spans="2:10" s="14" customFormat="1" ht="15" customHeight="1" x14ac:dyDescent="0.25">
      <c r="B16" s="26" t="s">
        <v>34</v>
      </c>
      <c r="C16" s="27"/>
      <c r="D16" s="28"/>
      <c r="E16" s="52"/>
      <c r="F16" s="60">
        <v>4</v>
      </c>
      <c r="G16" s="61"/>
      <c r="H16" s="61"/>
      <c r="I16" s="62"/>
      <c r="J16" s="103">
        <f t="shared" si="0"/>
        <v>0</v>
      </c>
    </row>
    <row r="17" spans="2:16" s="14" customFormat="1" ht="15" customHeight="1" x14ac:dyDescent="0.25">
      <c r="B17" s="45"/>
      <c r="E17" s="52"/>
      <c r="F17" s="60">
        <v>5</v>
      </c>
      <c r="G17" s="61"/>
      <c r="H17" s="61"/>
      <c r="I17" s="62"/>
      <c r="J17" s="103">
        <f t="shared" si="0"/>
        <v>0</v>
      </c>
    </row>
    <row r="18" spans="2:16" s="14" customFormat="1" ht="15" customHeight="1" x14ac:dyDescent="0.25">
      <c r="B18" s="46" t="s">
        <v>3</v>
      </c>
      <c r="C18" s="46" t="s">
        <v>1</v>
      </c>
      <c r="D18" s="46" t="s">
        <v>2</v>
      </c>
      <c r="E18" s="52"/>
      <c r="F18" s="60">
        <v>6</v>
      </c>
      <c r="G18" s="61"/>
      <c r="H18" s="61"/>
      <c r="I18" s="62"/>
      <c r="J18" s="103">
        <f t="shared" si="0"/>
        <v>0</v>
      </c>
    </row>
    <row r="19" spans="2:16" s="14" customFormat="1" ht="15" customHeight="1" x14ac:dyDescent="0.25">
      <c r="B19" s="48" t="s">
        <v>6</v>
      </c>
      <c r="C19" s="50">
        <v>0.95</v>
      </c>
      <c r="D19" s="36" t="s">
        <v>7</v>
      </c>
      <c r="E19" s="52"/>
      <c r="F19" s="60">
        <v>7</v>
      </c>
      <c r="G19" s="61"/>
      <c r="H19" s="61"/>
      <c r="I19" s="62"/>
      <c r="J19" s="103">
        <f t="shared" si="0"/>
        <v>0</v>
      </c>
    </row>
    <row r="20" spans="2:16" s="14" customFormat="1" ht="15" customHeight="1" x14ac:dyDescent="0.25">
      <c r="B20" s="48" t="s">
        <v>9</v>
      </c>
      <c r="C20" s="50">
        <v>0.1</v>
      </c>
      <c r="D20" s="36" t="s">
        <v>13</v>
      </c>
      <c r="E20" s="52"/>
      <c r="F20" s="60">
        <v>8</v>
      </c>
      <c r="G20" s="61"/>
      <c r="H20" s="61"/>
      <c r="I20" s="62"/>
      <c r="J20" s="103">
        <f t="shared" si="0"/>
        <v>0</v>
      </c>
    </row>
    <row r="21" spans="2:16" s="14" customFormat="1" ht="15" customHeight="1" x14ac:dyDescent="0.25">
      <c r="B21" s="48" t="s">
        <v>14</v>
      </c>
      <c r="C21" s="93">
        <f>NORMINV(1-(1-C19)/2,0,1)</f>
        <v>1.9599639845400536</v>
      </c>
      <c r="D21" s="36" t="s">
        <v>15</v>
      </c>
      <c r="E21" s="52"/>
      <c r="F21" s="60">
        <v>9</v>
      </c>
      <c r="G21" s="61"/>
      <c r="H21" s="61"/>
      <c r="I21" s="62"/>
      <c r="J21" s="103">
        <f t="shared" si="0"/>
        <v>0</v>
      </c>
    </row>
    <row r="22" spans="2:16" s="14" customFormat="1" ht="15" customHeight="1" x14ac:dyDescent="0.25">
      <c r="B22" s="48" t="s">
        <v>24</v>
      </c>
      <c r="C22" s="93">
        <f>SUMPRODUCT(G13:G22,I13:I22)/C25</f>
        <v>0.20833333333333334</v>
      </c>
      <c r="D22" s="36" t="s">
        <v>22</v>
      </c>
      <c r="E22" s="52"/>
      <c r="F22" s="60">
        <v>10</v>
      </c>
      <c r="G22" s="61"/>
      <c r="H22" s="61"/>
      <c r="I22" s="62"/>
      <c r="J22" s="103">
        <f t="shared" si="0"/>
        <v>0</v>
      </c>
    </row>
    <row r="23" spans="2:16" s="14" customFormat="1" ht="15" customHeight="1" x14ac:dyDescent="0.25">
      <c r="B23" s="48" t="s">
        <v>26</v>
      </c>
      <c r="C23" s="93">
        <f>SUMPRODUCT(I13:I22,(H13:H22)^2)/C25</f>
        <v>3.4499999999999999E-3</v>
      </c>
      <c r="D23" s="36" t="s">
        <v>22</v>
      </c>
      <c r="E23" s="52"/>
    </row>
    <row r="24" spans="2:16" s="14" customFormat="1" ht="15" customHeight="1" x14ac:dyDescent="0.25">
      <c r="B24" s="48" t="s">
        <v>28</v>
      </c>
      <c r="C24" s="93">
        <f>C23/C22^2</f>
        <v>7.9487999999999989E-2</v>
      </c>
      <c r="D24" s="36" t="s">
        <v>22</v>
      </c>
      <c r="E24" s="52"/>
    </row>
    <row r="25" spans="2:16" s="14" customFormat="1" ht="15" customHeight="1" x14ac:dyDescent="0.25">
      <c r="B25" s="48" t="s">
        <v>11</v>
      </c>
      <c r="C25" s="97">
        <f>SUM(I13:I22)</f>
        <v>60000</v>
      </c>
      <c r="D25" s="36" t="s">
        <v>22</v>
      </c>
      <c r="E25" s="52"/>
    </row>
    <row r="26" spans="2:16" s="14" customFormat="1" ht="15" customHeight="1" thickBot="1" x14ac:dyDescent="0.3">
      <c r="B26" s="48" t="s">
        <v>12</v>
      </c>
      <c r="C26" s="98">
        <f>ROUNDUP(C21^2*C25*C24/((C25-1)*C20^2+C21^2*C24),0)</f>
        <v>31</v>
      </c>
      <c r="D26" s="36" t="s">
        <v>18</v>
      </c>
      <c r="E26" s="52"/>
    </row>
    <row r="27" spans="2:16" ht="15" customHeight="1" thickBot="1" x14ac:dyDescent="0.35">
      <c r="B27" s="48" t="s">
        <v>31</v>
      </c>
      <c r="C27" s="99">
        <f>SUM(J13:J22)</f>
        <v>33</v>
      </c>
      <c r="D27" s="36" t="s">
        <v>30</v>
      </c>
      <c r="F27" s="14"/>
      <c r="G27" s="14"/>
      <c r="H27" s="14"/>
      <c r="I27" s="14"/>
      <c r="J27" s="14"/>
    </row>
    <row r="28" spans="2:16" x14ac:dyDescent="0.3">
      <c r="B28" s="14"/>
      <c r="C28" s="14"/>
      <c r="D28" s="14"/>
      <c r="F28" s="14"/>
      <c r="G28" s="14"/>
      <c r="H28" s="14"/>
      <c r="I28" s="14"/>
      <c r="J28" s="14"/>
    </row>
    <row r="29" spans="2:16" ht="179.25" customHeight="1" x14ac:dyDescent="0.3">
      <c r="B29" s="107" t="s">
        <v>81</v>
      </c>
      <c r="C29" s="108"/>
      <c r="D29" s="109"/>
      <c r="F29" s="14"/>
      <c r="G29" s="14"/>
      <c r="H29" s="14"/>
      <c r="I29" s="14"/>
      <c r="J29" s="14"/>
      <c r="P29" s="95"/>
    </row>
    <row r="30" spans="2:16" x14ac:dyDescent="0.3">
      <c r="B30" s="14"/>
      <c r="C30" s="14"/>
      <c r="D30" s="14"/>
      <c r="F30" s="14"/>
      <c r="G30" s="14"/>
      <c r="H30" s="14"/>
      <c r="I30" s="14"/>
      <c r="J30" s="14"/>
    </row>
    <row r="33" spans="2:11" x14ac:dyDescent="0.3">
      <c r="B33" s="81" t="s">
        <v>77</v>
      </c>
      <c r="C33" s="78"/>
      <c r="D33" s="79"/>
      <c r="E33" s="11"/>
      <c r="F33" s="56" t="s">
        <v>44</v>
      </c>
      <c r="G33" s="57" t="s">
        <v>74</v>
      </c>
      <c r="H33" s="57" t="s">
        <v>75</v>
      </c>
      <c r="I33" s="57" t="s">
        <v>40</v>
      </c>
      <c r="J33" s="57" t="s">
        <v>70</v>
      </c>
      <c r="K33" s="57"/>
    </row>
    <row r="34" spans="2:11" x14ac:dyDescent="0.3">
      <c r="B34" s="14"/>
      <c r="C34" s="14"/>
      <c r="D34" s="14"/>
      <c r="E34" s="52"/>
      <c r="F34" s="58" t="s">
        <v>45</v>
      </c>
      <c r="G34" s="59" t="s">
        <v>37</v>
      </c>
      <c r="H34" s="59" t="s">
        <v>39</v>
      </c>
      <c r="I34" s="59" t="s">
        <v>41</v>
      </c>
      <c r="J34" s="59" t="s">
        <v>71</v>
      </c>
      <c r="K34" s="65"/>
    </row>
    <row r="35" spans="2:11" x14ac:dyDescent="0.3">
      <c r="B35" s="67" t="s">
        <v>3</v>
      </c>
      <c r="C35" s="67" t="s">
        <v>1</v>
      </c>
      <c r="D35" s="67" t="s">
        <v>2</v>
      </c>
      <c r="E35" s="52"/>
      <c r="F35" s="60">
        <v>1</v>
      </c>
      <c r="G35" s="71">
        <v>0.22</v>
      </c>
      <c r="H35" s="71">
        <v>7.0000000000000007E-2</v>
      </c>
      <c r="I35" s="62">
        <v>30000</v>
      </c>
      <c r="J35" s="72">
        <v>42</v>
      </c>
      <c r="K35" s="104">
        <f>(I35/C$37)^2*(1-J35/I35)*(H35)^2/J35</f>
        <v>2.9125833333333338E-5</v>
      </c>
    </row>
    <row r="36" spans="2:11" x14ac:dyDescent="0.3">
      <c r="B36" s="48" t="s">
        <v>24</v>
      </c>
      <c r="C36" s="100">
        <f>SUMPRODUCT(G35:G44,I35:I44)/C37</f>
        <v>0.21333333333333335</v>
      </c>
      <c r="D36" s="36" t="s">
        <v>22</v>
      </c>
      <c r="E36" s="52"/>
      <c r="F36" s="60">
        <v>2</v>
      </c>
      <c r="G36" s="71">
        <v>0.06</v>
      </c>
      <c r="H36" s="71">
        <v>0.06</v>
      </c>
      <c r="I36" s="62">
        <v>10000</v>
      </c>
      <c r="J36" s="72">
        <v>12</v>
      </c>
      <c r="K36" s="104">
        <f t="shared" ref="K36:K44" si="1">(I36/C$37)^2*(1-J36/I36)*(H36)^2/J36</f>
        <v>8.3233333333333338E-6</v>
      </c>
    </row>
    <row r="37" spans="2:11" x14ac:dyDescent="0.3">
      <c r="B37" s="48" t="s">
        <v>11</v>
      </c>
      <c r="C37" s="97">
        <f>SUM(I35:I44)</f>
        <v>60000</v>
      </c>
      <c r="D37" s="36" t="s">
        <v>22</v>
      </c>
      <c r="E37" s="52"/>
      <c r="F37" s="60">
        <v>3</v>
      </c>
      <c r="G37" s="71">
        <v>0.28000000000000003</v>
      </c>
      <c r="H37" s="71">
        <v>0.04</v>
      </c>
      <c r="I37" s="62">
        <v>20000</v>
      </c>
      <c r="J37" s="72">
        <v>25</v>
      </c>
      <c r="K37" s="104">
        <f t="shared" si="1"/>
        <v>7.1022222222222224E-6</v>
      </c>
    </row>
    <row r="38" spans="2:11" ht="15" thickBot="1" x14ac:dyDescent="0.35">
      <c r="B38" s="48" t="s">
        <v>73</v>
      </c>
      <c r="C38" s="101">
        <f>SUMIF(K35:K44, "&lt;&gt;#DIV/0!")^0.5</f>
        <v>6.6746826807638502E-3</v>
      </c>
      <c r="D38" s="36"/>
      <c r="E38" s="52"/>
      <c r="F38" s="60">
        <v>4</v>
      </c>
      <c r="G38" s="61"/>
      <c r="H38" s="61"/>
      <c r="I38" s="62"/>
      <c r="J38" s="72"/>
      <c r="K38" s="105" t="e">
        <f>(I38/C$37)^2*(1-J38/I38)*(H38)^2/J38</f>
        <v>#DIV/0!</v>
      </c>
    </row>
    <row r="39" spans="2:11" ht="15" thickBot="1" x14ac:dyDescent="0.35">
      <c r="B39" s="48" t="s">
        <v>9</v>
      </c>
      <c r="C39" s="102">
        <f>C21*C38/C36</f>
        <v>6.1322520293111256E-2</v>
      </c>
      <c r="D39" s="48"/>
      <c r="E39" s="52"/>
      <c r="F39" s="60">
        <v>5</v>
      </c>
      <c r="G39" s="61"/>
      <c r="H39" s="61"/>
      <c r="I39" s="62"/>
      <c r="J39" s="72"/>
      <c r="K39" s="105" t="e">
        <f t="shared" si="1"/>
        <v>#DIV/0!</v>
      </c>
    </row>
    <row r="40" spans="2:11" x14ac:dyDescent="0.3">
      <c r="B40" s="75"/>
      <c r="C40" s="75"/>
      <c r="D40" s="75"/>
      <c r="E40" s="52"/>
      <c r="F40" s="60">
        <v>6</v>
      </c>
      <c r="G40" s="61"/>
      <c r="H40" s="61"/>
      <c r="I40" s="62"/>
      <c r="J40" s="72"/>
      <c r="K40" s="105" t="e">
        <f t="shared" si="1"/>
        <v>#DIV/0!</v>
      </c>
    </row>
    <row r="41" spans="2:11" x14ac:dyDescent="0.3">
      <c r="B41" s="47"/>
      <c r="C41" s="51"/>
      <c r="D41" s="38"/>
      <c r="E41" s="52"/>
      <c r="F41" s="60">
        <v>7</v>
      </c>
      <c r="G41" s="61"/>
      <c r="H41" s="61"/>
      <c r="I41" s="62"/>
      <c r="J41" s="72"/>
      <c r="K41" s="105" t="e">
        <f t="shared" si="1"/>
        <v>#DIV/0!</v>
      </c>
    </row>
    <row r="42" spans="2:11" x14ac:dyDescent="0.3">
      <c r="B42" s="47"/>
      <c r="C42" s="51"/>
      <c r="D42" s="38"/>
      <c r="E42" s="52"/>
      <c r="F42" s="60">
        <v>8</v>
      </c>
      <c r="G42" s="61"/>
      <c r="H42" s="61"/>
      <c r="I42" s="62"/>
      <c r="J42" s="72"/>
      <c r="K42" s="105" t="e">
        <f t="shared" si="1"/>
        <v>#DIV/0!</v>
      </c>
    </row>
    <row r="43" spans="2:11" x14ac:dyDescent="0.3">
      <c r="B43" s="47"/>
      <c r="C43" s="76"/>
      <c r="D43" s="38"/>
      <c r="E43" s="52"/>
      <c r="F43" s="60">
        <v>9</v>
      </c>
      <c r="G43" s="61"/>
      <c r="H43" s="61"/>
      <c r="I43" s="62"/>
      <c r="J43" s="72"/>
      <c r="K43" s="105" t="e">
        <f t="shared" si="1"/>
        <v>#DIV/0!</v>
      </c>
    </row>
    <row r="44" spans="2:11" x14ac:dyDescent="0.3">
      <c r="B44" s="47"/>
      <c r="C44" s="76"/>
      <c r="D44" s="38"/>
      <c r="E44" s="52"/>
      <c r="F44" s="60">
        <v>10</v>
      </c>
      <c r="G44" s="61"/>
      <c r="H44" s="61"/>
      <c r="I44" s="62"/>
      <c r="J44" s="72"/>
      <c r="K44" s="105" t="e">
        <f t="shared" si="1"/>
        <v>#DIV/0!</v>
      </c>
    </row>
    <row r="45" spans="2:11" x14ac:dyDescent="0.3">
      <c r="B45" s="47"/>
      <c r="C45" s="76"/>
      <c r="D45" s="38"/>
      <c r="E45" s="52"/>
      <c r="F45" s="14"/>
      <c r="G45" s="14"/>
      <c r="H45" s="14"/>
      <c r="I45" s="14"/>
      <c r="J45" s="14"/>
    </row>
    <row r="46" spans="2:11" ht="45" customHeight="1" x14ac:dyDescent="0.3">
      <c r="B46" s="107" t="s">
        <v>82</v>
      </c>
      <c r="C46" s="108"/>
      <c r="D46" s="109"/>
      <c r="E46" s="52"/>
      <c r="F46" s="14"/>
      <c r="G46" s="14"/>
      <c r="H46" s="14"/>
      <c r="I46" s="14"/>
      <c r="J46" s="14"/>
    </row>
    <row r="47" spans="2:11" x14ac:dyDescent="0.3">
      <c r="B47" s="47"/>
      <c r="C47" s="77"/>
      <c r="D47" s="38"/>
      <c r="E47" s="52"/>
      <c r="F47" s="14"/>
      <c r="G47" s="14"/>
      <c r="H47" s="14"/>
      <c r="I47" s="14"/>
      <c r="J47" s="14"/>
    </row>
    <row r="48" spans="2:11" x14ac:dyDescent="0.3">
      <c r="B48" s="47"/>
      <c r="C48" s="77"/>
      <c r="D48" s="38"/>
      <c r="E48" s="52"/>
      <c r="F48" s="14"/>
      <c r="G48" s="14"/>
      <c r="H48" s="14"/>
      <c r="I48" s="14"/>
      <c r="J48" s="14"/>
    </row>
    <row r="49" spans="2:10" x14ac:dyDescent="0.3">
      <c r="B49" s="47"/>
      <c r="C49" s="77"/>
      <c r="D49" s="38"/>
      <c r="F49" s="14"/>
      <c r="G49" s="14"/>
      <c r="H49" s="14"/>
      <c r="I49" s="14"/>
      <c r="J49" s="14"/>
    </row>
    <row r="50" spans="2:10" x14ac:dyDescent="0.3">
      <c r="B50" s="14"/>
      <c r="C50" s="14"/>
      <c r="D50" s="14"/>
      <c r="F50" s="14"/>
      <c r="G50" s="14"/>
      <c r="H50" s="14"/>
      <c r="I50" s="14"/>
      <c r="J50" s="14"/>
    </row>
  </sheetData>
  <sheetProtection algorithmName="SHA-512" hashValue="Qf+0ReCAuvKozaOS/Kf4tDDGrlQrr9pNsanO7SohEFh9qPRMPGQFZq3+zcWtxQCjJyvBm/4ekwfF42/HhtkC8A==" saltValue="qPMN54fJ0Tmc0o2GqBFE6g==" spinCount="100000" sheet="1" objects="1" scenarios="1"/>
  <mergeCells count="2">
    <mergeCell ref="B29:D29"/>
    <mergeCell ref="B46:D46"/>
  </mergeCells>
  <pageMargins left="0.7" right="0.7" top="0.75" bottom="0.75" header="0.3" footer="0.3"/>
  <pageSetup paperSize="9" scale="6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9:S47"/>
  <sheetViews>
    <sheetView showGridLines="0" topLeftCell="A29" zoomScaleNormal="100" workbookViewId="0">
      <selection activeCell="B48" sqref="B48"/>
    </sheetView>
  </sheetViews>
  <sheetFormatPr defaultColWidth="9.109375" defaultRowHeight="14.4" x14ac:dyDescent="0.3"/>
  <cols>
    <col min="1" max="1" width="5.6640625" style="11" customWidth="1"/>
    <col min="2" max="2" width="55.33203125" style="11" customWidth="1"/>
    <col min="3" max="3" width="12.109375" style="11" customWidth="1"/>
    <col min="4" max="4" width="31.109375" style="11" customWidth="1"/>
    <col min="5" max="5" width="5.6640625" style="63" customWidth="1"/>
    <col min="6" max="6" width="17.44140625" style="11" customWidth="1"/>
    <col min="7" max="9" width="16" style="11" customWidth="1"/>
    <col min="10" max="10" width="21.33203125" style="11" customWidth="1"/>
    <col min="11" max="16384" width="9.109375" style="11"/>
  </cols>
  <sheetData>
    <row r="9" spans="2:9" x14ac:dyDescent="0.3">
      <c r="B9" s="12" t="s">
        <v>16</v>
      </c>
      <c r="C9" s="13"/>
      <c r="D9" s="96" t="s">
        <v>23</v>
      </c>
      <c r="E9" s="52"/>
      <c r="F9" s="53" t="s">
        <v>21</v>
      </c>
      <c r="G9" s="68">
        <f>COUNT(G13:G15)</f>
        <v>3</v>
      </c>
      <c r="H9" s="14"/>
      <c r="I9" s="14"/>
    </row>
    <row r="10" spans="2:9" x14ac:dyDescent="0.3">
      <c r="B10" s="15" t="s">
        <v>20</v>
      </c>
      <c r="C10" s="16"/>
      <c r="D10" s="92" t="str">
        <f>C19*100&amp;"/"&amp;C20*100</f>
        <v>95/10</v>
      </c>
      <c r="E10" s="54"/>
      <c r="F10" s="14"/>
      <c r="G10" s="14"/>
      <c r="H10" s="14"/>
      <c r="I10" s="14"/>
    </row>
    <row r="11" spans="2:9" x14ac:dyDescent="0.3">
      <c r="B11" s="15" t="s">
        <v>4</v>
      </c>
      <c r="C11" s="16"/>
      <c r="D11" s="55"/>
      <c r="E11" s="52"/>
      <c r="F11" s="57" t="s">
        <v>46</v>
      </c>
      <c r="G11" s="57" t="s">
        <v>36</v>
      </c>
      <c r="H11" s="57" t="s">
        <v>49</v>
      </c>
      <c r="I11" s="57" t="s">
        <v>42</v>
      </c>
    </row>
    <row r="12" spans="2:9" x14ac:dyDescent="0.3">
      <c r="B12" s="17" t="s">
        <v>29</v>
      </c>
      <c r="C12" s="18"/>
      <c r="D12" s="19"/>
      <c r="E12" s="52"/>
      <c r="F12" s="65" t="s">
        <v>47</v>
      </c>
      <c r="G12" s="65" t="s">
        <v>48</v>
      </c>
      <c r="H12" s="65" t="s">
        <v>50</v>
      </c>
      <c r="I12" s="65" t="s">
        <v>43</v>
      </c>
    </row>
    <row r="13" spans="2:9" x14ac:dyDescent="0.3">
      <c r="B13" s="14"/>
      <c r="C13" s="14"/>
      <c r="D13" s="14"/>
      <c r="E13" s="52"/>
      <c r="F13" s="66">
        <v>1</v>
      </c>
      <c r="G13" s="61">
        <v>0.84</v>
      </c>
      <c r="H13" s="62">
        <v>30000</v>
      </c>
      <c r="I13" s="103">
        <f t="shared" ref="I13:I22" si="0">ROUNDUP($C$26*H13/$C$25,0)</f>
        <v>35</v>
      </c>
    </row>
    <row r="14" spans="2:9" x14ac:dyDescent="0.3">
      <c r="B14" s="20" t="s">
        <v>35</v>
      </c>
      <c r="C14" s="21"/>
      <c r="D14" s="22"/>
      <c r="E14" s="52"/>
      <c r="F14" s="66">
        <v>2</v>
      </c>
      <c r="G14" s="61">
        <v>0.73</v>
      </c>
      <c r="H14" s="62">
        <v>10000</v>
      </c>
      <c r="I14" s="103">
        <f t="shared" si="0"/>
        <v>12</v>
      </c>
    </row>
    <row r="15" spans="2:9" x14ac:dyDescent="0.3">
      <c r="B15" s="23" t="s">
        <v>33</v>
      </c>
      <c r="C15" s="24"/>
      <c r="D15" s="25"/>
      <c r="E15" s="52"/>
      <c r="F15" s="66">
        <v>3</v>
      </c>
      <c r="G15" s="61">
        <v>0.91</v>
      </c>
      <c r="H15" s="62">
        <v>20000</v>
      </c>
      <c r="I15" s="103">
        <f t="shared" si="0"/>
        <v>23</v>
      </c>
    </row>
    <row r="16" spans="2:9" x14ac:dyDescent="0.3">
      <c r="B16" s="26" t="s">
        <v>34</v>
      </c>
      <c r="C16" s="27"/>
      <c r="D16" s="28"/>
      <c r="E16" s="52"/>
      <c r="F16" s="66">
        <v>4</v>
      </c>
      <c r="G16" s="61"/>
      <c r="H16" s="62"/>
      <c r="I16" s="103">
        <f>ROUNDUP($C$26*H16/$C$25,0)</f>
        <v>0</v>
      </c>
    </row>
    <row r="17" spans="2:19" x14ac:dyDescent="0.3">
      <c r="B17" s="45"/>
      <c r="C17" s="14"/>
      <c r="D17" s="14"/>
      <c r="E17" s="52"/>
      <c r="F17" s="66">
        <v>5</v>
      </c>
      <c r="G17" s="61"/>
      <c r="H17" s="62"/>
      <c r="I17" s="103">
        <f t="shared" si="0"/>
        <v>0</v>
      </c>
    </row>
    <row r="18" spans="2:19" x14ac:dyDescent="0.3">
      <c r="B18" s="67" t="s">
        <v>3</v>
      </c>
      <c r="C18" s="67" t="s">
        <v>1</v>
      </c>
      <c r="D18" s="67" t="s">
        <v>2</v>
      </c>
      <c r="E18" s="52"/>
      <c r="F18" s="66">
        <v>6</v>
      </c>
      <c r="G18" s="61"/>
      <c r="H18" s="62"/>
      <c r="I18" s="103">
        <f t="shared" si="0"/>
        <v>0</v>
      </c>
    </row>
    <row r="19" spans="2:19" x14ac:dyDescent="0.3">
      <c r="B19" s="48" t="s">
        <v>6</v>
      </c>
      <c r="C19" s="50">
        <v>0.95</v>
      </c>
      <c r="D19" s="36" t="s">
        <v>7</v>
      </c>
      <c r="E19" s="52"/>
      <c r="F19" s="66">
        <v>7</v>
      </c>
      <c r="G19" s="61"/>
      <c r="H19" s="62"/>
      <c r="I19" s="103">
        <f t="shared" si="0"/>
        <v>0</v>
      </c>
    </row>
    <row r="20" spans="2:19" x14ac:dyDescent="0.3">
      <c r="B20" s="48" t="s">
        <v>9</v>
      </c>
      <c r="C20" s="50">
        <v>0.1</v>
      </c>
      <c r="D20" s="36" t="s">
        <v>13</v>
      </c>
      <c r="E20" s="52"/>
      <c r="F20" s="66">
        <v>8</v>
      </c>
      <c r="G20" s="61"/>
      <c r="H20" s="62"/>
      <c r="I20" s="103">
        <f t="shared" si="0"/>
        <v>0</v>
      </c>
    </row>
    <row r="21" spans="2:19" x14ac:dyDescent="0.3">
      <c r="B21" s="48" t="s">
        <v>14</v>
      </c>
      <c r="C21" s="93">
        <f>NORMINV(1-(1-C19)/2,0,1)</f>
        <v>1.9599639845400536</v>
      </c>
      <c r="D21" s="36" t="s">
        <v>15</v>
      </c>
      <c r="E21" s="52"/>
      <c r="F21" s="66">
        <v>9</v>
      </c>
      <c r="G21" s="61"/>
      <c r="H21" s="62"/>
      <c r="I21" s="103">
        <f t="shared" si="0"/>
        <v>0</v>
      </c>
    </row>
    <row r="22" spans="2:19" x14ac:dyDescent="0.3">
      <c r="B22" s="48" t="s">
        <v>25</v>
      </c>
      <c r="C22" s="93">
        <f>SUMPRODUCT(G13:G22,H13:H22)/C25</f>
        <v>0.84499999999999997</v>
      </c>
      <c r="D22" s="36" t="s">
        <v>22</v>
      </c>
      <c r="E22" s="52"/>
      <c r="F22" s="66">
        <v>10</v>
      </c>
      <c r="G22" s="61"/>
      <c r="H22" s="62"/>
      <c r="I22" s="103">
        <f t="shared" si="0"/>
        <v>0</v>
      </c>
    </row>
    <row r="23" spans="2:19" x14ac:dyDescent="0.3">
      <c r="B23" s="48" t="s">
        <v>26</v>
      </c>
      <c r="C23" s="93">
        <f>SUMPRODUCT(H13:H22,G13:G22,1-G13:G22)/C25</f>
        <v>0.12734999999999999</v>
      </c>
      <c r="D23" s="36" t="s">
        <v>22</v>
      </c>
      <c r="E23" s="52"/>
      <c r="F23" s="14"/>
      <c r="G23" s="14"/>
      <c r="H23" s="14"/>
      <c r="I23" s="14"/>
    </row>
    <row r="24" spans="2:19" x14ac:dyDescent="0.3">
      <c r="B24" s="48" t="s">
        <v>27</v>
      </c>
      <c r="C24" s="93">
        <f>C23/C22^2</f>
        <v>0.17835509961135815</v>
      </c>
      <c r="D24" s="36" t="s">
        <v>22</v>
      </c>
      <c r="E24" s="52"/>
      <c r="F24" s="14"/>
      <c r="G24" s="14"/>
      <c r="H24" s="14"/>
      <c r="I24" s="14"/>
    </row>
    <row r="25" spans="2:19" x14ac:dyDescent="0.3">
      <c r="B25" s="48" t="s">
        <v>11</v>
      </c>
      <c r="C25" s="97">
        <f>SUM(H13:H22)</f>
        <v>60000</v>
      </c>
      <c r="D25" s="36" t="s">
        <v>22</v>
      </c>
      <c r="E25" s="52"/>
      <c r="F25" s="14"/>
      <c r="G25" s="14"/>
      <c r="H25" s="14"/>
      <c r="I25" s="14"/>
    </row>
    <row r="26" spans="2:19" ht="15" thickBot="1" x14ac:dyDescent="0.35">
      <c r="B26" s="48" t="s">
        <v>12</v>
      </c>
      <c r="C26" s="98">
        <f>ROUNDUP(C21^2*C25*C24/((C25-1)*C20^2+C21^2*C24),0)</f>
        <v>69</v>
      </c>
      <c r="D26" s="36" t="s">
        <v>18</v>
      </c>
      <c r="E26" s="52"/>
      <c r="F26" s="14"/>
      <c r="G26" s="14"/>
      <c r="H26" s="14"/>
      <c r="I26" s="14"/>
    </row>
    <row r="27" spans="2:19" ht="15" thickBot="1" x14ac:dyDescent="0.35">
      <c r="B27" s="48" t="s">
        <v>32</v>
      </c>
      <c r="C27" s="99">
        <f>SUM(I13:I22)</f>
        <v>70</v>
      </c>
      <c r="D27" s="36" t="s">
        <v>30</v>
      </c>
      <c r="F27" s="14"/>
      <c r="G27" s="14"/>
      <c r="H27" s="14"/>
      <c r="I27" s="14"/>
    </row>
    <row r="28" spans="2:19" x14ac:dyDescent="0.3">
      <c r="B28" s="14"/>
      <c r="C28" s="14"/>
      <c r="D28" s="14"/>
      <c r="F28" s="14"/>
      <c r="G28" s="14"/>
      <c r="H28" s="14"/>
      <c r="I28" s="14"/>
    </row>
    <row r="29" spans="2:19" ht="183" customHeight="1" x14ac:dyDescent="0.3">
      <c r="B29" s="107" t="s">
        <v>83</v>
      </c>
      <c r="C29" s="108"/>
      <c r="D29" s="109"/>
      <c r="F29" s="14"/>
      <c r="G29" s="14"/>
      <c r="H29" s="14"/>
      <c r="I29" s="14"/>
      <c r="S29" s="95"/>
    </row>
    <row r="30" spans="2:19" x14ac:dyDescent="0.3">
      <c r="B30" s="14"/>
      <c r="C30" s="14"/>
      <c r="D30" s="14"/>
      <c r="F30" s="14"/>
      <c r="G30" s="14"/>
      <c r="H30" s="14"/>
      <c r="I30" s="14"/>
    </row>
    <row r="33" spans="2:10" x14ac:dyDescent="0.3">
      <c r="B33" s="81" t="s">
        <v>77</v>
      </c>
      <c r="C33" s="78"/>
      <c r="D33" s="79"/>
      <c r="E33" s="52"/>
      <c r="F33" s="57" t="s">
        <v>46</v>
      </c>
      <c r="G33" s="57" t="s">
        <v>76</v>
      </c>
      <c r="H33" s="57" t="s">
        <v>49</v>
      </c>
      <c r="I33" s="57" t="s">
        <v>70</v>
      </c>
      <c r="J33" s="57"/>
    </row>
    <row r="34" spans="2:10" x14ac:dyDescent="0.3">
      <c r="B34" s="14"/>
      <c r="C34" s="14"/>
      <c r="D34" s="14"/>
      <c r="E34" s="52"/>
      <c r="F34" s="65" t="s">
        <v>47</v>
      </c>
      <c r="G34" s="65" t="s">
        <v>48</v>
      </c>
      <c r="H34" s="65" t="s">
        <v>50</v>
      </c>
      <c r="I34" s="65" t="s">
        <v>71</v>
      </c>
      <c r="J34" s="65"/>
    </row>
    <row r="35" spans="2:10" x14ac:dyDescent="0.3">
      <c r="B35" s="67" t="s">
        <v>3</v>
      </c>
      <c r="C35" s="67" t="s">
        <v>1</v>
      </c>
      <c r="D35" s="67" t="s">
        <v>2</v>
      </c>
      <c r="E35" s="52"/>
      <c r="F35" s="66">
        <v>1</v>
      </c>
      <c r="G35" s="61">
        <v>0.83</v>
      </c>
      <c r="H35" s="62">
        <v>30000</v>
      </c>
      <c r="I35" s="72">
        <v>42</v>
      </c>
      <c r="J35" s="105">
        <f t="shared" ref="J35:J44" si="1">(H35/C$37)^2*(1-I35/H35)*G35*(1-G35)/I35</f>
        <v>8.3870511904761923E-4</v>
      </c>
    </row>
    <row r="36" spans="2:10" x14ac:dyDescent="0.3">
      <c r="B36" s="48" t="s">
        <v>25</v>
      </c>
      <c r="C36" s="93">
        <f>SUMPRODUCT(G35:G44,H35:H44)/C37</f>
        <v>0.84666666666666668</v>
      </c>
      <c r="D36" s="36" t="s">
        <v>22</v>
      </c>
      <c r="E36" s="52"/>
      <c r="F36" s="66">
        <v>2</v>
      </c>
      <c r="G36" s="61">
        <v>0.75</v>
      </c>
      <c r="H36" s="62">
        <v>10000</v>
      </c>
      <c r="I36" s="72">
        <f t="shared" ref="I36" si="2">ROUNDUP($C$26*H36/$C$25,0)</f>
        <v>12</v>
      </c>
      <c r="J36" s="105">
        <f t="shared" si="1"/>
        <v>4.3350694444444442E-4</v>
      </c>
    </row>
    <row r="37" spans="2:10" x14ac:dyDescent="0.3">
      <c r="B37" s="48" t="s">
        <v>11</v>
      </c>
      <c r="C37" s="97">
        <f>SUM(H35:H44)</f>
        <v>60000</v>
      </c>
      <c r="D37" s="36" t="s">
        <v>22</v>
      </c>
      <c r="E37" s="52"/>
      <c r="F37" s="66">
        <v>3</v>
      </c>
      <c r="G37" s="61">
        <v>0.92</v>
      </c>
      <c r="H37" s="62">
        <v>20000</v>
      </c>
      <c r="I37" s="72">
        <v>25</v>
      </c>
      <c r="J37" s="105">
        <f t="shared" si="1"/>
        <v>3.2670222222222207E-4</v>
      </c>
    </row>
    <row r="38" spans="2:10" ht="15" thickBot="1" x14ac:dyDescent="0.35">
      <c r="B38" s="48" t="s">
        <v>72</v>
      </c>
      <c r="C38" s="101">
        <f>SUMIF(J35:J44, "&lt;&gt;#DIV/0!")^0.5</f>
        <v>3.9986426268351187E-2</v>
      </c>
      <c r="D38" s="36"/>
      <c r="E38" s="52"/>
      <c r="F38" s="66">
        <v>4</v>
      </c>
      <c r="G38" s="62"/>
      <c r="H38" s="62"/>
      <c r="I38" s="62"/>
      <c r="J38" s="103" t="e">
        <f>(H38/C$37)^2*(1-I38/H38)*G38*(1-G38)/I38</f>
        <v>#DIV/0!</v>
      </c>
    </row>
    <row r="39" spans="2:10" ht="15" thickBot="1" x14ac:dyDescent="0.35">
      <c r="B39" s="48" t="s">
        <v>9</v>
      </c>
      <c r="C39" s="102">
        <f>C21*C38/C36</f>
        <v>9.2565301602088174E-2</v>
      </c>
      <c r="D39" s="48"/>
      <c r="E39" s="52"/>
      <c r="F39" s="66">
        <v>5</v>
      </c>
      <c r="G39" s="62"/>
      <c r="H39" s="62"/>
      <c r="I39" s="62"/>
      <c r="J39" s="103" t="e">
        <f t="shared" si="1"/>
        <v>#DIV/0!</v>
      </c>
    </row>
    <row r="40" spans="2:10" x14ac:dyDescent="0.3">
      <c r="E40" s="52"/>
      <c r="F40" s="66">
        <v>6</v>
      </c>
      <c r="G40" s="62"/>
      <c r="H40" s="62"/>
      <c r="I40" s="62"/>
      <c r="J40" s="103" t="e">
        <f t="shared" si="1"/>
        <v>#DIV/0!</v>
      </c>
    </row>
    <row r="41" spans="2:10" x14ac:dyDescent="0.3">
      <c r="E41" s="52"/>
      <c r="F41" s="66">
        <v>7</v>
      </c>
      <c r="G41" s="62"/>
      <c r="H41" s="62"/>
      <c r="I41" s="62"/>
      <c r="J41" s="103" t="e">
        <f t="shared" si="1"/>
        <v>#DIV/0!</v>
      </c>
    </row>
    <row r="42" spans="2:10" x14ac:dyDescent="0.3">
      <c r="E42" s="52"/>
      <c r="F42" s="66">
        <v>8</v>
      </c>
      <c r="G42" s="62"/>
      <c r="H42" s="62"/>
      <c r="I42" s="62"/>
      <c r="J42" s="103" t="e">
        <f t="shared" si="1"/>
        <v>#DIV/0!</v>
      </c>
    </row>
    <row r="43" spans="2:10" x14ac:dyDescent="0.3">
      <c r="E43" s="52"/>
      <c r="F43" s="66">
        <v>9</v>
      </c>
      <c r="G43" s="62"/>
      <c r="H43" s="62"/>
      <c r="I43" s="62"/>
      <c r="J43" s="103" t="e">
        <f t="shared" si="1"/>
        <v>#DIV/0!</v>
      </c>
    </row>
    <row r="44" spans="2:10" x14ac:dyDescent="0.3">
      <c r="E44" s="52"/>
      <c r="F44" s="66">
        <v>10</v>
      </c>
      <c r="G44" s="62"/>
      <c r="H44" s="62"/>
      <c r="I44" s="62"/>
      <c r="J44" s="103" t="e">
        <f t="shared" si="1"/>
        <v>#DIV/0!</v>
      </c>
    </row>
    <row r="45" spans="2:10" x14ac:dyDescent="0.3">
      <c r="E45" s="52"/>
      <c r="F45" s="14"/>
      <c r="G45" s="14"/>
      <c r="H45" s="14"/>
      <c r="I45" s="14"/>
    </row>
    <row r="46" spans="2:10" ht="43.5" customHeight="1" x14ac:dyDescent="0.3">
      <c r="B46" s="107" t="s">
        <v>84</v>
      </c>
      <c r="C46" s="108"/>
      <c r="D46" s="109"/>
      <c r="E46" s="52"/>
      <c r="F46" s="14"/>
      <c r="G46" s="14"/>
      <c r="H46" s="14"/>
      <c r="I46" s="14"/>
    </row>
    <row r="47" spans="2:10" x14ac:dyDescent="0.3">
      <c r="E47" s="52"/>
      <c r="F47" s="14"/>
      <c r="G47" s="14"/>
      <c r="H47" s="14"/>
      <c r="I47" s="14"/>
    </row>
  </sheetData>
  <sheetProtection algorithmName="SHA-512" hashValue="ktZo+q053Oqf2IbJQU+Ag5qI9FM/expEe4n9uG1JCls3vw8qNQh3gM2cgbXwiJORk3QGz4mgFdCnIvVd7vuDCg==" saltValue="QQpqn1Yvkp9ysvaRJ2L/mg==" spinCount="100000" sheet="1" objects="1" scenarios="1"/>
  <mergeCells count="2">
    <mergeCell ref="B29:D29"/>
    <mergeCell ref="B46:D46"/>
  </mergeCells>
  <pageMargins left="0.7" right="0.7" top="0.75" bottom="0.75" header="0.3" footer="0.3"/>
  <pageSetup paperSize="9" scale="77"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8:I19"/>
  <sheetViews>
    <sheetView showGridLines="0" workbookViewId="0">
      <selection activeCell="I12" sqref="I12"/>
    </sheetView>
  </sheetViews>
  <sheetFormatPr defaultRowHeight="14.4" x14ac:dyDescent="0.3"/>
  <cols>
    <col min="2" max="2" width="11.109375" customWidth="1"/>
    <col min="3" max="3" width="24" customWidth="1"/>
    <col min="4" max="4" width="56.6640625" customWidth="1"/>
    <col min="5" max="5" width="9.109375" customWidth="1"/>
  </cols>
  <sheetData>
    <row r="8" spans="2:9" x14ac:dyDescent="0.3">
      <c r="D8" s="1" t="s">
        <v>51</v>
      </c>
      <c r="G8" s="1"/>
      <c r="H8" s="1"/>
      <c r="I8" s="1"/>
    </row>
    <row r="9" spans="2:9" x14ac:dyDescent="0.3">
      <c r="E9" s="2"/>
    </row>
    <row r="10" spans="2:9" ht="15" thickBot="1" x14ac:dyDescent="0.35">
      <c r="B10" s="10" t="s">
        <v>52</v>
      </c>
      <c r="C10" s="10" t="s">
        <v>53</v>
      </c>
      <c r="D10" s="10" t="s">
        <v>54</v>
      </c>
    </row>
    <row r="11" spans="2:9" ht="9" customHeight="1" x14ac:dyDescent="0.3"/>
    <row r="12" spans="2:9" ht="39.6" x14ac:dyDescent="0.3">
      <c r="B12" s="4" t="s">
        <v>85</v>
      </c>
      <c r="C12" s="106">
        <v>46216</v>
      </c>
      <c r="D12" s="3" t="s">
        <v>86</v>
      </c>
    </row>
    <row r="13" spans="2:9" ht="9" customHeight="1" x14ac:dyDescent="0.3"/>
    <row r="14" spans="2:9" ht="66" x14ac:dyDescent="0.3">
      <c r="B14" s="4" t="s">
        <v>58</v>
      </c>
      <c r="C14" s="106">
        <v>46204</v>
      </c>
      <c r="D14" s="3" t="s">
        <v>87</v>
      </c>
    </row>
    <row r="15" spans="2:9" ht="12" customHeight="1" x14ac:dyDescent="0.3">
      <c r="B15" s="5" t="s">
        <v>55</v>
      </c>
      <c r="C15" s="6"/>
      <c r="D15" s="6"/>
    </row>
    <row r="16" spans="2:9" ht="12" customHeight="1" x14ac:dyDescent="0.3">
      <c r="B16" s="4" t="s">
        <v>56</v>
      </c>
      <c r="C16" s="7"/>
      <c r="D16" s="7"/>
    </row>
    <row r="17" spans="2:4" ht="12" customHeight="1" x14ac:dyDescent="0.3">
      <c r="B17" s="4" t="s">
        <v>57</v>
      </c>
      <c r="C17" s="7"/>
      <c r="D17" s="7"/>
    </row>
    <row r="18" spans="2:4" ht="12" customHeight="1" x14ac:dyDescent="0.3">
      <c r="B18" s="4" t="s">
        <v>79</v>
      </c>
      <c r="C18" s="7"/>
      <c r="D18" s="7"/>
    </row>
    <row r="19" spans="2:4" ht="12" customHeight="1" thickBot="1" x14ac:dyDescent="0.35">
      <c r="B19" s="8" t="s">
        <v>59</v>
      </c>
      <c r="C19" s="9"/>
      <c r="D19" s="9"/>
    </row>
  </sheetData>
  <sheetProtection algorithmName="SHA-512" hashValue="e0oN8hse6g1c1zmxO1rHiTAJ9htzbTQW11KQqaBy0YeDngMUqKiG70eFvdHYqBLd9v6JtOrTX7NYpALyIzG7Bg==" saltValue="xeJ1bkHztovulvXcqvk/Ow=="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9757164AAB5440A3FC5FE90A694843" ma:contentTypeVersion="17" ma:contentTypeDescription="Create a new document." ma:contentTypeScope="" ma:versionID="3bb52a4c8a4b9e35f54bd3eebc84f49d">
  <xsd:schema xmlns:xsd="http://www.w3.org/2001/XMLSchema" xmlns:xs="http://www.w3.org/2001/XMLSchema" xmlns:p="http://schemas.microsoft.com/office/2006/metadata/properties" xmlns:ns1="cf388604-de42-4ea6-a8dd-574868561676" targetNamespace="http://schemas.microsoft.com/office/2006/metadata/properties" ma:root="true" ma:fieldsID="2c2ed90cded7f97fcc892408a9523077" ns1:_="">
    <xsd:import namespace="cf388604-de42-4ea6-a8dd-574868561676"/>
    <xsd:element name="properties">
      <xsd:complexType>
        <xsd:sequence>
          <xsd:element name="documentManagement">
            <xsd:complexType>
              <xsd:all>
                <xsd:element ref="ns1:Meeting"/>
                <xsd:element ref="ns1:Annex_x0020_Nr_x002e_"/>
                <xsd:element ref="ns1:Document_x0020_Status"/>
                <xsd:element ref="ns1:Lead_x0020_Officer"/>
                <xsd:element ref="ns1:Peer_x0020_Reviewer"/>
                <xsd:element ref="ns1:Clearance_x0020_by"/>
                <xsd:element ref="ns1:Formatter"/>
                <xsd:element ref="ns1:Modifiedby" minOccurs="0"/>
                <xsd:element ref="ns1:MediaServiceMetadata" minOccurs="0"/>
                <xsd:element ref="ns1:MediaServiceFastMetadata" minOccurs="0"/>
                <xsd:element ref="ns1:MediaServiceSearchProperties" minOccurs="0"/>
                <xsd:element ref="ns1: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388604-de42-4ea6-a8dd-574868561676" elementFormDefault="qualified">
    <xsd:import namespace="http://schemas.microsoft.com/office/2006/documentManagement/types"/>
    <xsd:import namespace="http://schemas.microsoft.com/office/infopath/2007/PartnerControls"/>
    <xsd:element name="Meeting" ma:index="0" ma:displayName="Meeting" ma:default="MEP 001" ma:format="Dropdown" ma:internalName="Meeting">
      <xsd:simpleType>
        <xsd:restriction base="dms:Choice">
          <xsd:enumeration value="MEP 001"/>
          <xsd:enumeration value="MEP 002"/>
          <xsd:enumeration value="MEP 003"/>
          <xsd:enumeration value="MEP 004"/>
          <xsd:enumeration value="MEP 005"/>
          <xsd:enumeration value="MEP 006"/>
          <xsd:enumeration value="MEP 007"/>
          <xsd:enumeration value="MEP 008"/>
          <xsd:enumeration value="MEP 009"/>
          <xsd:enumeration value="MEP 010"/>
          <xsd:enumeration value="MEP 011"/>
          <xsd:enumeration value="MEP 012"/>
          <xsd:enumeration value="MEP 013"/>
          <xsd:enumeration value="MEP 014"/>
          <xsd:enumeration value="MEP 015"/>
          <xsd:enumeration value="MEP 016"/>
          <xsd:enumeration value="MEP 017"/>
          <xsd:enumeration value="MEP 018"/>
          <xsd:enumeration value="MEP 019"/>
          <xsd:enumeration value="MEP 020"/>
        </xsd:restriction>
      </xsd:simpleType>
    </xsd:element>
    <xsd:element name="Annex_x0020_Nr_x002e_" ma:index="3" ma:displayName="Annex Nr." ma:format="Dropdown" ma:internalName="Annex_x0020_Nr_x002e_">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0"/>
          <xsd:enumeration value="-"/>
        </xsd:restriction>
      </xsd:simpleType>
    </xsd:element>
    <xsd:element name="Document_x0020_Status" ma:index="4" ma:displayName="Document Status" ma:default="1/5 - Initial document" ma:format="RadioButtons" ma:internalName="Document_x0020_Status">
      <xsd:simpleType>
        <xsd:restriction base="dms:Choice">
          <xsd:enumeration value="1/5 - Initial document"/>
          <xsd:enumeration value="2/5 - Peer reviewed"/>
          <xsd:enumeration value="3/5 - Cleared by Team Lead"/>
          <xsd:enumeration value="4/5 - Formatted"/>
          <xsd:enumeration value="5/5 - Clean, ready for publication"/>
        </xsd:restriction>
      </xsd:simpleType>
    </xsd:element>
    <xsd:element name="Lead_x0020_Officer" ma:index="5" ma:displayName="Lead Officer" ma:list="UserInfo" ma:SharePointGroup="0" ma:internalName="Lead_x0020_Offic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Peer_x0020_Reviewer" ma:index="6" ma:displayName="Peer Reviewer" ma:list="UserInfo" ma:SharePointGroup="0" ma:internalName="Peer_x0020_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learance_x0020_by" ma:index="7" ma:displayName="Clearance by" ma:list="UserInfo" ma:SharePointGroup="0" ma:internalName="Clearance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Formatter" ma:index="8" ma:displayName="Formatter" ma:list="UserInfo" ma:SharePointGroup="0" ma:internalName="Formatt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Modifiedby" ma:index="9" nillable="true" ma:displayName="Modified by" ma:format="Dropdown" ma:internalName="Modifiedby">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d8c265a-5436-43a7-80c1-713d2827ffde" ContentTypeId="0x0101" PreviousValue="false" LastSyncTimeStamp="2020-07-07T13:32:30.2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eeting xmlns="cf388604-de42-4ea6-a8dd-574868561676">MEP 014</Meeting>
    <Peer_x0020_Reviewer xmlns="cf388604-de42-4ea6-a8dd-574868561676">
      <UserInfo>
        <DisplayName/>
        <AccountId/>
        <AccountType/>
      </UserInfo>
    </Peer_x0020_Reviewer>
    <Modifiedby xmlns="cf388604-de42-4ea6-a8dd-574868561676" xsi:nil="true"/>
    <Document_x0020_Status xmlns="cf388604-de42-4ea6-a8dd-574868561676">1/5 - Initial document</Document_x0020_Status>
    <Lead_x0020_Officer xmlns="cf388604-de42-4ea6-a8dd-574868561676">
      <UserInfo>
        <DisplayName/>
        <AccountId/>
        <AccountType/>
      </UserInfo>
    </Lead_x0020_Officer>
    <Clearance_x0020_by xmlns="cf388604-de42-4ea6-a8dd-574868561676">
      <UserInfo>
        <DisplayName/>
        <AccountId/>
        <AccountType/>
      </UserInfo>
    </Clearance_x0020_by>
    <Annex_x0020_Nr_x002e_ xmlns="cf388604-de42-4ea6-a8dd-574868561676">5</Annex_x0020_Nr_x002e_>
    <Formatter xmlns="cf388604-de42-4ea6-a8dd-574868561676">
      <UserInfo>
        <DisplayName/>
        <AccountId/>
        <AccountType/>
      </UserInfo>
    </Formatter>
  </documentManagement>
</p:properties>
</file>

<file path=customXml/itemProps1.xml><?xml version="1.0" encoding="utf-8"?>
<ds:datastoreItem xmlns:ds="http://schemas.openxmlformats.org/officeDocument/2006/customXml" ds:itemID="{774423D6-2B71-41E4-868D-1B8C3CFA3CF5}"/>
</file>

<file path=customXml/itemProps2.xml><?xml version="1.0" encoding="utf-8"?>
<ds:datastoreItem xmlns:ds="http://schemas.openxmlformats.org/officeDocument/2006/customXml" ds:itemID="{A811C990-B9C7-4E8C-8CB8-E62641FD148D}">
  <ds:schemaRefs>
    <ds:schemaRef ds:uri="Microsoft.SharePoint.Taxonomy.ContentTypeSync"/>
  </ds:schemaRefs>
</ds:datastoreItem>
</file>

<file path=customXml/itemProps3.xml><?xml version="1.0" encoding="utf-8"?>
<ds:datastoreItem xmlns:ds="http://schemas.openxmlformats.org/officeDocument/2006/customXml" ds:itemID="{B00341B1-68DB-4BC2-A367-4BD99CAAA210}">
  <ds:schemaRefs>
    <ds:schemaRef ds:uri="http://schemas.microsoft.com/sharepoint/v3/contenttype/forms"/>
  </ds:schemaRefs>
</ds:datastoreItem>
</file>

<file path=customXml/itemProps4.xml><?xml version="1.0" encoding="utf-8"?>
<ds:datastoreItem xmlns:ds="http://schemas.openxmlformats.org/officeDocument/2006/customXml" ds:itemID="{ECE4354E-4344-4415-8333-31CCD9D712FF}">
  <ds:schemaRefs>
    <ds:schemaRef ds:uri="http://schemas.microsoft.com/office/2006/metadata/properties"/>
    <ds:schemaRef ds:uri="http://schemas.microsoft.com/office/infopath/2007/PartnerControls"/>
    <ds:schemaRef ds:uri="73c009d7-59ee-4719-9f9b-53324731b0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 &amp; version</vt:lpstr>
      <vt:lpstr>SRS - Mean</vt:lpstr>
      <vt:lpstr>SRS - Proportion</vt:lpstr>
      <vt:lpstr>Stratified - Mean</vt:lpstr>
      <vt:lpstr>Stratified - Proportion</vt:lpstr>
      <vt:lpstr>Doc Info</vt:lpstr>
    </vt:vector>
  </TitlesOfParts>
  <Company>University of Reading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size calculator_MEP014</dc:title>
  <dc:creator>James   Gallagher</dc:creator>
  <cp:lastModifiedBy>Benita Gurung</cp:lastModifiedBy>
  <cp:lastPrinted>2015-06-19T09:00:13Z</cp:lastPrinted>
  <dcterms:created xsi:type="dcterms:W3CDTF">2014-06-05T17:26:27Z</dcterms:created>
  <dcterms:modified xsi:type="dcterms:W3CDTF">2026-07-10T16:57:34Z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0x010100BA9757164AAB5440A3FC5FE90A694843</vt:lpwstr>
  </property>
  <property fmtid="{D5CDD505-2E9C-101B-9397-08002B2CF9AE}" pid="3" name="_ModernAudienceTargetUserField">
    <vt:lpwstr/>
  </property>
  <property fmtid="{D5CDD505-2E9C-101B-9397-08002B2CF9AE}" pid="5" name="Document">
    <vt:lpwstr>Call for Input</vt:lpwstr>
  </property>
  <property fmtid="{D5CDD505-2E9C-101B-9397-08002B2CF9AE}" pid="6" name="Officer(s)">
    <vt:lpwstr>34;#i:0#.f|membership|bgurung@unfccc.int;#62;#i:0#.f|membership|nmuller@unfccc.int;#35;#i:0#.f|membership|msaenz@unfccc.int</vt:lpwstr>
  </property>
  <property fmtid="{D5CDD505-2E9C-101B-9397-08002B2CF9AE}" pid="8" name="Team Lead">
    <vt:lpwstr/>
  </property>
  <property fmtid="{D5CDD505-2E9C-101B-9397-08002B2CF9AE}" pid="9" name="Category">
    <vt:lpwstr>Active</vt:lpwstr>
  </property>
  <property fmtid="{D5CDD505-2E9C-101B-9397-08002B2CF9AE}" pid="10" name="Expert(s)">
    <vt:lpwstr>183;#i:0#.f|membership|ntabade_gmail.com#ext#@unfccc365.onmicrosoft.com</vt:lpwstr>
  </property>
</Properties>
</file>