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xr:revisionPtr revIDLastSave="5" documentId="11_759096BA4F2BD3ADB004C82C11C1529F130BFD68" xr6:coauthVersionLast="47" xr6:coauthVersionMax="47" xr10:uidLastSave="{75CABBFD-DB48-4F2D-9438-31CC214E7D8C}"/>
  <bookViews>
    <workbookView xWindow="0" yWindow="0" windowWidth="16384" windowHeight="8192" tabRatio="500" xr2:uid="{00000000-000D-0000-FFFF-FFFF00000000}"/>
  </bookViews>
  <sheets>
    <sheet name="ER Comparison" sheetId="1" r:id="rId1"/>
    <sheet name="10-Year Projection" sheetId="2" r:id="rId2"/>
    <sheet name="Cover Page" sheetId="3" state="hidden" r:id="rId3"/>
    <sheet name="Sample Size Cal &amp; Results" sheetId="4" state="hidden" r:id="rId4"/>
    <sheet name="ICS Distribution Summary" sheetId="5" state="hidden" r:id="rId5"/>
    <sheet name="Usage Survey Data" sheetId="6" state="hidden" r:id="rId6"/>
    <sheet name="VM0050_Ex Ante Parameters" sheetId="7" r:id="rId7"/>
    <sheet name="Ex-post Survey Results" sheetId="8" state="hidden" r:id="rId8"/>
    <sheet name="VM0050_ER Calculation" sheetId="9" r:id="rId9"/>
    <sheet name="A6.4 Parameters" sheetId="10" r:id="rId10"/>
    <sheet name="A6.4 ER Calculation" sheetId="11" r:id="rId11"/>
  </sheets>
  <definedNames>
    <definedName name="__123Graph_B" hidden="1">#REF!</definedName>
    <definedName name="_BEy1">#REF!</definedName>
    <definedName name="_BEy10">#REF!</definedName>
    <definedName name="_BEy2">#REF!</definedName>
    <definedName name="_BEy3">#REF!</definedName>
    <definedName name="_BEy4">#REF!</definedName>
    <definedName name="_BEy5">#REF!</definedName>
    <definedName name="_BEy6">#REF!</definedName>
    <definedName name="_BEy7">#REF!</definedName>
    <definedName name="_BEy8">#REF!</definedName>
    <definedName name="_BEy9">#REF!</definedName>
    <definedName name="_xlnm._FilterDatabase" localSheetId="4" hidden="1">'ICS Distribution Summary'!$A$2:$I$61</definedName>
    <definedName name="_xlnm._FilterDatabase" localSheetId="5" hidden="1">'Usage Survey Data'!$A$3:$BL$153</definedName>
    <definedName name="_Hlk124866622" localSheetId="7">'Ex-post Survey Results'!$A$10</definedName>
    <definedName name="A">#REF!</definedName>
    <definedName name="aa" hidden="1">{#N/A,#N/A,FALSE,"Wyniki"}</definedName>
    <definedName name="AFbl_fuel1_10thyr">#REF!</definedName>
    <definedName name="AFbl_fuel1_1styr">#REF!</definedName>
    <definedName name="AFbl_fuel1_2ndyr">#REF!</definedName>
    <definedName name="AFbl_fuel1_3rdyr">#REF!</definedName>
    <definedName name="AFbl_fuel1_4thyr">#REF!</definedName>
    <definedName name="AFbl_fuel1_5thyr">#REF!</definedName>
    <definedName name="AFbl_fuel1_6thyr">#REF!</definedName>
    <definedName name="AFbl_fuel1_7thyr">#REF!</definedName>
    <definedName name="AFbl_fuel1_8thyr">#REF!</definedName>
    <definedName name="AFbl_fuel1_9thyr">#REF!</definedName>
    <definedName name="AFbl_fuel1_y8">#REF!</definedName>
    <definedName name="AFbl_fuel1_y9">#REF!</definedName>
    <definedName name="AFbl_fuel2">#REF!</definedName>
    <definedName name="AFbl_fuel2_10thyr">#REF!</definedName>
    <definedName name="AFbl_fuel2_1styr">#REF!</definedName>
    <definedName name="AFbl_fuel2_2ndyr">#REF!</definedName>
    <definedName name="AFbl_fuel2_3rdyr">#REF!</definedName>
    <definedName name="AFbl_fuel2_4thyr">#REF!</definedName>
    <definedName name="AFbl_fuel2_5thyr">#REF!</definedName>
    <definedName name="AFbl_fuel2_6thyr">#REF!</definedName>
    <definedName name="AFbl_fuel2_7thyr">#REF!</definedName>
    <definedName name="AFbl_fuel2_8thyr">#REF!</definedName>
    <definedName name="AFbl_fuel2_9thyr">#REF!</definedName>
    <definedName name="AFbl_fuel2_y1">#REF!</definedName>
    <definedName name="AFbl_fuel2_y10">#REF!</definedName>
    <definedName name="AFbl_fuel2_y2">#REF!</definedName>
    <definedName name="AFbl_fuel2_y3">#REF!</definedName>
    <definedName name="AFbl_fuel2_y4">#REF!</definedName>
    <definedName name="AFbl_fuel2_y5">#REF!</definedName>
    <definedName name="AFbl_fuel2_y6">#REF!</definedName>
    <definedName name="AFbl_fuel2_y7">#REF!</definedName>
    <definedName name="AFbl_fuel2_y8">#REF!</definedName>
    <definedName name="AFbl_fuel2_y9">#REF!</definedName>
    <definedName name="AFbl_fuel3_10thyr">#REF!</definedName>
    <definedName name="AFbl_fuel3_1styr">#REF!</definedName>
    <definedName name="AFbl_fuel3_2ndyr">#REF!</definedName>
    <definedName name="AFbl_fuel3_3rdyr">#REF!</definedName>
    <definedName name="AFbl_fuel3_4thyr">#REF!</definedName>
    <definedName name="AFbl_fuel3_5thyr">#REF!</definedName>
    <definedName name="AFbl_fuel3_6thyr">#REF!</definedName>
    <definedName name="AFbl_fuel3_7thyr">#REF!</definedName>
    <definedName name="AFbl_fuel3_8thyr">#REF!</definedName>
    <definedName name="AFbl_fuel3_9thyr">#REF!</definedName>
    <definedName name="AFbl_fuel3_y1">#REF!</definedName>
    <definedName name="AFbl_fuel3_y10">#REF!</definedName>
    <definedName name="AFbl_fuel3_y2">#REF!</definedName>
    <definedName name="AFbl_fuel3_y3">#REF!</definedName>
    <definedName name="AFbl_fuel3_y4">#REF!</definedName>
    <definedName name="AFbl_fuel3_y5">#REF!</definedName>
    <definedName name="AFbl_fuel3_y6">#REF!</definedName>
    <definedName name="AFbl_fuel3_y7">#REF!</definedName>
    <definedName name="AFbl_fuel3_y8">#REF!</definedName>
    <definedName name="AFbl_fuel3_y9">#REF!</definedName>
    <definedName name="AFbl_y2_fuel2">#REF!</definedName>
    <definedName name="AFble_fuel1_y7">#REF!</definedName>
    <definedName name="AFlb_fuel3_1styr">#REF!</definedName>
    <definedName name="AFpj_fuel1_10thyr">#REF!</definedName>
    <definedName name="AFpj_fuel1_1styr">#REF!</definedName>
    <definedName name="AFpj_fuel1_2ndyr">#REF!</definedName>
    <definedName name="AFpj_fuel1_3rdyr">#REF!</definedName>
    <definedName name="AFpj_fuel1_4thyr">#REF!</definedName>
    <definedName name="AFpj_fuel1_5thyr">#REF!</definedName>
    <definedName name="AFpj_fuel1_6thyr">#REF!</definedName>
    <definedName name="AFpj_fuel1_7thyr">#REF!</definedName>
    <definedName name="AFpj_fuel1_8thyr">#REF!</definedName>
    <definedName name="AFpj_fuel1_9thyr">#REF!</definedName>
    <definedName name="AFpj_fuel2_10thyr">#REF!</definedName>
    <definedName name="AFpj_fuel2_1styr">#REF!</definedName>
    <definedName name="AFpj_fuel2_2ndyr">#REF!</definedName>
    <definedName name="AFpj_fuel2_3rdyr">#REF!</definedName>
    <definedName name="AFpj_fuel2_4thyr">#REF!</definedName>
    <definedName name="AFpj_fuel2_5thyr">#REF!</definedName>
    <definedName name="AFpj_fuel2_6thyr">#REF!</definedName>
    <definedName name="AFpj_fuel2_7thyr">#REF!</definedName>
    <definedName name="AFpj_fuel2_8thyr">#REF!</definedName>
    <definedName name="AFpj_fuel2_9thyr">#REF!</definedName>
    <definedName name="AFpj_fuel3_10thyr">#REF!</definedName>
    <definedName name="AFpj_fuel3_1styr">#REF!</definedName>
    <definedName name="AFpj_fuel3_2ndyr">#REF!</definedName>
    <definedName name="AFpj_fuel3_3rdyr">#REF!</definedName>
    <definedName name="AFpj_fuel3_4thyr">#REF!</definedName>
    <definedName name="AFpj_fuel3_5thyr">#REF!</definedName>
    <definedName name="AFpj_fuel3_6thyr">#REF!</definedName>
    <definedName name="AFpj_fuel3_7thyr">#REF!</definedName>
    <definedName name="AFpj_fuel3_8thyr">#REF!</definedName>
    <definedName name="AFpj_fuel3_9thyr">#REF!</definedName>
    <definedName name="age0_1">#REF!</definedName>
    <definedName name="age1_2">#REF!</definedName>
    <definedName name="age2_3">#REF!</definedName>
    <definedName name="age3_4">#REF!</definedName>
    <definedName name="age4_5">#REF!</definedName>
    <definedName name="age5_6">#REF!</definedName>
    <definedName name="age6_7">#REF!</definedName>
    <definedName name="age7_8">#REF!</definedName>
    <definedName name="age8_9">#REF!</definedName>
    <definedName name="age9_10">#REF!</definedName>
    <definedName name="alpha">#REF!</definedName>
    <definedName name="Ave_nrb_bio1">#REF!</definedName>
    <definedName name="Ave_nrb_bio2">#REF!</definedName>
    <definedName name="Ave_nrb_bio3">#REF!</definedName>
    <definedName name="Ave_sales_growth">#REF!</definedName>
    <definedName name="bb" hidden="1">{#N/A,#N/A,FALSE,"Wyniki"}</definedName>
    <definedName name="Bbl_y1">#REF!</definedName>
    <definedName name="Bbl_y10">#REF!</definedName>
    <definedName name="Bbl_y2">#REF!</definedName>
    <definedName name="Bbl_y3">#REF!</definedName>
    <definedName name="Bbl_y4">#REF!</definedName>
    <definedName name="Bbl_y5">#REF!</definedName>
    <definedName name="Bbl_y6">#REF!</definedName>
    <definedName name="Bbl_y7">#REF!</definedName>
    <definedName name="Bbl_y8">#REF!</definedName>
    <definedName name="Bbl_y9">#REF!</definedName>
    <definedName name="bins_array">#REF!</definedName>
    <definedName name="Carbon_price">#REF!</definedName>
    <definedName name="cc" hidden="1">{#N/A,#N/A,FALSE,"Wyniki"}</definedName>
    <definedName name="Confidence">#REF!</definedName>
    <definedName name="CumU1">#REF!</definedName>
    <definedName name="CumU10">#REF!</definedName>
    <definedName name="CumU2">#REF!</definedName>
    <definedName name="CumU3">#REF!</definedName>
    <definedName name="CumU4">#REF!</definedName>
    <definedName name="CumU5">#REF!</definedName>
    <definedName name="CumU6">#REF!</definedName>
    <definedName name="CumU7">#REF!</definedName>
    <definedName name="CumU8">#REF!</definedName>
    <definedName name="CumU9">#REF!</definedName>
    <definedName name="D">#REF!</definedName>
    <definedName name="data">#REF!</definedName>
    <definedName name="data_array">#REF!</definedName>
    <definedName name="data1">#REF!</definedName>
    <definedName name="datanew">#REF!</definedName>
    <definedName name="Days.In.MP" localSheetId="3">#REF!</definedName>
    <definedName name="Days.In.MP" localSheetId="5">#REF!</definedName>
    <definedName name="Days.In.MP" localSheetId="7">#REF!</definedName>
    <definedName name="Days.In.MP">'Cover Page'!#REF!</definedName>
    <definedName name="dd" hidden="1">{#N/A,#N/A,FALSE,"Wyniki"}</definedName>
    <definedName name="Discount_rate">#REF!</definedName>
    <definedName name="drate">#REF!</definedName>
    <definedName name="drate2">#REF!</definedName>
    <definedName name="ee" hidden="1">{#N/A,#N/A,FALSE,"Wyniki"}</definedName>
    <definedName name="EF_af_co2_fuel1">#REF!</definedName>
    <definedName name="EF_CH4_bio1">#REF!</definedName>
    <definedName name="EF_CH4_bio2">#REF!</definedName>
    <definedName name="EF_CH4_bio3">#REF!</definedName>
    <definedName name="EF_CH4_fuel1">#REF!</definedName>
    <definedName name="EF_CH4_fuel2">#REF!</definedName>
    <definedName name="EF_CH4_fuel3">#REF!</definedName>
    <definedName name="EF_co2_bio1">#REF!</definedName>
    <definedName name="EF_co2_bio2">#REF!</definedName>
    <definedName name="EF_co2_bio3">#REF!</definedName>
    <definedName name="EF_co2_fuel1">#REF!</definedName>
    <definedName name="EF_co2_fuel2">#REF!</definedName>
    <definedName name="EF_co2_fuel3">#REF!</definedName>
    <definedName name="EF_N2O_bio1">#REF!</definedName>
    <definedName name="EF_N2O_bio2">#REF!</definedName>
    <definedName name="EF_N2O_bio3">#REF!</definedName>
    <definedName name="EF_N2O_fuel1">#REF!</definedName>
    <definedName name="EF_N2O_fuel2">#REF!</definedName>
    <definedName name="EF_N2O_fuel3">#REF!</definedName>
    <definedName name="EFaf_co2_fuel1">#REF!</definedName>
    <definedName name="EFaf_co2_fuel2">#REF!</definedName>
    <definedName name="EFaf_co2_fuel3">#REF!</definedName>
    <definedName name="EFaf_fuel1_CH4">#REF!</definedName>
    <definedName name="EFaf_fuel1_cook_CH4">#REF!</definedName>
    <definedName name="EFaf_fuel1_cook_CO2">#REF!</definedName>
    <definedName name="EFaf_fuel1_cook_N2O">#REF!</definedName>
    <definedName name="EFaf_fuel1_N2O">#REF!</definedName>
    <definedName name="EFaf_fuel1_prod_CH4">#REF!</definedName>
    <definedName name="EFaf_fuel1_prod_CO2">#REF!</definedName>
    <definedName name="EFaf_fuel1_prod_N2O">#REF!</definedName>
    <definedName name="EFaf_fuel1_totalCO2">#REF!</definedName>
    <definedName name="EFaf_fuel1_totalnon_CO2">#REF!</definedName>
    <definedName name="EFaf_fuel2_CH4">#REF!</definedName>
    <definedName name="EFaf_fuel2_cook_CH4">#REF!</definedName>
    <definedName name="EFaf_fuel2_cook_CO2">#REF!</definedName>
    <definedName name="EFaf_fuel2_cook_gas_i">#REF!</definedName>
    <definedName name="EFaf_fuel2_cook_N2O">#REF!</definedName>
    <definedName name="EFaf_fuel2_N2O">#REF!</definedName>
    <definedName name="EFaf_fuel2_prod_CH4">#REF!</definedName>
    <definedName name="EFaf_fuel2_prod_CO2">#REF!</definedName>
    <definedName name="EFaf_fuel2_prod_N2O">#REF!</definedName>
    <definedName name="EFaf_fuel2_totalCO2">#REF!</definedName>
    <definedName name="EFaf_fuel2_totalnon_CO2">#REF!</definedName>
    <definedName name="EFaf_fuel3_CH4">#REF!</definedName>
    <definedName name="EFaf_fuel3_cook_CH4">#REF!</definedName>
    <definedName name="EFaf_fuel3_cook_CO2">#REF!</definedName>
    <definedName name="EFaf_fuel3_cook_N2O">#REF!</definedName>
    <definedName name="EFaf_fuel3_N2O">#REF!</definedName>
    <definedName name="EFaf_fuel3_prod_CH4">#REF!</definedName>
    <definedName name="EFaf_fuel3_prod_CO2">#REF!</definedName>
    <definedName name="EFaf_fuel3_prod_N2O">#REF!</definedName>
    <definedName name="EFaf_fuel3_totalCO2">#REF!</definedName>
    <definedName name="EFaf_fuel3_totalnon_CO2">#REF!</definedName>
    <definedName name="EFaf_fule1_cook_CH4">#REF!</definedName>
    <definedName name="EFaf_fule1_cook_CO2">#REF!</definedName>
    <definedName name="EFaf_fule1_cook_N2O">#REF!</definedName>
    <definedName name="EFaf_fule1_prod_CH4">#REF!</definedName>
    <definedName name="EFaf_fule1_prod_CO2">#REF!</definedName>
    <definedName name="EFaf_fule1_prod_N2O">#REF!</definedName>
    <definedName name="EFaf_fule1_totalCO2">#REF!</definedName>
    <definedName name="EFaf_fule1_totalnon_CO2">#REF!</definedName>
    <definedName name="EFaf_prod_co2_fuel1">#REF!</definedName>
    <definedName name="EFaf_prod_co2_fuel2">#REF!</definedName>
    <definedName name="EFaf_prod_co2_fuel3">#REF!</definedName>
    <definedName name="EFbl_bio1_cook_CH4">#REF!</definedName>
    <definedName name="EFbl_bio1_cook_CO2">#REF!</definedName>
    <definedName name="EFbl_bio1_cook_N2O">#REF!</definedName>
    <definedName name="EFbl_bio1_prod_CH4">#REF!</definedName>
    <definedName name="EFbl_bio1_prod_CO2">#REF!</definedName>
    <definedName name="EFbl_bio1_prod_N2O">#REF!</definedName>
    <definedName name="EFbl_bio1_totalCO2">#REF!</definedName>
    <definedName name="EFbl_bio1_totalnon_CO2">#REF!</definedName>
    <definedName name="EFbl_bio2_cook_CH4">#REF!</definedName>
    <definedName name="EFbl_bio2_cook_CO2">#REF!</definedName>
    <definedName name="EFbl_bio2_cook_N2O">#REF!</definedName>
    <definedName name="EFbl_bio2_prod_CH4">#REF!</definedName>
    <definedName name="EFbl_bio2_prod_CO2">#REF!</definedName>
    <definedName name="EFbl_bio2_prod_N2O">#REF!</definedName>
    <definedName name="EFbl_bio2_total_CO2">#REF!</definedName>
    <definedName name="EFbl_bio2_totalCO2">#REF!</definedName>
    <definedName name="EFbl_bio2_totalnon_CO2">#REF!</definedName>
    <definedName name="EFbl_bio3_cook_CH4">#REF!</definedName>
    <definedName name="EFbl_bio3_cook_CO2">#REF!</definedName>
    <definedName name="EFbl_bio3_cook_N2O">#REF!</definedName>
    <definedName name="EFbl_bio3_prod_CH4">#REF!</definedName>
    <definedName name="EFbl_bio3_prod_CO2">#REF!</definedName>
    <definedName name="EFbl_bio3_prod_N2O">#REF!</definedName>
    <definedName name="EFbl_bio3_totalCO2">#REF!</definedName>
    <definedName name="EFbl_bio3_totalnon_CO2">#REF!</definedName>
    <definedName name="EFpj_bio1_cook_CH4">#REF!</definedName>
    <definedName name="EFpj_bio1_cook_CO2">#REF!</definedName>
    <definedName name="EFpj_bio1_cook_N2O">#REF!</definedName>
    <definedName name="EFpj_bio1_prod_CH4">#REF!</definedName>
    <definedName name="EFpj_bio1_prod_CO2">#REF!</definedName>
    <definedName name="EFpj_bio1_prod_N2O">#REF!</definedName>
    <definedName name="EFpj_bio1_totalCO2">#REF!</definedName>
    <definedName name="EFpj_bio1_totalnon_CO2">#REF!</definedName>
    <definedName name="EFpj_bio2_cook_CH4">#REF!</definedName>
    <definedName name="EFpj_bio2_cook_CO2">#REF!</definedName>
    <definedName name="EFpj_bio2_cook_gas_i">#REF!</definedName>
    <definedName name="EFpj_bio2_cook_N2O">#REF!</definedName>
    <definedName name="EFpj_bio2_prod_CH4">#REF!</definedName>
    <definedName name="EFpj_bio2_prod_CO2">#REF!</definedName>
    <definedName name="EFpj_bio2_prod_N2O">#REF!</definedName>
    <definedName name="EFpj_bio2_totalCO2">#REF!</definedName>
    <definedName name="EFpj_bio2_totalnon_CO2">#REF!</definedName>
    <definedName name="EFpj_bio3_cook_CH4">#REF!</definedName>
    <definedName name="EFpj_bio3_cook_CO2">#REF!</definedName>
    <definedName name="EFpj_bio3_cook_gas_i">#REF!</definedName>
    <definedName name="EFpj_bio3_cook_N2O">#REF!</definedName>
    <definedName name="EFpj_bio3_prod_CH4">#REF!</definedName>
    <definedName name="EFpj_bio3_prod_CO2">#REF!</definedName>
    <definedName name="EFpj_bio3_prod_N2O">#REF!</definedName>
    <definedName name="EFpj_bio3_totalCO2">#REF!</definedName>
    <definedName name="EFpj_bio3_totalnon_CO2">#REF!</definedName>
    <definedName name="F_1">#REF!</definedName>
    <definedName name="F_10">#REF!</definedName>
    <definedName name="F_11">#REF!</definedName>
    <definedName name="F_12">#REF!</definedName>
    <definedName name="F_13">#REF!</definedName>
    <definedName name="F_2">#REF!</definedName>
    <definedName name="F_3">#REF!</definedName>
    <definedName name="F_4">#REF!</definedName>
    <definedName name="F_5">#REF!</definedName>
    <definedName name="F_6">#REF!</definedName>
    <definedName name="F_7">#REF!</definedName>
    <definedName name="F_8">#REF!</definedName>
    <definedName name="F_9">#REF!</definedName>
    <definedName name="Fbl_bio1_10thyr">#REF!</definedName>
    <definedName name="Fbl_bio1_1styr">#REF!</definedName>
    <definedName name="Fbl_bio1_2ndyr">#REF!</definedName>
    <definedName name="Fbl_bio1_3rdyr">#REF!</definedName>
    <definedName name="Fbl_bio1_4thyr">#REF!</definedName>
    <definedName name="Fbl_bio1_5thyr">#REF!</definedName>
    <definedName name="Fbl_bio1_6thyr">#REF!</definedName>
    <definedName name="Fbl_bio1_7thyr">#REF!</definedName>
    <definedName name="Fbl_bio1_8thyr">#REF!</definedName>
    <definedName name="Fbl_bio1_9thyr">#REF!</definedName>
    <definedName name="Fbl_bio2_10thyr">#REF!</definedName>
    <definedName name="Fbl_bio2_1styr">#REF!</definedName>
    <definedName name="Fbl_bio2_2ndyr">#REF!</definedName>
    <definedName name="Fbl_bio2_3rdyr">#REF!</definedName>
    <definedName name="Fbl_bio2_4thyr">#REF!</definedName>
    <definedName name="Fbl_bio2_5thyr">#REF!</definedName>
    <definedName name="Fbl_bio2_6thyr">#REF!</definedName>
    <definedName name="Fbl_bio2_7thyr">#REF!</definedName>
    <definedName name="Fbl_bio2_8thyr">#REF!</definedName>
    <definedName name="Fbl_bio2_9thyr">#REF!</definedName>
    <definedName name="Fbl_bio3_10thyr">#REF!</definedName>
    <definedName name="Fbl_bio3_1styr">#REF!</definedName>
    <definedName name="Fbl_bio3_2ndyr">#REF!</definedName>
    <definedName name="Fbl_bio3_3rdyr">#REF!</definedName>
    <definedName name="Fbl_bio3_4thyr">#REF!</definedName>
    <definedName name="Fbl_bio3_5thyr">#REF!</definedName>
    <definedName name="Fbl_bio3_6thyr">#REF!</definedName>
    <definedName name="Fbl_bio3_7thyr">#REF!</definedName>
    <definedName name="Fbl_bio3_8thyr">#REF!</definedName>
    <definedName name="Fbl_bio3_9thyr">#REF!</definedName>
    <definedName name="Fpj_bio1_10thyr">#REF!</definedName>
    <definedName name="Fpj_bio1_1styr">#REF!</definedName>
    <definedName name="Fpj_bio1_2ndyr">#REF!</definedName>
    <definedName name="Fpj_bio1_3rdyr">#REF!</definedName>
    <definedName name="Fpj_bio1_4thyr">#REF!</definedName>
    <definedName name="Fpj_bio1_5thyr">#REF!</definedName>
    <definedName name="Fpj_bio1_6thyr">#REF!</definedName>
    <definedName name="Fpj_bio1_7thyr">#REF!</definedName>
    <definedName name="Fpj_bio1_8thyr">#REF!</definedName>
    <definedName name="Fpj_bio1_9thyr">#REF!</definedName>
    <definedName name="Fpj_bio2_10thyr">#REF!</definedName>
    <definedName name="Fpj_bio2_1styr">#REF!</definedName>
    <definedName name="Fpj_bio2_2ndyr">#REF!</definedName>
    <definedName name="Fpj_bio2_3rdyr">#REF!</definedName>
    <definedName name="Fpj_bio2_4thyr">#REF!</definedName>
    <definedName name="Fpj_bio2_5thyr">#REF!</definedName>
    <definedName name="Fpj_bio2_6thyr">#REF!</definedName>
    <definedName name="Fpj_bio2_7thyr">#REF!</definedName>
    <definedName name="Fpj_bio2_8thyr">#REF!</definedName>
    <definedName name="Fpj_bio2_9thyr">#REF!</definedName>
    <definedName name="Fpj_bio3_10thyr">#REF!</definedName>
    <definedName name="Fpj_bio3_1styr">#REF!</definedName>
    <definedName name="Fpj_bio3_2ndyr">#REF!</definedName>
    <definedName name="Fpj_bio3_3rdyr">#REF!</definedName>
    <definedName name="Fpj_bio3_4thyr">#REF!</definedName>
    <definedName name="Fpj_bio3_5thyr">#REF!</definedName>
    <definedName name="Fpj_bio3_6thyr">#REF!</definedName>
    <definedName name="Fpj_bio3_7thyr">#REF!</definedName>
    <definedName name="Fpj_bio3_8thyr">#REF!</definedName>
    <definedName name="Fpj_bio3_9thyr">#REF!</definedName>
    <definedName name="Fuel_adj">#REF!</definedName>
    <definedName name="FuelCalorific">#REF!</definedName>
    <definedName name="grate">#REF!</definedName>
    <definedName name="Initial_sales">#REF!</definedName>
    <definedName name="L_1">#REF!</definedName>
    <definedName name="L_10">#REF!</definedName>
    <definedName name="L_11">#REF!</definedName>
    <definedName name="L_12">#REF!</definedName>
    <definedName name="L_13">#REF!</definedName>
    <definedName name="L_2">#REF!</definedName>
    <definedName name="L_3">#REF!</definedName>
    <definedName name="L_4">#REF!</definedName>
    <definedName name="L_5">#REF!</definedName>
    <definedName name="L_6">#REF!</definedName>
    <definedName name="L_7">#REF!</definedName>
    <definedName name="L_8">#REF!</definedName>
    <definedName name="L_9">#REF!</definedName>
    <definedName name="LE_yr1">#REF!</definedName>
    <definedName name="LE_yr10">#REF!</definedName>
    <definedName name="LE_yr2">#REF!</definedName>
    <definedName name="LE_yr3">#REF!</definedName>
    <definedName name="LE_yr4">#REF!</definedName>
    <definedName name="LE_yr5">#REF!</definedName>
    <definedName name="LE_yr6">#REF!</definedName>
    <definedName name="LE_yr7">#REF!</definedName>
    <definedName name="LE_yr8">#REF!</definedName>
    <definedName name="LE_yr9">#REF!</definedName>
    <definedName name="leakage">#REF!</definedName>
    <definedName name="m">#REF!</definedName>
    <definedName name="MP.End" localSheetId="3">#REF!</definedName>
    <definedName name="MP.End" localSheetId="5">#REF!</definedName>
    <definedName name="MP.End" localSheetId="7">#REF!</definedName>
    <definedName name="MP.End">'Cover Page'!#REF!</definedName>
    <definedName name="MP.Num" localSheetId="3">#REF!</definedName>
    <definedName name="MP.Num" localSheetId="5">#REF!</definedName>
    <definedName name="MP.Num" localSheetId="7">#REF!</definedName>
    <definedName name="MP.Num">'Cover Page'!#REF!</definedName>
    <definedName name="MP.Start" localSheetId="3">#REF!</definedName>
    <definedName name="MP.Start" localSheetId="5">#REF!</definedName>
    <definedName name="MP.Start" localSheetId="7">#REF!</definedName>
    <definedName name="MP.Start">'Cover Page'!#REF!</definedName>
    <definedName name="MS.Filename">'Cover Page'!$B$25</definedName>
    <definedName name="n">#REF!</definedName>
    <definedName name="n.old" localSheetId="5">#REF!</definedName>
    <definedName name="n.old" localSheetId="7">#REF!</definedName>
    <definedName name="n.old">#REF!</definedName>
    <definedName name="nonCO2cook">#REF!</definedName>
    <definedName name="nonCO2prod">#REF!</definedName>
    <definedName name="nrb_1">#REF!</definedName>
    <definedName name="nrb_10">#REF!</definedName>
    <definedName name="nrb_11">#REF!</definedName>
    <definedName name="nrb_12">#REF!</definedName>
    <definedName name="nrb_13">#REF!</definedName>
    <definedName name="nrb_2">#REF!</definedName>
    <definedName name="nrb_3">#REF!</definedName>
    <definedName name="nrb_4">#REF!</definedName>
    <definedName name="nrb_5">#REF!</definedName>
    <definedName name="nrb_6">#REF!</definedName>
    <definedName name="nrb_7">#REF!</definedName>
    <definedName name="nrb_8">#REF!</definedName>
    <definedName name="nrb_9">#REF!</definedName>
    <definedName name="Precision">#REF!</definedName>
    <definedName name="price">#REF!</definedName>
    <definedName name="_xlnm.Print_Area" localSheetId="8">'VM0050_ER Calculation'!$A$2:$N$26</definedName>
    <definedName name="Ratio_ND_Domestic">#REF!</definedName>
    <definedName name="reduction">#REF!</definedName>
    <definedName name="Registry">'Cover Page'!$B$24</definedName>
    <definedName name="Response">#REF!</definedName>
    <definedName name="rmb">#REF!</definedName>
    <definedName name="rng_WetSeasonPercent" localSheetId="3">#REF!</definedName>
    <definedName name="rng_WetSeasonPercent" localSheetId="5">#REF!</definedName>
    <definedName name="rng_WetSeasonPercent">#REF!</definedName>
    <definedName name="s">#REF!</definedName>
    <definedName name="SDP">#REF!</definedName>
    <definedName name="start_year">#REF!</definedName>
    <definedName name="STOVE">#REF!</definedName>
    <definedName name="Subsidized_price">#REF!</definedName>
    <definedName name="subsidy">#REF!</definedName>
    <definedName name="totalCO2">#REF!</definedName>
    <definedName name="U_1">#REF!</definedName>
    <definedName name="U_10">#REF!</definedName>
    <definedName name="U_11">#REF!</definedName>
    <definedName name="U_12">#REF!</definedName>
    <definedName name="U_13">#REF!</definedName>
    <definedName name="U_2">#REF!</definedName>
    <definedName name="U_3">#REF!</definedName>
    <definedName name="U_4">#REF!</definedName>
    <definedName name="U_5">#REF!</definedName>
    <definedName name="U_6">#REF!</definedName>
    <definedName name="U_7">#REF!</definedName>
    <definedName name="U_8">#REF!</definedName>
    <definedName name="U_9">#REF!</definedName>
    <definedName name="Upj_10thyr">#REF!</definedName>
    <definedName name="Upj_1styr">#REF!</definedName>
    <definedName name="Upj_2ndyr">#REF!</definedName>
    <definedName name="Upj_3rdyr">#REF!</definedName>
    <definedName name="Upj_4thyr">#REF!</definedName>
    <definedName name="Upj_5thyr">#REF!</definedName>
    <definedName name="Upj_6thyr">#REF!</definedName>
    <definedName name="Upj_7thyr">#REF!</definedName>
    <definedName name="Upj_8thyr">#REF!</definedName>
    <definedName name="Upj_9thyr">#REF!</definedName>
    <definedName name="Upj_bio2_1styr">#REF!</definedName>
    <definedName name="Upj_bio2_2ndyr">#REF!</definedName>
    <definedName name="Upj_bio2_3rdyr">#REF!</definedName>
    <definedName name="Upj_bio2_4thyr">#REF!</definedName>
    <definedName name="Upj_bio2_5thyr">#REF!</definedName>
    <definedName name="Upj_bio2_6thyr">#REF!</definedName>
    <definedName name="Upj_bio2_7thyr">#REF!</definedName>
    <definedName name="Upj_bio2_8thyr">#REF!</definedName>
    <definedName name="Upj_bio2_9thyr">#REF!</definedName>
    <definedName name="Upj_bio3_10thyr">#REF!</definedName>
    <definedName name="Upj_bio3_1styr">#REF!</definedName>
    <definedName name="Upj_bio3_2ndyr">#REF!</definedName>
    <definedName name="Upj_bio3_3rdyr">#REF!</definedName>
    <definedName name="Upj_bio3_4thyr">#REF!</definedName>
    <definedName name="Upj_bio3_5thyr">#REF!</definedName>
    <definedName name="Upj_bio3_6thyr">#REF!</definedName>
    <definedName name="Upj_bio3_7thyr">#REF!</definedName>
    <definedName name="Upj_bio3_8thyr">#REF!</definedName>
    <definedName name="Upj_bio3_9thyr">#REF!</definedName>
    <definedName name="Upj_fuel2_10thyr">#REF!</definedName>
    <definedName name="Upj_fuel2_1styr">#REF!</definedName>
    <definedName name="Upj_fuel2_2ndyr">#REF!</definedName>
    <definedName name="Upj_fuel2_3rdyr">#REF!</definedName>
    <definedName name="Upj_fuel2_4thyr">#REF!</definedName>
    <definedName name="Upj_fuel2_5thyr">#REF!</definedName>
    <definedName name="Upj_fuel2_6thyr">#REF!</definedName>
    <definedName name="Upj_fuel2_7thyr">#REF!</definedName>
    <definedName name="Upj_fuel2_8thyr">#REF!</definedName>
    <definedName name="Upj_fuel2_9thyr">#REF!</definedName>
    <definedName name="Upj_fuel3_10thyr">#REF!</definedName>
    <definedName name="Upj_fuel3_1styr">#REF!</definedName>
    <definedName name="Upj_fuel3_2ndyr">#REF!</definedName>
    <definedName name="Upj_fuel3_3rdyr">#REF!</definedName>
    <definedName name="Upj_fuel3_4thyr">#REF!</definedName>
    <definedName name="Upj_fuel3_5thyr">#REF!</definedName>
    <definedName name="Upj_fuel3_6thyr">#REF!</definedName>
    <definedName name="Upj_fuel3_7thyr">#REF!</definedName>
    <definedName name="Upj_fuel3_8thyr">#REF!</definedName>
    <definedName name="Upj_fuel3_9thyr">#REF!</definedName>
    <definedName name="Upj_fule1_10thyr">#REF!</definedName>
    <definedName name="Upj_fule1_1styr">#REF!</definedName>
    <definedName name="Upj_fule1_2ndyr">#REF!</definedName>
    <definedName name="Upj_fule1_3rdyr">#REF!</definedName>
    <definedName name="Upj_fule1_4thyr">#REF!</definedName>
    <definedName name="Upj_fule1_5thyr">#REF!</definedName>
    <definedName name="Upj_fule1_6thyr">#REF!</definedName>
    <definedName name="Upj_fule1_7thyr">#REF!</definedName>
    <definedName name="Upj_fule1_8thyr">#REF!</definedName>
    <definedName name="Upj_fule1_9thyr">#REF!</definedName>
    <definedName name="V1_Days">'Cover Page'!$H$10</definedName>
    <definedName name="V1_End">'Cover Page'!$G$10</definedName>
    <definedName name="V1_Start">'Cover Page'!$F$10</definedName>
    <definedName name="V2_Days">'Cover Page'!$H$11</definedName>
    <definedName name="V2_End">'Cover Page'!$G$11</definedName>
    <definedName name="V2_Start">'Cover Page'!$F$11</definedName>
    <definedName name="V3_Days">'Cover Page'!$H$13</definedName>
    <definedName name="V3_End">'Cover Page'!$G$13</definedName>
    <definedName name="V3_Start">'Cover Page'!$F$13</definedName>
    <definedName name="version">#REF!</definedName>
    <definedName name="voila" hidden="1">{#N/A,#N/A,FALSE,"Wyniki"}</definedName>
    <definedName name="voila2" hidden="1">{#N/A,#N/A,FALSE,"Wyniki"}</definedName>
    <definedName name="WetSeasonPercent" localSheetId="3">#REF!</definedName>
    <definedName name="WetSeasonPercent" localSheetId="5">#REF!</definedName>
    <definedName name="WetSeasonPercent">#REF!</definedName>
    <definedName name="wrn.menadżer._.widoków." hidden="1">{#N/A,#N/A,FALSE,"Wyniki"}</definedName>
    <definedName name="Xnrb_bl_bio1_yr1">#REF!</definedName>
    <definedName name="Xnrb_bl_bio1_yr10">#REF!</definedName>
    <definedName name="Xnrb_bl_bio1_yr2">#REF!</definedName>
    <definedName name="Xnrb_bl_bio1_yr3">#REF!</definedName>
    <definedName name="Xnrb_bl_bio1_yr4">#REF!</definedName>
    <definedName name="Xnrb_bl_bio1_yr5">#REF!</definedName>
    <definedName name="Xnrb_bl_bio1_yr6">#REF!</definedName>
    <definedName name="Xnrb_bl_bio1_yr7">#REF!</definedName>
    <definedName name="Xnrb_bl_bio1_yr8">#REF!</definedName>
    <definedName name="Xnrb_bl_bio1_yr9">#REF!</definedName>
    <definedName name="Xnrb_bl_bio2_yr1">#REF!</definedName>
    <definedName name="Xnrb_bl_bio2_yr10">#REF!</definedName>
    <definedName name="Xnrb_bl_bio2_yr2">#REF!</definedName>
    <definedName name="Xnrb_bl_bio2_yr3">#REF!</definedName>
    <definedName name="Xnrb_bl_bio2_yr4">#REF!</definedName>
    <definedName name="Xnrb_bl_bio2_yr5">#REF!</definedName>
    <definedName name="Xnrb_bl_bio2_yr6">#REF!</definedName>
    <definedName name="Xnrb_bl_bio2_yr7">#REF!</definedName>
    <definedName name="Xnrb_bl_bio2_yr8">#REF!</definedName>
    <definedName name="Xnrb_bl_bio2_yr9">#REF!</definedName>
    <definedName name="Xnrb_bl_bio3_yr1">#REF!</definedName>
    <definedName name="Xnrb_bl_bio3_yr10">#REF!</definedName>
    <definedName name="Xnrb_bl_bio3_yr2">#REF!</definedName>
    <definedName name="Xnrb_bl_bio3_yr3">#REF!</definedName>
    <definedName name="Xnrb_bl_bio3_yr4">#REF!</definedName>
    <definedName name="Xnrb_bl_bio3_yr5">#REF!</definedName>
    <definedName name="Xnrb_bl_bio3_yr6">#REF!</definedName>
    <definedName name="Xnrb_bl_bio3_yr7">#REF!</definedName>
    <definedName name="Xnrb_bl_bio3_yr8">#REF!</definedName>
    <definedName name="Xnrb_bl_bio3_yr9">#REF!</definedName>
    <definedName name="Xnrb_bl_y1">#REF!</definedName>
    <definedName name="Xnrb_bl_y10">#REF!</definedName>
    <definedName name="Xnrb_bl_y2">#REF!</definedName>
    <definedName name="Xnrb_bl_y3">#REF!</definedName>
    <definedName name="Xnrb_bl_y4">#REF!</definedName>
    <definedName name="Xnrb_bl_y5">#REF!</definedName>
    <definedName name="Xnrb_bl_y6">#REF!</definedName>
    <definedName name="Xnrb_bl_y7">#REF!</definedName>
    <definedName name="Xnrb_bl_y8">#REF!</definedName>
    <definedName name="Xnrb_bl_y9">#REF!</definedName>
    <definedName name="Xnrb_pj_bio1_yr1">#REF!</definedName>
    <definedName name="Xnrb_pj_bio1_yr10">#REF!</definedName>
    <definedName name="Xnrb_pj_bio1_yr2">#REF!</definedName>
    <definedName name="Xnrb_pj_bio1_yr3">#REF!</definedName>
    <definedName name="Xnrb_pj_bio1_yr4">#REF!</definedName>
    <definedName name="Xnrb_pj_bio1_yr5">#REF!</definedName>
    <definedName name="Xnrb_pj_bio1_yr6">#REF!</definedName>
    <definedName name="Xnrb_pj_bio1_yr7">#REF!</definedName>
    <definedName name="Xnrb_pj_bio1_yr8">#REF!</definedName>
    <definedName name="Xnrb_pj_bio1_yr9">#REF!</definedName>
    <definedName name="Xnrb_pj_bio2_yr1">#REF!</definedName>
    <definedName name="Xnrb_pj_bio2_yr10">#REF!</definedName>
    <definedName name="Xnrb_pj_bio2_yr2">#REF!</definedName>
    <definedName name="Xnrb_pj_bio2_yr3">#REF!</definedName>
    <definedName name="Xnrb_pj_bio2_yr4">#REF!</definedName>
    <definedName name="Xnrb_pj_bio2_yr5">#REF!</definedName>
    <definedName name="Xnrb_pj_bio2_yr6">#REF!</definedName>
    <definedName name="Xnrb_pj_bio2_yr7">#REF!</definedName>
    <definedName name="Xnrb_pj_bio2_yr8">#REF!</definedName>
    <definedName name="Xnrb_pj_bio2_yr9">#REF!</definedName>
    <definedName name="Xnrb_pj_bio3_yr1">#REF!</definedName>
    <definedName name="Xnrb_pj_bio3_yr10">#REF!</definedName>
    <definedName name="Xnrb_pj_bio3_yr2">#REF!</definedName>
    <definedName name="Xnrb_pj_bio3_yr3">#REF!</definedName>
    <definedName name="Xnrb_pj_bio3_yr4">#REF!</definedName>
    <definedName name="Xnrb_pj_bio3_yr5">#REF!</definedName>
    <definedName name="Xnrb_pj_bio3_yr6">#REF!</definedName>
    <definedName name="Xnrb_pj_bio3_yr7">#REF!</definedName>
    <definedName name="Xnrb_pj_bio3_yr8">#REF!</definedName>
    <definedName name="Xnrb_pj_bio3_yr9">#REF!</definedName>
    <definedName name="year1">#REF!</definedName>
    <definedName name="year2">#REF!</definedName>
    <definedName name="year3">#REF!</definedName>
    <definedName name="year4">#REF!</definedName>
    <definedName name="zz" hidden="1">{#N/A,#N/A,FALSE,"Wyniki"}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1" i="11" l="1"/>
  <c r="D38" i="11"/>
  <c r="D35" i="11"/>
  <c r="D28" i="10"/>
  <c r="D24" i="11" s="1"/>
  <c r="D24" i="10"/>
  <c r="D19" i="11" s="1"/>
  <c r="D11" i="10"/>
  <c r="D10" i="10"/>
  <c r="D10" i="11" s="1"/>
  <c r="D9" i="10"/>
  <c r="D9" i="11" s="1"/>
  <c r="D8" i="10"/>
  <c r="D5" i="10"/>
  <c r="D5" i="11" s="1"/>
  <c r="D14" i="9"/>
  <c r="D13" i="9"/>
  <c r="D12" i="9"/>
  <c r="D9" i="9"/>
  <c r="D8" i="9"/>
  <c r="D7" i="9"/>
  <c r="D6" i="9"/>
  <c r="D5" i="9"/>
  <c r="D19" i="9" s="1"/>
  <c r="D4" i="9"/>
  <c r="D5" i="7"/>
  <c r="D16" i="9" s="1"/>
  <c r="D18" i="9" s="1"/>
  <c r="AL153" i="6"/>
  <c r="T153" i="6"/>
  <c r="AL152" i="6"/>
  <c r="T152" i="6"/>
  <c r="AL151" i="6"/>
  <c r="T151" i="6"/>
  <c r="AL150" i="6"/>
  <c r="T150" i="6"/>
  <c r="AL149" i="6"/>
  <c r="T149" i="6"/>
  <c r="AL148" i="6"/>
  <c r="T148" i="6"/>
  <c r="AL147" i="6"/>
  <c r="T147" i="6"/>
  <c r="AL146" i="6"/>
  <c r="T146" i="6"/>
  <c r="AL145" i="6"/>
  <c r="T145" i="6"/>
  <c r="AL144" i="6"/>
  <c r="T144" i="6"/>
  <c r="AL143" i="6"/>
  <c r="T143" i="6"/>
  <c r="AL142" i="6"/>
  <c r="T142" i="6"/>
  <c r="AL141" i="6"/>
  <c r="T141" i="6"/>
  <c r="AL140" i="6"/>
  <c r="T140" i="6"/>
  <c r="AL139" i="6"/>
  <c r="T139" i="6"/>
  <c r="AL138" i="6"/>
  <c r="T138" i="6"/>
  <c r="AL137" i="6"/>
  <c r="T137" i="6"/>
  <c r="AL136" i="6"/>
  <c r="T136" i="6"/>
  <c r="AL135" i="6"/>
  <c r="T135" i="6"/>
  <c r="AL134" i="6"/>
  <c r="T134" i="6"/>
  <c r="AL133" i="6"/>
  <c r="T133" i="6"/>
  <c r="AL132" i="6"/>
  <c r="T132" i="6"/>
  <c r="AL131" i="6"/>
  <c r="T131" i="6"/>
  <c r="AL130" i="6"/>
  <c r="T130" i="6"/>
  <c r="AL129" i="6"/>
  <c r="T129" i="6"/>
  <c r="AL128" i="6"/>
  <c r="T128" i="6"/>
  <c r="AL127" i="6"/>
  <c r="T127" i="6"/>
  <c r="AL126" i="6"/>
  <c r="T126" i="6"/>
  <c r="AL125" i="6"/>
  <c r="T125" i="6"/>
  <c r="AL124" i="6"/>
  <c r="T124" i="6"/>
  <c r="AL123" i="6"/>
  <c r="T123" i="6"/>
  <c r="AL122" i="6"/>
  <c r="T122" i="6"/>
  <c r="AL121" i="6"/>
  <c r="T121" i="6"/>
  <c r="AL120" i="6"/>
  <c r="T120" i="6"/>
  <c r="AL119" i="6"/>
  <c r="T119" i="6"/>
  <c r="AL118" i="6"/>
  <c r="T118" i="6"/>
  <c r="AL117" i="6"/>
  <c r="T117" i="6"/>
  <c r="AL116" i="6"/>
  <c r="T116" i="6"/>
  <c r="AL115" i="6"/>
  <c r="T115" i="6"/>
  <c r="AL114" i="6"/>
  <c r="T114" i="6"/>
  <c r="AL113" i="6"/>
  <c r="T113" i="6"/>
  <c r="AL112" i="6"/>
  <c r="T112" i="6"/>
  <c r="AL111" i="6"/>
  <c r="T111" i="6"/>
  <c r="AL110" i="6"/>
  <c r="T110" i="6"/>
  <c r="AL109" i="6"/>
  <c r="T109" i="6"/>
  <c r="AL108" i="6"/>
  <c r="T108" i="6"/>
  <c r="AL107" i="6"/>
  <c r="T107" i="6"/>
  <c r="AL106" i="6"/>
  <c r="T106" i="6"/>
  <c r="AL105" i="6"/>
  <c r="T105" i="6"/>
  <c r="AL104" i="6"/>
  <c r="T104" i="6"/>
  <c r="AL103" i="6"/>
  <c r="T103" i="6"/>
  <c r="AL102" i="6"/>
  <c r="T102" i="6"/>
  <c r="AL101" i="6"/>
  <c r="T101" i="6"/>
  <c r="AL100" i="6"/>
  <c r="T100" i="6"/>
  <c r="AL99" i="6"/>
  <c r="T99" i="6"/>
  <c r="AL98" i="6"/>
  <c r="T98" i="6"/>
  <c r="AL97" i="6"/>
  <c r="T97" i="6"/>
  <c r="AL96" i="6"/>
  <c r="T96" i="6"/>
  <c r="AL95" i="6"/>
  <c r="T95" i="6"/>
  <c r="AL94" i="6"/>
  <c r="T94" i="6"/>
  <c r="AL93" i="6"/>
  <c r="T93" i="6"/>
  <c r="AL92" i="6"/>
  <c r="T92" i="6"/>
  <c r="AL91" i="6"/>
  <c r="T91" i="6"/>
  <c r="AL90" i="6"/>
  <c r="T90" i="6"/>
  <c r="AL89" i="6"/>
  <c r="T89" i="6"/>
  <c r="AL88" i="6"/>
  <c r="T88" i="6"/>
  <c r="AL87" i="6"/>
  <c r="T87" i="6"/>
  <c r="AL86" i="6"/>
  <c r="T86" i="6"/>
  <c r="AL85" i="6"/>
  <c r="T85" i="6"/>
  <c r="AL84" i="6"/>
  <c r="T84" i="6"/>
  <c r="AL83" i="6"/>
  <c r="T83" i="6"/>
  <c r="AL82" i="6"/>
  <c r="T82" i="6"/>
  <c r="AL81" i="6"/>
  <c r="T81" i="6"/>
  <c r="AL80" i="6"/>
  <c r="T80" i="6"/>
  <c r="AL79" i="6"/>
  <c r="T79" i="6"/>
  <c r="AL78" i="6"/>
  <c r="T78" i="6"/>
  <c r="AL77" i="6"/>
  <c r="T77" i="6"/>
  <c r="AL76" i="6"/>
  <c r="T76" i="6"/>
  <c r="AL75" i="6"/>
  <c r="T75" i="6"/>
  <c r="AL74" i="6"/>
  <c r="T74" i="6"/>
  <c r="AL73" i="6"/>
  <c r="T73" i="6"/>
  <c r="AL72" i="6"/>
  <c r="T72" i="6"/>
  <c r="AL71" i="6"/>
  <c r="T71" i="6"/>
  <c r="AL70" i="6"/>
  <c r="T70" i="6"/>
  <c r="AL69" i="6"/>
  <c r="T69" i="6"/>
  <c r="AL68" i="6"/>
  <c r="T68" i="6"/>
  <c r="AL67" i="6"/>
  <c r="T67" i="6"/>
  <c r="AL66" i="6"/>
  <c r="T66" i="6"/>
  <c r="AL65" i="6"/>
  <c r="T65" i="6"/>
  <c r="AL64" i="6"/>
  <c r="T64" i="6"/>
  <c r="AL63" i="6"/>
  <c r="T63" i="6"/>
  <c r="AL62" i="6"/>
  <c r="T62" i="6"/>
  <c r="AL61" i="6"/>
  <c r="T61" i="6"/>
  <c r="AL60" i="6"/>
  <c r="T60" i="6"/>
  <c r="AL59" i="6"/>
  <c r="T59" i="6"/>
  <c r="AL58" i="6"/>
  <c r="T58" i="6"/>
  <c r="AL57" i="6"/>
  <c r="T57" i="6"/>
  <c r="AL56" i="6"/>
  <c r="T56" i="6"/>
  <c r="AL55" i="6"/>
  <c r="T55" i="6"/>
  <c r="AL54" i="6"/>
  <c r="T54" i="6"/>
  <c r="AL53" i="6"/>
  <c r="T53" i="6"/>
  <c r="AL52" i="6"/>
  <c r="T52" i="6"/>
  <c r="AL51" i="6"/>
  <c r="T51" i="6"/>
  <c r="AL50" i="6"/>
  <c r="T50" i="6"/>
  <c r="AL49" i="6"/>
  <c r="T49" i="6"/>
  <c r="AL48" i="6"/>
  <c r="T48" i="6"/>
  <c r="AL47" i="6"/>
  <c r="T47" i="6"/>
  <c r="AL46" i="6"/>
  <c r="T46" i="6"/>
  <c r="AL45" i="6"/>
  <c r="T45" i="6"/>
  <c r="AL44" i="6"/>
  <c r="T44" i="6"/>
  <c r="AL43" i="6"/>
  <c r="T43" i="6"/>
  <c r="AL42" i="6"/>
  <c r="T42" i="6"/>
  <c r="AL41" i="6"/>
  <c r="T41" i="6"/>
  <c r="AL40" i="6"/>
  <c r="T40" i="6"/>
  <c r="AL39" i="6"/>
  <c r="T39" i="6"/>
  <c r="AL38" i="6"/>
  <c r="T38" i="6"/>
  <c r="AL37" i="6"/>
  <c r="T37" i="6"/>
  <c r="AL36" i="6"/>
  <c r="T36" i="6"/>
  <c r="AL35" i="6"/>
  <c r="T35" i="6"/>
  <c r="AL34" i="6"/>
  <c r="T34" i="6"/>
  <c r="AL33" i="6"/>
  <c r="T33" i="6"/>
  <c r="AL32" i="6"/>
  <c r="T32" i="6"/>
  <c r="AL31" i="6"/>
  <c r="T31" i="6"/>
  <c r="AL30" i="6"/>
  <c r="T30" i="6"/>
  <c r="AL29" i="6"/>
  <c r="T29" i="6"/>
  <c r="AL28" i="6"/>
  <c r="T28" i="6"/>
  <c r="AL27" i="6"/>
  <c r="T27" i="6"/>
  <c r="AL26" i="6"/>
  <c r="T26" i="6"/>
  <c r="AL25" i="6"/>
  <c r="T25" i="6"/>
  <c r="AL24" i="6"/>
  <c r="T24" i="6"/>
  <c r="AL23" i="6"/>
  <c r="T23" i="6"/>
  <c r="AL22" i="6"/>
  <c r="T22" i="6"/>
  <c r="AL21" i="6"/>
  <c r="T21" i="6"/>
  <c r="AL20" i="6"/>
  <c r="T20" i="6"/>
  <c r="AL19" i="6"/>
  <c r="T19" i="6"/>
  <c r="AL18" i="6"/>
  <c r="T18" i="6"/>
  <c r="AL17" i="6"/>
  <c r="T17" i="6"/>
  <c r="AL16" i="6"/>
  <c r="T16" i="6"/>
  <c r="AL15" i="6"/>
  <c r="T15" i="6"/>
  <c r="AL14" i="6"/>
  <c r="T14" i="6"/>
  <c r="AL13" i="6"/>
  <c r="T13" i="6"/>
  <c r="AL12" i="6"/>
  <c r="T12" i="6"/>
  <c r="AL11" i="6"/>
  <c r="T11" i="6"/>
  <c r="AL10" i="6"/>
  <c r="T10" i="6"/>
  <c r="AL9" i="6"/>
  <c r="T9" i="6"/>
  <c r="AL8" i="6"/>
  <c r="T8" i="6"/>
  <c r="AL7" i="6"/>
  <c r="T7" i="6"/>
  <c r="AL6" i="6"/>
  <c r="T6" i="6"/>
  <c r="AL5" i="6"/>
  <c r="T5" i="6"/>
  <c r="AL4" i="6"/>
  <c r="T4" i="6"/>
  <c r="M4" i="5"/>
  <c r="F3" i="5"/>
  <c r="E3" i="5"/>
  <c r="C3" i="5"/>
  <c r="G3" i="5" s="1"/>
  <c r="C24" i="4"/>
  <c r="D19" i="4" a="1"/>
  <c r="D19" i="4"/>
  <c r="D18" i="4"/>
  <c r="B8" i="4"/>
  <c r="B3" i="4"/>
  <c r="B2" i="4"/>
  <c r="B11" i="3"/>
  <c r="K36" i="2"/>
  <c r="J36" i="2"/>
  <c r="I36" i="2"/>
  <c r="H36" i="2"/>
  <c r="G36" i="2"/>
  <c r="F36" i="2"/>
  <c r="E36" i="2"/>
  <c r="D36" i="2"/>
  <c r="C36" i="2"/>
  <c r="B36" i="2"/>
  <c r="B22" i="2"/>
  <c r="B21" i="2"/>
  <c r="B20" i="2"/>
  <c r="B19" i="2"/>
  <c r="B18" i="2"/>
  <c r="B17" i="2"/>
  <c r="B16" i="2"/>
  <c r="B30" i="2" s="1"/>
  <c r="C30" i="2" s="1"/>
  <c r="D30" i="2" s="1"/>
  <c r="E30" i="2" s="1"/>
  <c r="F30" i="2" s="1"/>
  <c r="G30" i="2" s="1"/>
  <c r="H30" i="2" s="1"/>
  <c r="I30" i="2" s="1"/>
  <c r="J30" i="2" s="1"/>
  <c r="K30" i="2" s="1"/>
  <c r="B13" i="2"/>
  <c r="E40" i="1"/>
  <c r="E37" i="1"/>
  <c r="D37" i="1"/>
  <c r="E34" i="1"/>
  <c r="D22" i="1"/>
  <c r="D18" i="1"/>
  <c r="D16" i="1"/>
  <c r="E15" i="1"/>
  <c r="D15" i="1"/>
  <c r="E14" i="1"/>
  <c r="D14" i="1"/>
  <c r="D20" i="4" l="1"/>
  <c r="D21" i="4" s="1"/>
  <c r="D16" i="4" s="1"/>
  <c r="D26" i="4"/>
  <c r="D24" i="4"/>
  <c r="D10" i="9"/>
  <c r="M14" i="5"/>
  <c r="M15" i="5" s="1"/>
  <c r="BL4" i="6"/>
  <c r="BC4" i="6"/>
  <c r="AM4" i="6"/>
  <c r="BL5" i="6"/>
  <c r="BC5" i="6"/>
  <c r="AM5" i="6"/>
  <c r="BL6" i="6"/>
  <c r="BC6" i="6"/>
  <c r="AM6" i="6"/>
  <c r="BL7" i="6"/>
  <c r="BC7" i="6"/>
  <c r="AM7" i="6"/>
  <c r="BL8" i="6"/>
  <c r="BC8" i="6"/>
  <c r="AM8" i="6"/>
  <c r="BL9" i="6"/>
  <c r="BC9" i="6"/>
  <c r="AM9" i="6"/>
  <c r="BL10" i="6"/>
  <c r="BC10" i="6"/>
  <c r="AM10" i="6"/>
  <c r="BL11" i="6"/>
  <c r="BC11" i="6"/>
  <c r="AM11" i="6"/>
  <c r="BL12" i="6"/>
  <c r="BC12" i="6"/>
  <c r="AM12" i="6"/>
  <c r="BL13" i="6"/>
  <c r="BC13" i="6"/>
  <c r="AM13" i="6"/>
  <c r="BL14" i="6"/>
  <c r="BC14" i="6"/>
  <c r="AM14" i="6"/>
  <c r="BL15" i="6"/>
  <c r="BC15" i="6"/>
  <c r="AM15" i="6"/>
  <c r="BL16" i="6"/>
  <c r="BC16" i="6"/>
  <c r="AM16" i="6"/>
  <c r="BL17" i="6"/>
  <c r="BC17" i="6"/>
  <c r="AM17" i="6"/>
  <c r="BL18" i="6"/>
  <c r="BC18" i="6"/>
  <c r="AM18" i="6"/>
  <c r="BL19" i="6"/>
  <c r="BC19" i="6"/>
  <c r="AM19" i="6"/>
  <c r="BL20" i="6"/>
  <c r="BC20" i="6"/>
  <c r="AM20" i="6"/>
  <c r="BL21" i="6"/>
  <c r="BC21" i="6"/>
  <c r="AM21" i="6"/>
  <c r="BL22" i="6"/>
  <c r="BC22" i="6"/>
  <c r="AM22" i="6"/>
  <c r="BL23" i="6"/>
  <c r="BC23" i="6"/>
  <c r="AM23" i="6"/>
  <c r="BL24" i="6"/>
  <c r="BC24" i="6"/>
  <c r="AM24" i="6"/>
  <c r="BL25" i="6"/>
  <c r="BC25" i="6"/>
  <c r="AM25" i="6"/>
  <c r="BL26" i="6"/>
  <c r="BC26" i="6"/>
  <c r="AM26" i="6"/>
  <c r="BL27" i="6"/>
  <c r="BC27" i="6"/>
  <c r="AM27" i="6"/>
  <c r="BL28" i="6"/>
  <c r="BC28" i="6"/>
  <c r="AM28" i="6"/>
  <c r="BL29" i="6"/>
  <c r="BC29" i="6"/>
  <c r="AM29" i="6"/>
  <c r="BL30" i="6"/>
  <c r="BC30" i="6"/>
  <c r="AM30" i="6"/>
  <c r="BL31" i="6"/>
  <c r="BC31" i="6"/>
  <c r="AM31" i="6"/>
  <c r="BL32" i="6"/>
  <c r="BC32" i="6"/>
  <c r="AM32" i="6"/>
  <c r="BL33" i="6"/>
  <c r="BC33" i="6"/>
  <c r="AM33" i="6"/>
  <c r="BL34" i="6"/>
  <c r="BC34" i="6"/>
  <c r="AM34" i="6"/>
  <c r="BL35" i="6"/>
  <c r="BC35" i="6"/>
  <c r="AM35" i="6"/>
  <c r="BL36" i="6"/>
  <c r="BC36" i="6"/>
  <c r="AM36" i="6"/>
  <c r="BL37" i="6"/>
  <c r="BC37" i="6"/>
  <c r="AM37" i="6"/>
  <c r="BL38" i="6"/>
  <c r="BC38" i="6"/>
  <c r="AM38" i="6"/>
  <c r="BL39" i="6"/>
  <c r="BC39" i="6"/>
  <c r="AM39" i="6"/>
  <c r="BL40" i="6"/>
  <c r="BC40" i="6"/>
  <c r="AM40" i="6"/>
  <c r="BL41" i="6"/>
  <c r="BC41" i="6"/>
  <c r="AM41" i="6"/>
  <c r="BL42" i="6"/>
  <c r="BC42" i="6"/>
  <c r="AM42" i="6"/>
  <c r="BL43" i="6"/>
  <c r="BC43" i="6"/>
  <c r="AM43" i="6"/>
  <c r="BL44" i="6"/>
  <c r="BC44" i="6"/>
  <c r="AM44" i="6"/>
  <c r="BL45" i="6"/>
  <c r="BC45" i="6"/>
  <c r="AM45" i="6"/>
  <c r="BL46" i="6"/>
  <c r="BC46" i="6"/>
  <c r="AM46" i="6"/>
  <c r="BL47" i="6"/>
  <c r="BC47" i="6"/>
  <c r="AM47" i="6"/>
  <c r="BL48" i="6"/>
  <c r="BC48" i="6"/>
  <c r="AM48" i="6"/>
  <c r="BL49" i="6"/>
  <c r="BC49" i="6"/>
  <c r="AM49" i="6"/>
  <c r="BL50" i="6"/>
  <c r="BC50" i="6"/>
  <c r="AM50" i="6"/>
  <c r="BL51" i="6"/>
  <c r="BC51" i="6"/>
  <c r="AM51" i="6"/>
  <c r="BL52" i="6"/>
  <c r="BC52" i="6"/>
  <c r="AM52" i="6"/>
  <c r="BL53" i="6"/>
  <c r="BC53" i="6"/>
  <c r="AM53" i="6"/>
  <c r="BL54" i="6"/>
  <c r="BC54" i="6"/>
  <c r="AM54" i="6"/>
  <c r="BL55" i="6"/>
  <c r="BC55" i="6"/>
  <c r="AM55" i="6"/>
  <c r="BL56" i="6"/>
  <c r="BC56" i="6"/>
  <c r="AM56" i="6"/>
  <c r="BL57" i="6"/>
  <c r="BC57" i="6"/>
  <c r="AM57" i="6"/>
  <c r="BL58" i="6"/>
  <c r="BC58" i="6"/>
  <c r="AM58" i="6"/>
  <c r="BL59" i="6"/>
  <c r="BC59" i="6"/>
  <c r="AM59" i="6"/>
  <c r="BL60" i="6"/>
  <c r="BC60" i="6"/>
  <c r="AM60" i="6"/>
  <c r="BL61" i="6"/>
  <c r="BC61" i="6"/>
  <c r="AM61" i="6"/>
  <c r="BL62" i="6"/>
  <c r="BC62" i="6"/>
  <c r="AM62" i="6"/>
  <c r="BL63" i="6"/>
  <c r="BC63" i="6"/>
  <c r="AM63" i="6"/>
  <c r="BL64" i="6"/>
  <c r="BC64" i="6"/>
  <c r="AM64" i="6"/>
  <c r="BL65" i="6"/>
  <c r="BC65" i="6"/>
  <c r="AM65" i="6"/>
  <c r="BL66" i="6"/>
  <c r="BC66" i="6"/>
  <c r="AM66" i="6"/>
  <c r="BL67" i="6"/>
  <c r="BC67" i="6"/>
  <c r="AM67" i="6"/>
  <c r="BL68" i="6"/>
  <c r="BC68" i="6"/>
  <c r="AM68" i="6"/>
  <c r="BL69" i="6"/>
  <c r="BC69" i="6"/>
  <c r="AM69" i="6"/>
  <c r="BL70" i="6"/>
  <c r="BC70" i="6"/>
  <c r="AM70" i="6"/>
  <c r="BL71" i="6"/>
  <c r="BC71" i="6"/>
  <c r="AM71" i="6"/>
  <c r="BL72" i="6"/>
  <c r="BC72" i="6"/>
  <c r="AM72" i="6"/>
  <c r="BL73" i="6"/>
  <c r="BC73" i="6"/>
  <c r="AM73" i="6"/>
  <c r="BL74" i="6"/>
  <c r="BC74" i="6"/>
  <c r="AM74" i="6"/>
  <c r="BL75" i="6"/>
  <c r="BC75" i="6"/>
  <c r="AM75" i="6"/>
  <c r="BL76" i="6"/>
  <c r="BC76" i="6"/>
  <c r="AM76" i="6"/>
  <c r="BL77" i="6"/>
  <c r="BC77" i="6"/>
  <c r="AM77" i="6"/>
  <c r="BL78" i="6"/>
  <c r="BC78" i="6"/>
  <c r="AM78" i="6"/>
  <c r="BL79" i="6"/>
  <c r="BC79" i="6"/>
  <c r="AM79" i="6"/>
  <c r="BL80" i="6"/>
  <c r="BC80" i="6"/>
  <c r="AM80" i="6"/>
  <c r="BL81" i="6"/>
  <c r="BC81" i="6"/>
  <c r="AM81" i="6"/>
  <c r="BL82" i="6"/>
  <c r="BC82" i="6"/>
  <c r="AM82" i="6"/>
  <c r="BL83" i="6"/>
  <c r="BC83" i="6"/>
  <c r="AM83" i="6"/>
  <c r="BL84" i="6"/>
  <c r="BC84" i="6"/>
  <c r="AM84" i="6"/>
  <c r="BL85" i="6"/>
  <c r="BC85" i="6"/>
  <c r="AM85" i="6"/>
  <c r="BL86" i="6"/>
  <c r="BC86" i="6"/>
  <c r="AM86" i="6"/>
  <c r="BL87" i="6"/>
  <c r="BC87" i="6"/>
  <c r="AM87" i="6"/>
  <c r="BL88" i="6"/>
  <c r="BC88" i="6"/>
  <c r="AM88" i="6"/>
  <c r="BL89" i="6"/>
  <c r="BC89" i="6"/>
  <c r="AM89" i="6"/>
  <c r="BL90" i="6"/>
  <c r="BC90" i="6"/>
  <c r="AM90" i="6"/>
  <c r="BL91" i="6"/>
  <c r="BC91" i="6"/>
  <c r="AM91" i="6"/>
  <c r="BL92" i="6"/>
  <c r="BC92" i="6"/>
  <c r="AM92" i="6"/>
  <c r="BL93" i="6"/>
  <c r="BC93" i="6"/>
  <c r="AM93" i="6"/>
  <c r="BL94" i="6"/>
  <c r="BC94" i="6"/>
  <c r="AM94" i="6"/>
  <c r="BL95" i="6"/>
  <c r="BC95" i="6"/>
  <c r="AM95" i="6"/>
  <c r="BL96" i="6"/>
  <c r="BC96" i="6"/>
  <c r="AM96" i="6"/>
  <c r="BL97" i="6"/>
  <c r="BC97" i="6"/>
  <c r="AM97" i="6"/>
  <c r="BL98" i="6"/>
  <c r="BC98" i="6"/>
  <c r="AM98" i="6"/>
  <c r="BL99" i="6"/>
  <c r="BC99" i="6"/>
  <c r="AM99" i="6"/>
  <c r="BL100" i="6"/>
  <c r="BC100" i="6"/>
  <c r="AM100" i="6"/>
  <c r="BL101" i="6"/>
  <c r="BC101" i="6"/>
  <c r="AM101" i="6"/>
  <c r="BL102" i="6"/>
  <c r="BC102" i="6"/>
  <c r="AM102" i="6"/>
  <c r="BL103" i="6"/>
  <c r="BC103" i="6"/>
  <c r="AM103" i="6"/>
  <c r="BL104" i="6"/>
  <c r="BC104" i="6"/>
  <c r="AM104" i="6"/>
  <c r="BL105" i="6"/>
  <c r="BC105" i="6"/>
  <c r="AM105" i="6"/>
  <c r="BL106" i="6"/>
  <c r="BC106" i="6"/>
  <c r="AM106" i="6"/>
  <c r="BL107" i="6"/>
  <c r="BC107" i="6"/>
  <c r="AM107" i="6"/>
  <c r="BL108" i="6"/>
  <c r="BC108" i="6"/>
  <c r="AM108" i="6"/>
  <c r="BL109" i="6"/>
  <c r="BC109" i="6"/>
  <c r="AM109" i="6"/>
  <c r="BL110" i="6"/>
  <c r="BC110" i="6"/>
  <c r="AM110" i="6"/>
  <c r="BL111" i="6"/>
  <c r="BC111" i="6"/>
  <c r="AM111" i="6"/>
  <c r="BL112" i="6"/>
  <c r="BC112" i="6"/>
  <c r="AM112" i="6"/>
  <c r="BL113" i="6"/>
  <c r="BC113" i="6"/>
  <c r="AM113" i="6"/>
  <c r="BL114" i="6"/>
  <c r="BC114" i="6"/>
  <c r="AM114" i="6"/>
  <c r="BL115" i="6"/>
  <c r="BC115" i="6"/>
  <c r="AM115" i="6"/>
  <c r="BL116" i="6"/>
  <c r="BC116" i="6"/>
  <c r="AM116" i="6"/>
  <c r="BL117" i="6"/>
  <c r="BC117" i="6"/>
  <c r="AM117" i="6"/>
  <c r="BL118" i="6"/>
  <c r="BC118" i="6"/>
  <c r="AM118" i="6"/>
  <c r="BL119" i="6"/>
  <c r="BC119" i="6"/>
  <c r="AM119" i="6"/>
  <c r="BL120" i="6"/>
  <c r="BC120" i="6"/>
  <c r="AM120" i="6"/>
  <c r="BL121" i="6"/>
  <c r="BC121" i="6"/>
  <c r="AM121" i="6"/>
  <c r="BL122" i="6"/>
  <c r="BC122" i="6"/>
  <c r="AM122" i="6"/>
  <c r="BL123" i="6"/>
  <c r="BC123" i="6"/>
  <c r="AM123" i="6"/>
  <c r="BL124" i="6"/>
  <c r="BC124" i="6"/>
  <c r="AM124" i="6"/>
  <c r="BL125" i="6"/>
  <c r="BC125" i="6"/>
  <c r="AM125" i="6"/>
  <c r="BL126" i="6"/>
  <c r="BC126" i="6"/>
  <c r="AM126" i="6"/>
  <c r="BL127" i="6"/>
  <c r="BC127" i="6"/>
  <c r="AM127" i="6"/>
  <c r="BL128" i="6"/>
  <c r="BC128" i="6"/>
  <c r="AM128" i="6"/>
  <c r="BL129" i="6"/>
  <c r="BC129" i="6"/>
  <c r="AM129" i="6"/>
  <c r="BL130" i="6"/>
  <c r="BC130" i="6"/>
  <c r="AM130" i="6"/>
  <c r="BL131" i="6"/>
  <c r="BC131" i="6"/>
  <c r="AM131" i="6"/>
  <c r="BL132" i="6"/>
  <c r="BC132" i="6"/>
  <c r="AM132" i="6"/>
  <c r="BL133" i="6"/>
  <c r="BC133" i="6"/>
  <c r="AM133" i="6"/>
  <c r="BL134" i="6"/>
  <c r="BC134" i="6"/>
  <c r="AM134" i="6"/>
  <c r="BL135" i="6"/>
  <c r="BC135" i="6"/>
  <c r="AM135" i="6"/>
  <c r="BL136" i="6"/>
  <c r="BC136" i="6"/>
  <c r="AM136" i="6"/>
  <c r="BL137" i="6"/>
  <c r="BC137" i="6"/>
  <c r="AM137" i="6"/>
  <c r="BL138" i="6"/>
  <c r="BC138" i="6"/>
  <c r="AM138" i="6"/>
  <c r="BL139" i="6"/>
  <c r="BC139" i="6"/>
  <c r="AM139" i="6"/>
  <c r="BL140" i="6"/>
  <c r="BC140" i="6"/>
  <c r="AM140" i="6"/>
  <c r="BL141" i="6"/>
  <c r="BC141" i="6"/>
  <c r="AM141" i="6"/>
  <c r="BL142" i="6"/>
  <c r="BC142" i="6"/>
  <c r="AM142" i="6"/>
  <c r="BL143" i="6"/>
  <c r="BC143" i="6"/>
  <c r="AM143" i="6"/>
  <c r="BL144" i="6"/>
  <c r="BC144" i="6"/>
  <c r="AM144" i="6"/>
  <c r="BL145" i="6"/>
  <c r="BC145" i="6"/>
  <c r="AM145" i="6"/>
  <c r="BL146" i="6"/>
  <c r="BC146" i="6"/>
  <c r="AM146" i="6"/>
  <c r="BL147" i="6"/>
  <c r="BC147" i="6"/>
  <c r="AM147" i="6"/>
  <c r="BL148" i="6"/>
  <c r="BC148" i="6"/>
  <c r="AM148" i="6"/>
  <c r="BL149" i="6"/>
  <c r="BC149" i="6"/>
  <c r="AM149" i="6"/>
  <c r="BL150" i="6"/>
  <c r="BC150" i="6"/>
  <c r="AM150" i="6"/>
  <c r="BL151" i="6"/>
  <c r="BC151" i="6"/>
  <c r="AM151" i="6"/>
  <c r="BL152" i="6"/>
  <c r="BC152" i="6"/>
  <c r="AM152" i="6"/>
  <c r="BL153" i="6"/>
  <c r="BC153" i="6"/>
  <c r="AM153" i="6"/>
  <c r="D15" i="9"/>
  <c r="D8" i="11"/>
  <c r="D20" i="10"/>
  <c r="D21" i="10" s="1"/>
  <c r="D15" i="11" s="1"/>
  <c r="D15" i="10"/>
  <c r="D16" i="10" s="1"/>
  <c r="D14" i="11" s="1"/>
  <c r="D11" i="11"/>
  <c r="E16" i="1" s="1"/>
  <c r="D33" i="10"/>
  <c r="D12" i="11" s="1"/>
  <c r="D20" i="11"/>
  <c r="E22" i="1" l="1"/>
  <c r="D42" i="11"/>
  <c r="B23" i="2" s="1"/>
  <c r="D16" i="11"/>
  <c r="B14" i="2"/>
  <c r="E18" i="1"/>
  <c r="D17" i="11"/>
  <c r="B15" i="2"/>
  <c r="E20" i="1"/>
  <c r="D23" i="10"/>
  <c r="D20" i="9"/>
  <c r="D4" i="10"/>
  <c r="D4" i="11" s="1"/>
  <c r="B11" i="2"/>
  <c r="D10" i="1"/>
  <c r="D21" i="9"/>
  <c r="D11" i="9"/>
  <c r="D27" i="4" a="1"/>
  <c r="D27" i="4" s="1"/>
  <c r="D28" i="4" a="1"/>
  <c r="D28" i="4" s="1"/>
  <c r="D29" i="4" s="1"/>
  <c r="D31" i="4" l="1"/>
  <c r="D30" i="4"/>
  <c r="D6" i="10"/>
  <c r="D6" i="11" s="1"/>
  <c r="E11" i="1" s="1"/>
  <c r="B12" i="2"/>
  <c r="D11" i="1"/>
  <c r="E59" i="1"/>
  <c r="E57" i="1"/>
  <c r="E55" i="1"/>
  <c r="E53" i="1"/>
  <c r="E51" i="1"/>
  <c r="D7" i="11"/>
  <c r="E12" i="1" s="1"/>
  <c r="D23" i="9"/>
  <c r="D24" i="9" s="1"/>
  <c r="D30" i="1" s="1"/>
  <c r="D22" i="9"/>
  <c r="B24" i="2"/>
  <c r="D12" i="1"/>
  <c r="B29" i="2"/>
  <c r="E10" i="1"/>
  <c r="D31" i="11"/>
  <c r="E30" i="1" s="1"/>
  <c r="H3" i="5" a="1"/>
  <c r="H3" i="5" s="1"/>
  <c r="I3" i="5" s="1"/>
  <c r="D27" i="11"/>
  <c r="K37" i="2"/>
  <c r="J37" i="2"/>
  <c r="I37" i="2"/>
  <c r="H37" i="2"/>
  <c r="G37" i="2"/>
  <c r="F37" i="2"/>
  <c r="E37" i="2"/>
  <c r="D37" i="2"/>
  <c r="C37" i="2"/>
  <c r="B37" i="2"/>
  <c r="D22" i="11"/>
  <c r="D25" i="11" l="1"/>
  <c r="E24" i="1"/>
  <c r="B41" i="2"/>
  <c r="B39" i="2"/>
  <c r="B38" i="2"/>
  <c r="B33" i="2"/>
  <c r="B32" i="2"/>
  <c r="C29" i="2"/>
  <c r="D26" i="9"/>
  <c r="D25" i="9"/>
  <c r="D28" i="1"/>
  <c r="D24" i="1"/>
  <c r="E61" i="1"/>
  <c r="E63" i="1" s="1"/>
  <c r="B12" i="3" l="1"/>
  <c r="E50" i="1"/>
  <c r="D50" i="1"/>
  <c r="D44" i="1"/>
  <c r="D38" i="1"/>
  <c r="D5" i="1"/>
  <c r="B5" i="1"/>
  <c r="C41" i="2"/>
  <c r="C39" i="2"/>
  <c r="C38" i="2"/>
  <c r="C40" i="2" s="1"/>
  <c r="C42" i="2" s="1"/>
  <c r="C33" i="2"/>
  <c r="C32" i="2"/>
  <c r="C34" i="2" s="1"/>
  <c r="D29" i="2"/>
  <c r="B34" i="2"/>
  <c r="B40" i="2"/>
  <c r="D29" i="11"/>
  <c r="E26" i="1"/>
  <c r="D33" i="11" l="1"/>
  <c r="D36" i="11" s="1"/>
  <c r="D39" i="11" s="1"/>
  <c r="E28" i="1"/>
  <c r="B42" i="2"/>
  <c r="B55" i="2"/>
  <c r="B49" i="2"/>
  <c r="C49" i="2" s="1"/>
  <c r="D41" i="2"/>
  <c r="D39" i="2"/>
  <c r="D38" i="2"/>
  <c r="D33" i="2"/>
  <c r="D32" i="2"/>
  <c r="E29" i="2"/>
  <c r="C43" i="2"/>
  <c r="C44" i="2" s="1"/>
  <c r="E52" i="1"/>
  <c r="E54" i="1"/>
  <c r="E56" i="1"/>
  <c r="E58" i="1"/>
  <c r="E60" i="1"/>
  <c r="E64" i="1"/>
  <c r="C47" i="2" l="1"/>
  <c r="C46" i="2"/>
  <c r="E41" i="2"/>
  <c r="E39" i="2"/>
  <c r="E38" i="2"/>
  <c r="E40" i="2" s="1"/>
  <c r="E42" i="2" s="1"/>
  <c r="E33" i="2"/>
  <c r="E32" i="2"/>
  <c r="E34" i="2" s="1"/>
  <c r="F29" i="2"/>
  <c r="D34" i="2"/>
  <c r="D40" i="2"/>
  <c r="D49" i="2"/>
  <c r="E49" i="2" s="1"/>
  <c r="B43" i="2"/>
  <c r="D43" i="11"/>
  <c r="E38" i="1"/>
  <c r="E42" i="1" l="1"/>
  <c r="D45" i="11"/>
  <c r="B44" i="2"/>
  <c r="D42" i="2"/>
  <c r="F41" i="2"/>
  <c r="F39" i="2"/>
  <c r="F38" i="2"/>
  <c r="F33" i="2"/>
  <c r="F32" i="2"/>
  <c r="G29" i="2"/>
  <c r="E43" i="2"/>
  <c r="E44" i="2" s="1"/>
  <c r="E47" i="2" l="1"/>
  <c r="E46" i="2"/>
  <c r="G41" i="2"/>
  <c r="G39" i="2"/>
  <c r="G38" i="2"/>
  <c r="G40" i="2" s="1"/>
  <c r="G42" i="2" s="1"/>
  <c r="G33" i="2"/>
  <c r="G32" i="2"/>
  <c r="G34" i="2" s="1"/>
  <c r="H29" i="2"/>
  <c r="F34" i="2"/>
  <c r="F40" i="2"/>
  <c r="D43" i="2"/>
  <c r="B57" i="2"/>
  <c r="B56" i="2"/>
  <c r="B50" i="2"/>
  <c r="B47" i="2"/>
  <c r="B46" i="2"/>
  <c r="E44" i="1"/>
  <c r="D6" i="1"/>
  <c r="B6" i="1"/>
  <c r="E48" i="1" l="1"/>
  <c r="E47" i="1"/>
  <c r="E46" i="1"/>
  <c r="B51" i="2"/>
  <c r="C50" i="2"/>
  <c r="D44" i="2"/>
  <c r="F42" i="2"/>
  <c r="F49" i="2"/>
  <c r="G49" i="2" s="1"/>
  <c r="H41" i="2"/>
  <c r="H39" i="2"/>
  <c r="H38" i="2"/>
  <c r="H33" i="2"/>
  <c r="H32" i="2"/>
  <c r="I29" i="2"/>
  <c r="G43" i="2"/>
  <c r="G44" i="2" s="1"/>
  <c r="G47" i="2" l="1"/>
  <c r="G46" i="2"/>
  <c r="I41" i="2"/>
  <c r="I39" i="2"/>
  <c r="I38" i="2"/>
  <c r="I40" i="2" s="1"/>
  <c r="I42" i="2" s="1"/>
  <c r="I33" i="2"/>
  <c r="I32" i="2"/>
  <c r="I34" i="2" s="1"/>
  <c r="J29" i="2"/>
  <c r="H34" i="2"/>
  <c r="H40" i="2"/>
  <c r="H49" i="2"/>
  <c r="I49" i="2" s="1"/>
  <c r="F43" i="2"/>
  <c r="D47" i="2"/>
  <c r="D46" i="2"/>
  <c r="C51" i="2"/>
  <c r="D50" i="2"/>
  <c r="D51" i="2" l="1"/>
  <c r="E50" i="2"/>
  <c r="F44" i="2"/>
  <c r="H42" i="2"/>
  <c r="J41" i="2"/>
  <c r="J39" i="2"/>
  <c r="J38" i="2"/>
  <c r="J33" i="2"/>
  <c r="J32" i="2"/>
  <c r="K29" i="2"/>
  <c r="I43" i="2"/>
  <c r="I44" i="2" s="1"/>
  <c r="I47" i="2" l="1"/>
  <c r="I46" i="2"/>
  <c r="K41" i="2"/>
  <c r="K39" i="2"/>
  <c r="K38" i="2"/>
  <c r="K40" i="2" s="1"/>
  <c r="K42" i="2" s="1"/>
  <c r="K33" i="2"/>
  <c r="K32" i="2"/>
  <c r="K34" i="2" s="1"/>
  <c r="J34" i="2"/>
  <c r="L32" i="2"/>
  <c r="L33" i="2"/>
  <c r="J40" i="2"/>
  <c r="L38" i="2"/>
  <c r="L39" i="2"/>
  <c r="L41" i="2"/>
  <c r="H43" i="2"/>
  <c r="F47" i="2"/>
  <c r="F46" i="2"/>
  <c r="E51" i="2"/>
  <c r="F50" i="2"/>
  <c r="F51" i="2" l="1"/>
  <c r="G50" i="2"/>
  <c r="H44" i="2"/>
  <c r="J42" i="2"/>
  <c r="L40" i="2"/>
  <c r="J49" i="2"/>
  <c r="K49" i="2" s="1"/>
  <c r="L34" i="2"/>
  <c r="F55" i="2" s="1"/>
  <c r="I55" i="2"/>
  <c r="D55" i="2"/>
  <c r="K43" i="2"/>
  <c r="K44" i="2" s="1"/>
  <c r="D57" i="2" l="1"/>
  <c r="I56" i="2"/>
  <c r="D56" i="2"/>
  <c r="K47" i="2"/>
  <c r="K46" i="2"/>
  <c r="J43" i="2"/>
  <c r="L42" i="2"/>
  <c r="H47" i="2"/>
  <c r="H46" i="2"/>
  <c r="G51" i="2"/>
  <c r="H50" i="2"/>
  <c r="H51" i="2" l="1"/>
  <c r="I50" i="2"/>
  <c r="L43" i="2"/>
  <c r="J44" i="2"/>
  <c r="J47" i="2" l="1"/>
  <c r="J46" i="2"/>
  <c r="L46" i="2" s="1"/>
  <c r="L44" i="2"/>
  <c r="I51" i="2"/>
  <c r="J50" i="2"/>
  <c r="J51" i="2" l="1"/>
  <c r="K50" i="2"/>
  <c r="K51" i="2" s="1"/>
  <c r="F57" i="2"/>
  <c r="F56" i="2"/>
  <c r="L47" i="2"/>
</calcChain>
</file>

<file path=xl/sharedStrings.xml><?xml version="1.0" encoding="utf-8"?>
<sst xmlns="http://schemas.openxmlformats.org/spreadsheetml/2006/main" count="5560" uniqueCount="1878">
  <si>
    <t>VM0050 vs A6.4-MEP013-A02 — Side-by-Side Emission Reduction Comparison</t>
  </si>
  <si>
    <t>Project: Tubeho Neza — Rwanda — 100,000 stoves — MP 2026 (365 days) — fNRB = MoFuSS Tool 33 v3.0</t>
  </si>
  <si>
    <t>AT-A-GLANCE RESULT</t>
  </si>
  <si>
    <t>Methodology</t>
  </si>
  <si>
    <t>Net ER issued (t CO2e)</t>
  </si>
  <si>
    <t>Per stove (t CO2e/stove)</t>
  </si>
  <si>
    <t>VM0050 v1.0</t>
  </si>
  <si>
    <t>A6.4 (Option 1)</t>
  </si>
  <si>
    <t>#</t>
  </si>
  <si>
    <t>Parameter / Step</t>
  </si>
  <si>
    <t>Units</t>
  </si>
  <si>
    <t>VM0050</t>
  </si>
  <si>
    <t>Difference / Notes</t>
  </si>
  <si>
    <t>1. SHARED INPUTS (identical between methodologies)</t>
  </si>
  <si>
    <t>1.1</t>
  </si>
  <si>
    <t>Number of project devices (Nj,y)</t>
  </si>
  <si>
    <t>units</t>
  </si>
  <si>
    <t>Same project — 100,000 stoves</t>
  </si>
  <si>
    <t>1.2</t>
  </si>
  <si>
    <t>Usage rate (capped)</t>
  </si>
  <si>
    <t>fraction</t>
  </si>
  <si>
    <t>Same operational-check cap (90% w/ support)</t>
  </si>
  <si>
    <t>1.3</t>
  </si>
  <si>
    <t>Stove-year proration</t>
  </si>
  <si>
    <t>Same batch dates</t>
  </si>
  <si>
    <t>1.4</t>
  </si>
  <si>
    <t>1.5</t>
  </si>
  <si>
    <t>EF CO2</t>
  </si>
  <si>
    <t>tCO2/TJ</t>
  </si>
  <si>
    <t>IPCC default — identical</t>
  </si>
  <si>
    <t>1.6</t>
  </si>
  <si>
    <t>EF non-CO2</t>
  </si>
  <si>
    <t>tCO2e/TJ</t>
  </si>
  <si>
    <t>1.7</t>
  </si>
  <si>
    <t>fNRB (MoFuSS Rwanda)</t>
  </si>
  <si>
    <t>Same MoFuSS value</t>
  </si>
  <si>
    <t>2. BASELINE FUEL CONSUMPTION — the largest single divergence</t>
  </si>
  <si>
    <t>2.1</t>
  </si>
  <si>
    <t>Baseline fuel consumption per HH (BC_b,i,y / P_b)</t>
  </si>
  <si>
    <t>tonnes/HH/yr</t>
  </si>
  <si>
    <t>VM0050 uses measured KPT (Tubeho Neza). A6.4 Option 1 pins this at the ambitious benchmark (~0.42 t/person/yr × Hh) — ~3.2× compression for this project</t>
  </si>
  <si>
    <t>2.2</t>
  </si>
  <si>
    <t>2.3</t>
  </si>
  <si>
    <t>Conservative BAU baseline (A6.4 only)</t>
  </si>
  <si>
    <t>"n/a"</t>
  </si>
  <si>
    <t>A6.4 uses η_BAU upper bound (17.1%) to derive a BAU ceiling on credited baseline</t>
  </si>
  <si>
    <t>3. fNRB UNCERTAINTY DEDUCTION</t>
  </si>
  <si>
    <t>3.1</t>
  </si>
  <si>
    <t>fNRB applied in calc (as-is vs uncertainty-adjusted)</t>
  </si>
  <si>
    <t>Set to 0 in this comparison — same MoFuSS fNRB used in both calcs (per project setup). A6.4 default is 30% deduction at 95% CI; toggle U_fNRB on A6.4 Parameters sheet to apply.</t>
  </si>
  <si>
    <t>4. BASELINE EMISSIONS</t>
  </si>
  <si>
    <t>4.1</t>
  </si>
  <si>
    <t>Baseline emissions (BE_y / BE_unadj)</t>
  </si>
  <si>
    <t>t CO2e</t>
  </si>
  <si>
    <t>VM0050: BE_y final. A6.4: unadjusted BE before further deductions</t>
  </si>
  <si>
    <t>4.2</t>
  </si>
  <si>
    <t>4.3</t>
  </si>
  <si>
    <t>Downward-adjusted baseline emissions (BE_adj)</t>
  </si>
  <si>
    <t>A6.4 only: BE_unadj × (1 - DAF_cum)</t>
  </si>
  <si>
    <t>4.4</t>
  </si>
  <si>
    <t>4.5</t>
  </si>
  <si>
    <t>Crediting baseline (BE_y) = MIN(BE_adj, BAU_y)</t>
  </si>
  <si>
    <t>Like-for-like: VM0050 BE vs A6.4 final crediting baseline</t>
  </si>
  <si>
    <t>5. PROJECT (ACTIVITY) EMISSIONS</t>
  </si>
  <si>
    <t>5.1</t>
  </si>
  <si>
    <t>Project emissions (PE_y / AE_y)</t>
  </si>
  <si>
    <t>A6.4 PE lower than VM0050 because fNRB is uncertainty-adjusted (30% lower CO2 fraction applied to project fuel too)</t>
  </si>
  <si>
    <t>6. UNADJUSTED EMISSION REDUCTIONS (BE - PE)</t>
  </si>
  <si>
    <t>6.1</t>
  </si>
  <si>
    <t>7. HAWTHORNE EFFECT ADJUSTMENT</t>
  </si>
  <si>
    <t>7.1</t>
  </si>
  <si>
    <t>Hawthorne factor (HE_ind)</t>
  </si>
  <si>
    <t>VM0050: no standalone Hawthorne factor. A6.4: 75% default (no SUMs) — 25% of ER cancelled</t>
  </si>
  <si>
    <t>7.2</t>
  </si>
  <si>
    <t>8. LEAKAGE</t>
  </si>
  <si>
    <t>8.1</t>
  </si>
  <si>
    <t>Leakage discount</t>
  </si>
  <si>
    <t>Both apply 5% leakage deduction (same value used)</t>
  </si>
  <si>
    <t>8.2</t>
  </si>
  <si>
    <t>ER after leakage</t>
  </si>
  <si>
    <t>VM0050: final ER. A6.4: pre-buffer ER</t>
  </si>
  <si>
    <t>9. NON-PERMANENCE BUFFER POOL (A6.4 ONLY)</t>
  </si>
  <si>
    <t>9.1</t>
  </si>
  <si>
    <t>Buffer percentage (F_buffer)</t>
  </si>
  <si>
    <t>A6.4 Reversal Risk Tool not yet published — 20% planning estimate</t>
  </si>
  <si>
    <t>9.2</t>
  </si>
  <si>
    <t>9.3</t>
  </si>
  <si>
    <t>Buffer pool deduction</t>
  </si>
  <si>
    <t>Cancelled at registry on issuance</t>
  </si>
  <si>
    <t>10. FINAL NET EMISSION REDUCTIONS — ISSUED CREDITS</t>
  </si>
  <si>
    <t>10.1</t>
  </si>
  <si>
    <t>Net ER issued per methodology</t>
  </si>
  <si>
    <t>VCUs (VM0050) vs A6.4ERs (A6.4)</t>
  </si>
  <si>
    <t>11. DELTA ANALYSIS — credit-volume impact</t>
  </si>
  <si>
    <t>11.1</t>
  </si>
  <si>
    <t>Absolute difference (A6.4 - VM0050)</t>
  </si>
  <si>
    <t>"-"</t>
  </si>
  <si>
    <t>Negative value = A6.4 produces fewer credits</t>
  </si>
  <si>
    <t>11.2</t>
  </si>
  <si>
    <t>Relative difference (A6.4 ÷ VM0050)</t>
  </si>
  <si>
    <t>Fraction of VM0050 credits A6.4 retains</t>
  </si>
  <si>
    <t>11.3</t>
  </si>
  <si>
    <t>Credit haircut under A6.4</t>
  </si>
  <si>
    <t>Total reduction vs VM0050 result</t>
  </si>
  <si>
    <t>12. DRIVER DECOMPOSITION — where the gap comes from</t>
  </si>
  <si>
    <t>12.1</t>
  </si>
  <si>
    <t>VM0050 baseline ER</t>
  </si>
  <si>
    <t>VM0050 final ER (starting point for decomposition)</t>
  </si>
  <si>
    <t>12.2</t>
  </si>
  <si>
    <t>Effect of baseline compression (P_b → P_benchmark)</t>
  </si>
  <si>
    <t>Replace VM0050 KPT baseline (3.84 t/HH) with A6.4 benchmark (1.69 t/HH); keep MoFuSS fNRB, no Hawthorne, no buffer, full leakage</t>
  </si>
  <si>
    <t>12.3</t>
  </si>
  <si>
    <t>Effect of fNRB uncertainty deduction (currently 0% — toggle in A6.4 Parameters)</t>
  </si>
  <si>
    <t>Currently disabled (U_fNRB = 0%); shown for completeness. With 30% deduction enabled, this step would cut ER further.</t>
  </si>
  <si>
    <t>12.4</t>
  </si>
  <si>
    <t>Apply BAU cap on baseline emissions</t>
  </si>
  <si>
    <t>-</t>
  </si>
  <si>
    <t>Apply A6.4 Eq.11: BE_y = MIN(BE_adj, BAU_y). BAU caps the credited baseline.</t>
  </si>
  <si>
    <t>12.5</t>
  </si>
  <si>
    <t>Apply Hawthorne adjustment (×0.75)</t>
  </si>
  <si>
    <t>ER = (BE - PE) × HE_ind × LE</t>
  </si>
  <si>
    <t>12.6</t>
  </si>
  <si>
    <t>Apply ambition DAF (Year 1 = 0%; toggle via Year_in_CP)</t>
  </si>
  <si>
    <t>A6.4 Eq.9: BE_adj = BE × (1-DAF). Year 1 has no effect; from Year 2 the BE side is reduced by 1%/yr cumulatively.</t>
  </si>
  <si>
    <t>12.7</t>
  </si>
  <si>
    <t>Apply buffer pool (CO2 share × F_buffer)</t>
  </si>
  <si>
    <t>Buffer applies only to CO2 stream of credits. CO2 share recomputed using uncertainty-adjusted fNRB.</t>
  </si>
  <si>
    <t>Final reconciliation check</t>
  </si>
  <si>
    <t>12.8</t>
  </si>
  <si>
    <t>Decomposed cumulative result</t>
  </si>
  <si>
    <t>(reference)</t>
  </si>
  <si>
    <t>Should match A6.4 ER in row 10.1</t>
  </si>
  <si>
    <t>10-Year ER Projection — VM0050 vs A6.4 (Option 1)</t>
  </si>
  <si>
    <t>Both methodologies share identical stove decay and project KPT drift. Only A6.4 receives the 1%/yr ambition DAF.</t>
  </si>
  <si>
    <t>SHARED DYNAMIC ASSUMPTIONS (edit yellow cells — both methodologies use these)</t>
  </si>
  <si>
    <t>Stove decay rate (annual)</t>
  </si>
  <si>
    <t>%/yr</t>
  </si>
  <si>
    <t>Compound annual decay in operating stove stock (e.g. 5% = stock × 0.95 each year). Reflects breakage, abandonment, stove stacking.</t>
  </si>
  <si>
    <t>Project KPT drift (rebound, annual)</t>
  </si>
  <si>
    <t>Annual increase in project fuel consumption per HH — captures rebound/stacking. Compound. 0% = no drift.</t>
  </si>
  <si>
    <t>A6.4 DAF (annual, from Year 2)</t>
  </si>
  <si>
    <t>A6.4 Eq.9 — 1% downward adjustment from Year 2. Applied to A6.4 baseline only.</t>
  </si>
  <si>
    <t>Project crediting period length</t>
  </si>
  <si>
    <t>years</t>
  </si>
  <si>
    <t>Default 10 years; change to model shorter periods.</t>
  </si>
  <si>
    <t>STATIC INPUTS (linked from detail sheets — same as Year 1 calculation)</t>
  </si>
  <si>
    <t>N (initial stove stock, Year 1)</t>
  </si>
  <si>
    <t>Linked: VM0050 ICS Distribution</t>
  </si>
  <si>
    <t>U (capped usage rate)</t>
  </si>
  <si>
    <t>Linked: same in both methodologies</t>
  </si>
  <si>
    <t>BC_b (VM0050 baseline, Year 1)</t>
  </si>
  <si>
    <t>t/HH/yr</t>
  </si>
  <si>
    <t>Linked: VM0050 KPT baseline (held constant over 10 yrs)</t>
  </si>
  <si>
    <t>P_b,benchmark (A6.4 baseline, Year 1)</t>
  </si>
  <si>
    <t>Linked: A6.4 Option 1 benchmark</t>
  </si>
  <si>
    <t>P_BAU (A6.4 BAU ceiling, Year 1)</t>
  </si>
  <si>
    <t>Linked: A6.4 BAU baseline (no DAF applied to BAU per Eq.10)</t>
  </si>
  <si>
    <t>BC_p (project KPT, Year 1)</t>
  </si>
  <si>
    <t>Linked: project KPT (same for both methodologies)</t>
  </si>
  <si>
    <t>NCV × EF combined term — VM0050</t>
  </si>
  <si>
    <t>tCO2e/t fuel</t>
  </si>
  <si>
    <t>Linked: NCV × (EF_CO2 × fNRB + EF_nonCO2)</t>
  </si>
  <si>
    <t>NCV × EF combined term — A6.4 (with U_fNRB toggle)</t>
  </si>
  <si>
    <t>Linked: respects U_fNRB toggle on A6.4 Parameters</t>
  </si>
  <si>
    <t>Leakage — VM0050</t>
  </si>
  <si>
    <t>Linked: VM0050 Ex Ante</t>
  </si>
  <si>
    <t>Leakage — A6.4</t>
  </si>
  <si>
    <t>Linked: A6.4 Parameters (your override applies here)</t>
  </si>
  <si>
    <t>Hawthorne — A6.4</t>
  </si>
  <si>
    <t>Linked: A6.4 ER Calc</t>
  </si>
  <si>
    <t>Buffer pool — A6.4</t>
  </si>
  <si>
    <t>CO2 share for buffer — A6.4</t>
  </si>
  <si>
    <t>Linked: A6.4 ER Calc (used for buffer deduction)</t>
  </si>
  <si>
    <t>Stove-Year proration</t>
  </si>
  <si>
    <t>Linked: VM0050 (Year 1 first-year proration; later years assume full year = 1)</t>
  </si>
  <si>
    <t>10-YEAR ANNUAL ER PROJECTION</t>
  </si>
  <si>
    <t>Metric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</si>
  <si>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</si>
  <si>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</si>
  <si>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</si>
  <si>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</si>
  <si>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</si>
  <si>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</si>
  <si>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</si>
  <si>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</si>
  <si>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</si>
  <si>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</si>
  <si>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10-Yr Total</t>
  </si>
  <si>
    <t>Shared dynamic factors (apply to both methodologies)</t>
  </si>
  <si>
    <t>Operating stove stock</t>
  </si>
  <si>
    <t>Project KPT (BC_p drifted)</t>
  </si>
  <si>
    <t>VM0050 Annual Emission Reductions</t>
  </si>
  <si>
    <t>BE_y (VM0050 baseline emissions)</t>
  </si>
  <si>
    <t>PE_y (VM0050 project emissions)</t>
  </si>
  <si>
    <t>VM0050 Net ER (after leakage)</t>
  </si>
  <si>
    <t>A6.4 Annual Emission Reductions</t>
  </si>
  <si>
    <t>DAF cumulative (year - 1) × DAF</t>
  </si>
  <si>
    <t>P_b,benchmark × (1 - DAF) [t/HH/yr]</t>
  </si>
  <si>
    <t>BE_adj (A6.4 — benchmark × (1-DAF))</t>
  </si>
  <si>
    <t>BAU_y (A6.4 conservative BAU)</t>
  </si>
  <si>
    <t>BE_y (A6.4 final baseline = MIN)</t>
  </si>
  <si>
    <t>PE_y (A6.4 project emissions)</t>
  </si>
  <si>
    <t>ER pre-buffer (× HE × LE)</t>
  </si>
  <si>
    <t>A6.4 Net ER (after buffer)</t>
  </si>
  <si>
    <t>Year-on-year delta</t>
  </si>
  <si>
    <t>A6.4 - VM0050 (annual)</t>
  </si>
  <si>
    <t>A6.4 ÷ VM0050 (annual)</t>
  </si>
  <si>
    <t>Cumulative ER over crediting period</t>
  </si>
  <si>
    <t>VM0050 cumulative ER</t>
  </si>
  <si>
    <t>A6.4 cumulative ER</t>
  </si>
  <si>
    <t>A6.4 cumulative ÷ VM0050 cumulative</t>
  </si>
  <si>
    <t>10-YEAR HEADLINE SUMMARY</t>
  </si>
  <si>
    <t>Year 1 ER</t>
  </si>
  <si>
    <t>Year 10 ER</t>
  </si>
  <si>
    <t>10-Yr Cumulative ER</t>
  </si>
  <si>
    <t>Year 1 → Year 10 decline</t>
  </si>
  <si>
    <t>A6.4 ÷ VM0050</t>
  </si>
  <si>
    <t>"DAF compounds — see annual ratio row 47"</t>
  </si>
  <si>
    <t>VCS Project ID</t>
  </si>
  <si>
    <t>Name of Activity</t>
  </si>
  <si>
    <t>Tubeho Neza Clean Cooking Programme - Rwanda</t>
  </si>
  <si>
    <t>Host Country</t>
  </si>
  <si>
    <t>Rwanda</t>
  </si>
  <si>
    <t>Project Scale</t>
  </si>
  <si>
    <t>Large Project</t>
  </si>
  <si>
    <t>Sectoral Scope</t>
  </si>
  <si>
    <t>Applied Methodology</t>
  </si>
  <si>
    <t>VM0050 ver. 1.0</t>
  </si>
  <si>
    <t>CP Start Date</t>
  </si>
  <si>
    <t xml:space="preserve">Monitoring Period # </t>
  </si>
  <si>
    <t>First</t>
  </si>
  <si>
    <t>MP Start Date</t>
  </si>
  <si>
    <t>MP End Date</t>
  </si>
  <si>
    <t>MP duration (Days)</t>
  </si>
  <si>
    <t>Total Emission reductions (in tCO2e)</t>
  </si>
  <si>
    <t>Version of the workbook</t>
  </si>
  <si>
    <t>Sign off date</t>
  </si>
  <si>
    <t xml:space="preserve"> @ Copyright DelAgua</t>
  </si>
  <si>
    <t>Sampling Constants</t>
  </si>
  <si>
    <t>Values</t>
  </si>
  <si>
    <t>Monitoring period start</t>
  </si>
  <si>
    <t>Monitoring period end</t>
  </si>
  <si>
    <t>Level of Sampling</t>
  </si>
  <si>
    <t>Grouped Project Level</t>
  </si>
  <si>
    <t>Monitoting Frequency</t>
  </si>
  <si>
    <t>Annual</t>
  </si>
  <si>
    <t>Confidence (%) (90 or 95)</t>
  </si>
  <si>
    <t>Margin of Error (%)</t>
  </si>
  <si>
    <t>Z value</t>
  </si>
  <si>
    <t>Monitoring parameter(s)</t>
  </si>
  <si>
    <t>Stove Operating Fraction for determination of nj,k,y</t>
  </si>
  <si>
    <t>Sampling frame(s)</t>
  </si>
  <si>
    <t>Given stove model and vintage population</t>
  </si>
  <si>
    <t>Sampling approach</t>
  </si>
  <si>
    <t>Stratified random sampling</t>
  </si>
  <si>
    <t>Sampling Population</t>
  </si>
  <si>
    <t>Sampling frame size</t>
  </si>
  <si>
    <t>Expected operational proportion</t>
  </si>
  <si>
    <t>Calculated Minimum Sample Size (n)</t>
  </si>
  <si>
    <t>Sample size determination</t>
  </si>
  <si>
    <t>Estimated nj,k,y (p)</t>
  </si>
  <si>
    <t>Estimated Standard Deviation of nj,k,y (SD)</t>
  </si>
  <si>
    <t>Variance (SD/p)2</t>
  </si>
  <si>
    <t>Sample Size required</t>
  </si>
  <si>
    <t>Monitoring results</t>
  </si>
  <si>
    <t>Sampling frame size (N)</t>
  </si>
  <si>
    <t>Monitored Sample Size (n)</t>
  </si>
  <si>
    <t>Monitored (nj,k,y)</t>
  </si>
  <si>
    <t>Reliability Check</t>
  </si>
  <si>
    <t>Samples Monitored</t>
  </si>
  <si>
    <t>nj,k,y Measured</t>
  </si>
  <si>
    <t>Standard Error of nj,k,y</t>
  </si>
  <si>
    <t>Relative precision (Margin of error)</t>
  </si>
  <si>
    <t>Result</t>
  </si>
  <si>
    <t>Lower Bound confidence value</t>
  </si>
  <si>
    <t xml:space="preserve">Date of Distribution </t>
  </si>
  <si>
    <t>Quantity</t>
  </si>
  <si>
    <t>Start date of ICS crediting (Next day to Distribution)</t>
  </si>
  <si>
    <t>ICS Model</t>
  </si>
  <si>
    <t>Year of Distribution</t>
  </si>
  <si>
    <t>Eligible Under this MP</t>
  </si>
  <si>
    <t>Stove-Year</t>
  </si>
  <si>
    <t>ERs per ICS</t>
  </si>
  <si>
    <t>ERs</t>
  </si>
  <si>
    <t>Burn Ecoa Wood G3</t>
  </si>
  <si>
    <t>Life Span (Months)</t>
  </si>
  <si>
    <t xml:space="preserve">CP start date </t>
  </si>
  <si>
    <t>MP</t>
  </si>
  <si>
    <t>Date</t>
  </si>
  <si>
    <t>Start Date 2026</t>
  </si>
  <si>
    <t>End Date 2026</t>
  </si>
  <si>
    <t>Total</t>
  </si>
  <si>
    <t>Respondent #</t>
  </si>
  <si>
    <t>Date of Survey</t>
  </si>
  <si>
    <t>I would like to speak with the member of this household who is primarily responsible for
cooking and/or treating water. Can I speak with this person?</t>
  </si>
  <si>
    <t>Are you willing to participate?</t>
  </si>
  <si>
    <t>Are you over the age of 18?</t>
  </si>
  <si>
    <t>If you would like to end the survey early, for any reason, please tick here.</t>
  </si>
  <si>
    <t>Household Address</t>
  </si>
  <si>
    <t>Contact Information of Household</t>
  </si>
  <si>
    <t>Is the Live Well stove available?</t>
  </si>
  <si>
    <t xml:space="preserve">	Scan the Live Well stove barcode</t>
  </si>
  <si>
    <t>Date of Distribution</t>
  </si>
  <si>
    <t>Please takeÂ the following pictures of the stove:</t>
  </si>
  <si>
    <t>Household Size:</t>
  </si>
  <si>
    <t>Type of area (urban/rural)</t>
  </si>
  <si>
    <t>DelAgua Stove Usage &gt; DelAgua Stove Usage: Section 4 - Cooking Practices</t>
  </si>
  <si>
    <t>DelAgua Stove Usage &gt; Count Unique Cooking Events</t>
  </si>
  <si>
    <t>Usgae status</t>
  </si>
  <si>
    <t>Usgae of potskirt (%)</t>
  </si>
  <si>
    <t>What is the reason for this amount of usage?</t>
  </si>
  <si>
    <t>You have indicated that you use other stoves for cooking. Please confirm which stoves you use.</t>
  </si>
  <si>
    <t>How do you obtain fuel wood?</t>
  </si>
  <si>
    <t>How much do you spend on fuel for cooking per type of cooking stove in a month? (RWF)</t>
  </si>
  <si>
    <t>Where do you normally cook? Observe cooking area</t>
  </si>
  <si>
    <t>How has the amount of wood your household uses changed since receiving the Tubeho Neza stove?</t>
  </si>
  <si>
    <t>How has the number of times you cook a day changed after you received Live Well stove?</t>
  </si>
  <si>
    <t xml:space="preserve">	How does the amount of smoke generated by the stove compare to the amount of smoke created before you received the stove?</t>
  </si>
  <si>
    <t>Smoke Reduced</t>
  </si>
  <si>
    <t xml:space="preserve">	DelAgua Stove Usage &gt; Stove Knowledge</t>
  </si>
  <si>
    <t xml:space="preserve">	Has the time required to cook a meal and collect fuel changed since you received the Tubeho Neza stove?</t>
  </si>
  <si>
    <t>Time Reduced</t>
  </si>
  <si>
    <t>village</t>
  </si>
  <si>
    <t>cell</t>
  </si>
  <si>
    <t>sector</t>
  </si>
  <si>
    <t>district</t>
  </si>
  <si>
    <t>province</t>
  </si>
  <si>
    <t>HOH Name</t>
  </si>
  <si>
    <t>Respondent surname</t>
  </si>
  <si>
    <t>Respondent name</t>
  </si>
  <si>
    <t xml:space="preserve">	Sex of respondent (observe, do not ask)</t>
  </si>
  <si>
    <t xml:space="preserve">	Telephone number</t>
  </si>
  <si>
    <t>Stove Barcode</t>
  </si>
  <si>
    <t xml:space="preserve"> Picture of Stove (Front)</t>
  </si>
  <si>
    <t>Picture of the cooking area showing the DelAgua stove and any other stove present, with the corresponding fuel clearly visible.</t>
  </si>
  <si>
    <t xml:space="preserve"> Female over 14years</t>
  </si>
  <si>
    <t xml:space="preserve"> Male 15-59 years</t>
  </si>
  <si>
    <t xml:space="preserve"> Male over 59 years</t>
  </si>
  <si>
    <t xml:space="preserve"> Children 0-14 years</t>
  </si>
  <si>
    <t>Total number of people in Household</t>
  </si>
  <si>
    <t>Do you use the Project Cookstove? (Physically check the stove to verify conditions. E.g. Warm to touch; Ashes in grate; soot on stove)</t>
  </si>
  <si>
    <t>Have you used the stove regularly since you installed it?</t>
  </si>
  <si>
    <t>Is your stove in good condition?</t>
  </si>
  <si>
    <t>Do you use the Project Stove Pot-Skirt?</t>
  </si>
  <si>
    <t>How many times a week does your HH cook?</t>
  </si>
  <si>
    <t>How many times a week are using the Tubeho Neza stove?</t>
  </si>
  <si>
    <t>How many times a week are you using your 3-stone fire?</t>
  </si>
  <si>
    <t>How many times a week do you use other "Non-Del-Agua" Stoves</t>
  </si>
  <si>
    <t>How many times per week do you use the pot skirt?</t>
  </si>
  <si>
    <t>3 stone stove</t>
  </si>
  <si>
    <t>Charcoal stove</t>
  </si>
  <si>
    <t>Locally Made Wood Stove</t>
  </si>
  <si>
    <t>Imported Wood Stove</t>
  </si>
  <si>
    <t>Other (Gas; Kerosine; Bio Ethanol)</t>
  </si>
  <si>
    <t>Tubeho Neza Stove</t>
  </si>
  <si>
    <t>Other wood stoves</t>
  </si>
  <si>
    <t>Charcoal Stove</t>
  </si>
  <si>
    <t>Other (Bioethanol; Gas; Kerosine)</t>
  </si>
  <si>
    <t xml:space="preserve">	Why should you cook outside?</t>
  </si>
  <si>
    <t xml:space="preserve">	Protect against effects of smoke inhalation</t>
  </si>
  <si>
    <t xml:space="preserve">	Promote hygiene</t>
  </si>
  <si>
    <t>Stoves perform better outside</t>
  </si>
  <si>
    <t xml:space="preserve">	Cook fast</t>
  </si>
  <si>
    <t xml:space="preserve">	Other reason to cook outside</t>
  </si>
  <si>
    <t>Other</t>
  </si>
  <si>
    <t>Number</t>
  </si>
  <si>
    <t>Survey Date</t>
  </si>
  <si>
    <t>avail_cook</t>
  </si>
  <si>
    <t>consent</t>
  </si>
  <si>
    <t>over18</t>
  </si>
  <si>
    <t>end_survey</t>
  </si>
  <si>
    <t>scan_hoh_fullname</t>
  </si>
  <si>
    <t>name_last</t>
  </si>
  <si>
    <t>name_first</t>
  </si>
  <si>
    <t>sex</t>
  </si>
  <si>
    <t>phone</t>
  </si>
  <si>
    <t>stove_available</t>
  </si>
  <si>
    <t>barcode_pull_match_2</t>
  </si>
  <si>
    <t>img_stovefront</t>
  </si>
  <si>
    <t>img_kitchen</t>
  </si>
  <si>
    <t>hh_f_over14</t>
  </si>
  <si>
    <t>hh_m_15_59</t>
  </si>
  <si>
    <t>hh_m_over59</t>
  </si>
  <si>
    <t>hh_c_over14</t>
  </si>
  <si>
    <t>hh_size_total</t>
  </si>
  <si>
    <t>area_type</t>
  </si>
  <si>
    <t>usage_project</t>
  </si>
  <si>
    <t>usage_regular</t>
  </si>
  <si>
    <t>usage_condition</t>
  </si>
  <si>
    <t>usage_potskirt</t>
  </si>
  <si>
    <t>cook_n</t>
  </si>
  <si>
    <t>project_stove_n</t>
  </si>
  <si>
    <t>three_stone_fire_n</t>
  </si>
  <si>
    <t>other_stove_n</t>
  </si>
  <si>
    <t>potskirt_n</t>
  </si>
  <si>
    <t>amount_usage_reason</t>
  </si>
  <si>
    <t>other_stone</t>
  </si>
  <si>
    <t>other_charcoal</t>
  </si>
  <si>
    <t>other_local_wood</t>
  </si>
  <si>
    <t>other_imported_wood</t>
  </si>
  <si>
    <t>other_liquid_fuel</t>
  </si>
  <si>
    <t>fuel_obtain</t>
  </si>
  <si>
    <t>fuel_cost_tubeho</t>
  </si>
  <si>
    <t>fuel_cost_wood</t>
  </si>
  <si>
    <t>fuel_cost_charcoal</t>
  </si>
  <si>
    <t>fuel_cost_other</t>
  </si>
  <si>
    <t>cook_place</t>
  </si>
  <si>
    <t>wood_amount</t>
  </si>
  <si>
    <t>cook_times</t>
  </si>
  <si>
    <t>smoke_amount</t>
  </si>
  <si>
    <t>cook_outside</t>
  </si>
  <si>
    <t>cook_outside_protect_smoke</t>
  </si>
  <si>
    <t>cook_outside_hygiene</t>
  </si>
  <si>
    <t>cook_outside_better_outside</t>
  </si>
  <si>
    <t>cook_outside_cook_fast</t>
  </si>
  <si>
    <t>cook_outside_other</t>
  </si>
  <si>
    <t>cook_duration</t>
  </si>
  <si>
    <t>13/04/2026</t>
  </si>
  <si>
    <t>yes</t>
  </si>
  <si>
    <t>Rwamvura</t>
  </si>
  <si>
    <t>Kabona</t>
  </si>
  <si>
    <t>Rusebeya</t>
  </si>
  <si>
    <t>Rutsiro</t>
  </si>
  <si>
    <t>Western</t>
  </si>
  <si>
    <t>NIZEYIMANA Jean De Dieu</t>
  </si>
  <si>
    <t>Nyirajuri</t>
  </si>
  <si>
    <t>Juliene</t>
  </si>
  <si>
    <t>female</t>
  </si>
  <si>
    <t>0782700469</t>
  </si>
  <si>
    <t>TE068067</t>
  </si>
  <si>
    <t>https://delagua.surveycto.com/view/submission-attachment/?uuid=uuid%3A0841529c-ce4d-4d25-aedb-f65217fda3c9&amp;file=1776067529354.jpg</t>
  </si>
  <si>
    <t>https://delagua.surveycto.com/view/submission-attachment/?uuid=uuid%3A0841529c-ce4d-4d25-aedb-f65217fda3c9&amp;file=1776067663548.jpg</t>
  </si>
  <si>
    <t>rural</t>
  </si>
  <si>
    <t>collect_purchase</t>
  </si>
  <si>
    <t>indoor</t>
  </si>
  <si>
    <t>halved</t>
  </si>
  <si>
    <t>same</t>
  </si>
  <si>
    <t>less_smoke</t>
  </si>
  <si>
    <t>protect_smoke cook_fast better_outside</t>
  </si>
  <si>
    <t>decreased_significantly</t>
  </si>
  <si>
    <t>BAGABO Elias</t>
  </si>
  <si>
    <t>Ukizebarazz</t>
  </si>
  <si>
    <t>Speciose</t>
  </si>
  <si>
    <t>0791362600</t>
  </si>
  <si>
    <t>TE065342</t>
  </si>
  <si>
    <t>https://delagua.surveycto.com/view/submission-attachment/?uuid=uuid%3Ac1b0c17c-27bd-46d1-985f-239688d23fed&amp;file=1776069046456.jpg</t>
  </si>
  <si>
    <t>https://delagua.surveycto.com/view/submission-attachment/?uuid=uuid%3Ac1b0c17c-27bd-46d1-985f-239688d23fed&amp;file=1776069099088.jpg</t>
  </si>
  <si>
    <t>doorway</t>
  </si>
  <si>
    <t>cook_fast better_outside protect_smoke</t>
  </si>
  <si>
    <t>BANZIRABOSE Xaveline</t>
  </si>
  <si>
    <t>Ntawushiragahinda</t>
  </si>
  <si>
    <t>Verediane</t>
  </si>
  <si>
    <t>0780030044</t>
  </si>
  <si>
    <t>TE069063</t>
  </si>
  <si>
    <t>https://delagua.surveycto.com/view/submission-attachment/?uuid=uuid%3A9436c10e-874b-4758-97c7-bc86f54619da&amp;file=1776070406031.jpg</t>
  </si>
  <si>
    <t>https://delagua.surveycto.com/view/submission-attachment/?uuid=uuid%3A9436c10e-874b-4758-97c7-bc86f54619da&amp;file=1776070477616.jpg</t>
  </si>
  <si>
    <t>collect_wood</t>
  </si>
  <si>
    <t>hygiene cook_fast better_outside</t>
  </si>
  <si>
    <t>NIYITEGEKA Xxx</t>
  </si>
  <si>
    <t>Niyonsaba</t>
  </si>
  <si>
    <t>Clemntine</t>
  </si>
  <si>
    <t>0795815500</t>
  </si>
  <si>
    <t>TE062113</t>
  </si>
  <si>
    <t>https://delagua.surveycto.com/view/submission-attachment/?uuid=uuid%3A0c7540ef-9945-45f6-9b52-0c912e487580&amp;file=1776071518835.jpg</t>
  </si>
  <si>
    <t>https://delagua.surveycto.com/view/submission-attachment/?uuid=uuid%3A0c7540ef-9945-45f6-9b52-0c912e487580&amp;file=1776071592978.jpg</t>
  </si>
  <si>
    <t>better_outside cook_fast</t>
  </si>
  <si>
    <t>NZAREBERWANIMANA Etienne</t>
  </si>
  <si>
    <t>Uwiringiyimana</t>
  </si>
  <si>
    <t>Patricie</t>
  </si>
  <si>
    <t>0793154263</t>
  </si>
  <si>
    <t>TE069059</t>
  </si>
  <si>
    <t>https://delagua.surveycto.com/view/submission-attachment/?uuid=uuid%3Af5cb7d80-71ca-4596-9145-e78f921a141c&amp;file=1776072488223.jpg</t>
  </si>
  <si>
    <t>https://delagua.surveycto.com/view/submission-attachment/?uuid=uuid%3Af5cb7d80-71ca-4596-9145-e78f921a141c&amp;file=1776072520479.jpg</t>
  </si>
  <si>
    <t>better_outside protect_smoke cook_fast</t>
  </si>
  <si>
    <t>15/04/2026</t>
  </si>
  <si>
    <t>Kariha</t>
  </si>
  <si>
    <t>Kageshi</t>
  </si>
  <si>
    <t>KAGEYO</t>
  </si>
  <si>
    <t>Ngororero</t>
  </si>
  <si>
    <t>Hakizimana Leonidas</t>
  </si>
  <si>
    <t>Nyirahafashimana</t>
  </si>
  <si>
    <t>Clementine</t>
  </si>
  <si>
    <t>0790399858</t>
  </si>
  <si>
    <t>TE007110</t>
  </si>
  <si>
    <t>https://delagua.surveycto.com/view/submission-attachment/?uuid=uuid%3Abbb37478-776c-47ff-82a8-20a4ae3eab98&amp;file=1776250330153.jpg</t>
  </si>
  <si>
    <t>https://delagua.surveycto.com/view/submission-attachment/?uuid=uuid%3Abbb37478-776c-47ff-82a8-20a4ae3eab98&amp;file=1776250384129.jpg</t>
  </si>
  <si>
    <t>outdoor_no_cover</t>
  </si>
  <si>
    <t>reduced_less_than_half</t>
  </si>
  <si>
    <t>hygiene better_outside cook_fast</t>
  </si>
  <si>
    <t>Harindintwari Theoneste</t>
  </si>
  <si>
    <t>Nyiragahinda</t>
  </si>
  <si>
    <t>Beatrice</t>
  </si>
  <si>
    <t>0786459472</t>
  </si>
  <si>
    <t>TE058686</t>
  </si>
  <si>
    <t>https://delagua.surveycto.com/view/submission-attachment/?uuid=uuid%3A3e6f8f3e-657f-455f-90d1-a82218dfccd8&amp;file=1776257384791.jpg</t>
  </si>
  <si>
    <t>https://delagua.surveycto.com/view/submission-attachment/?uuid=uuid%3A3e6f8f3e-657f-455f-90d1-a82218dfccd8&amp;file=1776257442817.jpg</t>
  </si>
  <si>
    <t>other</t>
  </si>
  <si>
    <t>more_then_halved</t>
  </si>
  <si>
    <t>cook_fast better_outside hygiene</t>
  </si>
  <si>
    <t>Nyarucundura</t>
  </si>
  <si>
    <t>Twabugezi</t>
  </si>
  <si>
    <t>Murunda</t>
  </si>
  <si>
    <t>Mbahungirehe J. baptiste</t>
  </si>
  <si>
    <t>Florentine</t>
  </si>
  <si>
    <t>Mukeshimana</t>
  </si>
  <si>
    <t>0785326262</t>
  </si>
  <si>
    <t>TE038779</t>
  </si>
  <si>
    <t>https://delagua.surveycto.com/view/submission-attachment/?uuid=uuid%3A8fa8e809-2c18-4ddf-b210-4e04e4688fc4&amp;file=1776252305536.jpg</t>
  </si>
  <si>
    <t>https://delagua.surveycto.com/view/submission-attachment/?uuid=uuid%3A8fa8e809-2c18-4ddf-b210-4e04e4688fc4&amp;file=1776252372451.jpg</t>
  </si>
  <si>
    <t>HAKIZIMANA Evariste</t>
  </si>
  <si>
    <t>Odette</t>
  </si>
  <si>
    <t>NIYINDAGIYE</t>
  </si>
  <si>
    <t>-99</t>
  </si>
  <si>
    <t>TE034943</t>
  </si>
  <si>
    <t>https://delagua.surveycto.com/view/submission-attachment/?uuid=uuid%3A9257a804-6996-4ab2-9efc-86ebb2df2faa&amp;file=1776259246015.jpg</t>
  </si>
  <si>
    <t>https://delagua.surveycto.com/view/submission-attachment/?uuid=uuid%3A9257a804-6996-4ab2-9efc-86ebb2df2faa&amp;file=1776259264197.jpg</t>
  </si>
  <si>
    <t>purchase_wood</t>
  </si>
  <si>
    <t>cook_fast hygiene protect_smoke better_outside</t>
  </si>
  <si>
    <t>NDAGIJIMANA Emmanuel</t>
  </si>
  <si>
    <t>Xaverine</t>
  </si>
  <si>
    <t>NYIRABANGUKA</t>
  </si>
  <si>
    <t>0781364608</t>
  </si>
  <si>
    <t>TE004333</t>
  </si>
  <si>
    <t>https://delagua.surveycto.com/view/submission-attachment/?uuid=uuid%3A3e4a2ed2-f65a-4543-904d-6e7133b089a3&amp;file=1776263891776.jpg</t>
  </si>
  <si>
    <t>https://delagua.surveycto.com/view/submission-attachment/?uuid=uuid%3A3e4a2ed2-f65a-4543-904d-6e7133b089a3&amp;file=1776263928033.jpg</t>
  </si>
  <si>
    <t>outdoor_with_cover</t>
  </si>
  <si>
    <t>cook_fast better_outside</t>
  </si>
  <si>
    <t>16/04/2026</t>
  </si>
  <si>
    <t>Hafashimana JEAN DE DIEU</t>
  </si>
  <si>
    <t>Ntawangwanabose</t>
  </si>
  <si>
    <t>Concessa</t>
  </si>
  <si>
    <t>0790393890</t>
  </si>
  <si>
    <t>TE058423</t>
  </si>
  <si>
    <t>https://delagua.surveycto.com/view/submission-attachment/?uuid=uuid%3A791cd5e6-a722-4a45-9516-a13217e076e5&amp;file=1776332350174.jpg</t>
  </si>
  <si>
    <t>https://delagua.surveycto.com/view/submission-attachment/?uuid=uuid%3A791cd5e6-a722-4a45-9516-a13217e076e5&amp;file=1776332399997.jpg</t>
  </si>
  <si>
    <t>Gisiza</t>
  </si>
  <si>
    <t>Nkira</t>
  </si>
  <si>
    <t>Boneza</t>
  </si>
  <si>
    <t>NYIRANSABIMANA Agnes</t>
  </si>
  <si>
    <t>Agnes</t>
  </si>
  <si>
    <t>NYIRANSABIMANA</t>
  </si>
  <si>
    <t>0781381431</t>
  </si>
  <si>
    <t>TE020021</t>
  </si>
  <si>
    <t>https://delagua.surveycto.com/view/submission-attachment/?uuid=uuid%3A3c6572bf-d102-40b0-8451-d7554a4ef29a&amp;file=1776333198777.jpg</t>
  </si>
  <si>
    <t>https://delagua.surveycto.com/view/submission-attachment/?uuid=uuid%3A3c6572bf-d102-40b0-8451-d7554a4ef29a&amp;file=1776333275237.jpg</t>
  </si>
  <si>
    <t>protect_smoke better_outside cook_fast</t>
  </si>
  <si>
    <t>Nyirahafashimana Theodette</t>
  </si>
  <si>
    <t>Theodette</t>
  </si>
  <si>
    <t>0790394017</t>
  </si>
  <si>
    <t>TE054837</t>
  </si>
  <si>
    <t>https://delagua.surveycto.com/view/submission-attachment/?uuid=uuid%3A3e3c9473-a9bf-4e27-aad3-d4a63ecd18dc&amp;file=1776340803381.jpg</t>
  </si>
  <si>
    <t>https://delagua.surveycto.com/view/submission-attachment/?uuid=uuid%3A3e3c9473-a9bf-4e27-aad3-d4a63ecd18dc&amp;file=1776340943687.jpg</t>
  </si>
  <si>
    <t>Nirere Anastasie</t>
  </si>
  <si>
    <t>Nirere</t>
  </si>
  <si>
    <t>Anastasie</t>
  </si>
  <si>
    <t>TE043051</t>
  </si>
  <si>
    <t>https://delagua.surveycto.com/view/submission-attachment/?uuid=uuid%3A6fd0b19f-28ee-44ca-a823-a21dbfb41115&amp;file=1776343830251.jpg</t>
  </si>
  <si>
    <t>https://delagua.surveycto.com/view/submission-attachment/?uuid=uuid%3A6fd0b19f-28ee-44ca-a823-a21dbfb41115&amp;file=1776343970969.jpg</t>
  </si>
  <si>
    <t>Kamasorori</t>
  </si>
  <si>
    <t>Matare</t>
  </si>
  <si>
    <t>MATYAZO</t>
  </si>
  <si>
    <t>NDABABONYE Fredarc</t>
  </si>
  <si>
    <t>Ndababonye</t>
  </si>
  <si>
    <t>Frederick</t>
  </si>
  <si>
    <t>male</t>
  </si>
  <si>
    <t>0782037427</t>
  </si>
  <si>
    <t>TE096399</t>
  </si>
  <si>
    <t>https://delagua.surveycto.com/view/submission-attachment/?uuid=uuid%3Abae400a3-fe00-4336-b339-5d4428d45dcc&amp;file=1776333851348.jpg</t>
  </si>
  <si>
    <t>https://delagua.surveycto.com/view/submission-attachment/?uuid=uuid%3Abae400a3-fe00-4336-b339-5d4428d45dcc&amp;file=1776333936273.jpg</t>
  </si>
  <si>
    <t>better_outside protect_smoke cook_fast hygiene</t>
  </si>
  <si>
    <t>NTAWUKIRAMWABO J Paul</t>
  </si>
  <si>
    <t>Mukantwali</t>
  </si>
  <si>
    <t>Josephine</t>
  </si>
  <si>
    <t>0785822017</t>
  </si>
  <si>
    <t>TE096468</t>
  </si>
  <si>
    <t>https://delagua.surveycto.com/view/submission-attachment/?uuid=uuid%3Ad23b52ae-5f02-4059-88e2-2f9b8e266b57&amp;file=1776336390033.jpg</t>
  </si>
  <si>
    <t>https://delagua.surveycto.com/view/submission-attachment/?uuid=uuid%3Ad23b52ae-5f02-4059-88e2-2f9b8e266b57&amp;file=1776336413920.jpg</t>
  </si>
  <si>
    <t>better_outside protect_smoke hygiene cook_fast</t>
  </si>
  <si>
    <t>NDAGIJIMANA Celestin</t>
  </si>
  <si>
    <t>Yankurije</t>
  </si>
  <si>
    <t>X</t>
  </si>
  <si>
    <t>0783918389</t>
  </si>
  <si>
    <t>TE096418</t>
  </si>
  <si>
    <t>https://delagua.surveycto.com/view/submission-attachment/?uuid=uuid%3A84bf5204-ca1b-4a11-8b65-3e8f0fb1ab4c&amp;file=1776337640593.jpg</t>
  </si>
  <si>
    <t>https://delagua.surveycto.com/view/submission-attachment/?uuid=uuid%3A84bf5204-ca1b-4a11-8b65-3e8f0fb1ab4c&amp;file=1776337683281.jpg</t>
  </si>
  <si>
    <t>hygiene better_outside cook_fast protect_smoke</t>
  </si>
  <si>
    <t>MUNYANKUMBURWA Innocent</t>
  </si>
  <si>
    <t>Nyiranizeyimana</t>
  </si>
  <si>
    <t>Angelique</t>
  </si>
  <si>
    <t>0791046845</t>
  </si>
  <si>
    <t>TE090311</t>
  </si>
  <si>
    <t>https://delagua.surveycto.com/view/submission-attachment/?uuid=uuid%3A21b35d2d-ec44-4651-8a21-3cd495c5caef&amp;file=1776340027026.jpg</t>
  </si>
  <si>
    <t>https://delagua.surveycto.com/view/submission-attachment/?uuid=uuid%3A21b35d2d-ec44-4651-8a21-3cd495c5caef&amp;file=1776340121714.jpg</t>
  </si>
  <si>
    <t>protect_smoke cook_fast hygiene better_outside</t>
  </si>
  <si>
    <t>NYIRANDEGEYA Costance</t>
  </si>
  <si>
    <t>Ayinkamiye</t>
  </si>
  <si>
    <t>Emelienne</t>
  </si>
  <si>
    <t>0793391903</t>
  </si>
  <si>
    <t>TE072284</t>
  </si>
  <si>
    <t>https://delagua.surveycto.com/view/submission-attachment/?uuid=uuid%3A82e5dc4e-48ee-4bb5-8ffa-c6c26c0b3bf4&amp;file=1776342191914.jpg</t>
  </si>
  <si>
    <t>https://delagua.surveycto.com/view/submission-attachment/?uuid=uuid%3A82e5dc4e-48ee-4bb5-8ffa-c6c26c0b3bf4&amp;file=1776342247722.jpg</t>
  </si>
  <si>
    <t>cook_fast protect_smoke better_outside hygiene</t>
  </si>
  <si>
    <t>NIYONSENGA Vedaste</t>
  </si>
  <si>
    <t>Uwamahoro</t>
  </si>
  <si>
    <t>0784426454</t>
  </si>
  <si>
    <t>TE084509</t>
  </si>
  <si>
    <t>https://delagua.surveycto.com/view/submission-attachment/?uuid=uuid%3A04a7ac34-143a-4001-9689-dacd30b91100&amp;file=1776344031194.jpg</t>
  </si>
  <si>
    <t>https://delagua.surveycto.com/view/submission-attachment/?uuid=uuid%3A04a7ac34-143a-4001-9689-dacd30b91100&amp;file=1776344056641.jpg</t>
  </si>
  <si>
    <t>better_outside hygiene cook_fast</t>
  </si>
  <si>
    <t>Buyenzi</t>
  </si>
  <si>
    <t>Bweramana</t>
  </si>
  <si>
    <t>MUHORORO</t>
  </si>
  <si>
    <t>UMULISA ASSOUMPTA</t>
  </si>
  <si>
    <t>UMULISA</t>
  </si>
  <si>
    <t>Assoumpta</t>
  </si>
  <si>
    <t>0791415810</t>
  </si>
  <si>
    <t>TE004913</t>
  </si>
  <si>
    <t>https://delagua.surveycto.com/view/submission-attachment/?uuid=uuid%3A140f3bfa-2023-41a5-bf01-71fcb281cccf&amp;file=1776342499332.jpg</t>
  </si>
  <si>
    <t>https://delagua.surveycto.com/view/submission-attachment/?uuid=uuid%3A140f3bfa-2023-41a5-bf01-71fcb281cccf&amp;file=1776342515165.jpg</t>
  </si>
  <si>
    <t>protect_smoke cook_fast hygiene</t>
  </si>
  <si>
    <t>decreased_somewhat</t>
  </si>
  <si>
    <t>AYIRWANDA FERDINAND</t>
  </si>
  <si>
    <t>IRIBAGIZA</t>
  </si>
  <si>
    <t>Rose</t>
  </si>
  <si>
    <t>0782933252</t>
  </si>
  <si>
    <t>TE058643</t>
  </si>
  <si>
    <t>https://delagua.surveycto.com/view/submission-attachment/?uuid=uuid%3A2af8bbae-04b7-4108-b08e-dc3039555628&amp;file=1776345220004.jpg</t>
  </si>
  <si>
    <t>https://delagua.surveycto.com/view/submission-attachment/?uuid=uuid%3A2af8bbae-04b7-4108-b08e-dc3039555628&amp;file=1776345247104.jpg</t>
  </si>
  <si>
    <t>hygiene cook_fast better_outside protect_smoke</t>
  </si>
  <si>
    <t>MBITARIZEHE ADRIEN</t>
  </si>
  <si>
    <t>NYIRANZIRORERA</t>
  </si>
  <si>
    <t>Francoise</t>
  </si>
  <si>
    <t>0798411265</t>
  </si>
  <si>
    <t>TE053457</t>
  </si>
  <si>
    <t>https://delagua.surveycto.com/view/submission-attachment/?uuid=uuid%3Ae7ca4603-82e1-43d2-bfac-4a2b2d7489c3&amp;file=1776347218728.jpg</t>
  </si>
  <si>
    <t>https://delagua.surveycto.com/view/submission-attachment/?uuid=uuid%3Ae7ca4603-82e1-43d2-bfac-4a2b2d7489c3&amp;file=1776347245738.jpg</t>
  </si>
  <si>
    <t>no</t>
  </si>
  <si>
    <t>NZABAKURIKIZA INNOCENT</t>
  </si>
  <si>
    <t>NYIRANEZA</t>
  </si>
  <si>
    <t>0786409526</t>
  </si>
  <si>
    <t>TE049170</t>
  </si>
  <si>
    <t>https://delagua.surveycto.com/view/submission-attachment/?uuid=uuid%3Aa17c5306-6701-4f62-bebd-1dc2ca122dc0&amp;file=1776350282865.jpg</t>
  </si>
  <si>
    <t>https://delagua.surveycto.com/view/submission-attachment/?uuid=uuid%3Aa17c5306-6701-4f62-bebd-1dc2ca122dc0&amp;file=1776350304026.jpg</t>
  </si>
  <si>
    <t>Nyagasozi</t>
  </si>
  <si>
    <t>Gatare</t>
  </si>
  <si>
    <t>HINDIRO</t>
  </si>
  <si>
    <t>UWIMANA Flavienne</t>
  </si>
  <si>
    <t>Uwimana</t>
  </si>
  <si>
    <t>Flavienne</t>
  </si>
  <si>
    <t>0783348872</t>
  </si>
  <si>
    <t>TE030677</t>
  </si>
  <si>
    <t>https://delagua.surveycto.com/view/submission-attachment/?uuid=uuid%3Aec3b7b38-0548-4947-b59b-0f70b207a28b&amp;file=1776334556708.jpg</t>
  </si>
  <si>
    <t>https://delagua.surveycto.com/view/submission-attachment/?uuid=uuid%3Aec3b7b38-0548-4947-b59b-0f70b207a28b&amp;file=1776334598777.jpg</t>
  </si>
  <si>
    <t>Selaphine YAMFASHIJE</t>
  </si>
  <si>
    <t>Yamfashije</t>
  </si>
  <si>
    <t>Seraphine</t>
  </si>
  <si>
    <t>0782655639</t>
  </si>
  <si>
    <t>TE040941</t>
  </si>
  <si>
    <t>https://delagua.surveycto.com/view/submission-attachment/?uuid=uuid%3A42c76b80-a544-40bc-9793-d91ee019c523&amp;file=1776332805606.jpg</t>
  </si>
  <si>
    <t>https://delagua.surveycto.com/view/submission-attachment/?uuid=uuid%3A42c76b80-a544-40bc-9793-d91ee019c523&amp;file=1776332846131.jpg</t>
  </si>
  <si>
    <t>MUKAKARARA SERAPHINE</t>
  </si>
  <si>
    <t>Mukakarara</t>
  </si>
  <si>
    <t>0786409664</t>
  </si>
  <si>
    <t>TE042648</t>
  </si>
  <si>
    <t>https://delagua.surveycto.com/view/submission-attachment/?uuid=uuid%3A2d9d7fbb-dd01-4d0c-98c0-ca914ca118f1&amp;file=1776339058084.jpg</t>
  </si>
  <si>
    <t>https://delagua.surveycto.com/view/submission-attachment/?uuid=uuid%3A2d9d7fbb-dd01-4d0c-98c0-ca914ca118f1&amp;file=1776339084839.jpg</t>
  </si>
  <si>
    <t>RURIBIKIYE Thomas</t>
  </si>
  <si>
    <t>Mukaribona</t>
  </si>
  <si>
    <t>0782406222</t>
  </si>
  <si>
    <t>TE046113</t>
  </si>
  <si>
    <t>https://delagua.surveycto.com/view/submission-attachment/?uuid=uuid%3A84e23478-e653-40be-8f8b-de17094ef1b7&amp;file=1776341311274.jpg</t>
  </si>
  <si>
    <t>https://delagua.surveycto.com/view/submission-attachment/?uuid=uuid%3A84e23478-e653-40be-8f8b-de17094ef1b7&amp;file=1776341357848.jpg</t>
  </si>
  <si>
    <t>protect_smoke better_outside hygiene cook_fast</t>
  </si>
  <si>
    <t>MUKANYONGA Marcelline</t>
  </si>
  <si>
    <t>Mukanyonga</t>
  </si>
  <si>
    <t>Marcelline</t>
  </si>
  <si>
    <t>0730437523</t>
  </si>
  <si>
    <t>TE047308</t>
  </si>
  <si>
    <t>https://delagua.surveycto.com/view/submission-attachment/?uuid=uuid%3Adc054e96-011f-4d62-8986-f47bebf4f2f3&amp;file=1776337477725.jpg</t>
  </si>
  <si>
    <t>https://delagua.surveycto.com/view/submission-attachment/?uuid=uuid%3Adc054e96-011f-4d62-8986-f47bebf4f2f3&amp;file=1776337498143.jpg</t>
  </si>
  <si>
    <t>IMANIRAKIZA Gilbert</t>
  </si>
  <si>
    <t>Laurence</t>
  </si>
  <si>
    <t>BAYAVUGE</t>
  </si>
  <si>
    <t>TE010712</t>
  </si>
  <si>
    <t>https://delagua.surveycto.com/view/submission-attachment/?uuid=uuid%3A9b220df2-7173-4329-a9db-5ebeafb266b2&amp;file=1776345012584.jpg</t>
  </si>
  <si>
    <t>https://delagua.surveycto.com/view/submission-attachment/?uuid=uuid%3A9b220df2-7173-4329-a9db-5ebeafb266b2&amp;file=1776345091890.jpg</t>
  </si>
  <si>
    <t>better_outside cook_fast protect_smoke</t>
  </si>
  <si>
    <t>NZAFASHWANIMANA Alexis</t>
  </si>
  <si>
    <t>Françine</t>
  </si>
  <si>
    <t>NIYONSENGA</t>
  </si>
  <si>
    <t>0783390311</t>
  </si>
  <si>
    <t>TE041123</t>
  </si>
  <si>
    <t>https://delagua.surveycto.com/view/submission-attachment/?uuid=uuid%3A80254230-c406-4f90-b4c0-4b304d6081bc&amp;file=1776351661788.jpg</t>
  </si>
  <si>
    <t>https://delagua.surveycto.com/view/submission-attachment/?uuid=uuid%3A80254230-c406-4f90-b4c0-4b304d6081bc&amp;file=1776351718170.jpg</t>
  </si>
  <si>
    <t>NKURUNZIZA MARTIN</t>
  </si>
  <si>
    <t>Domithile</t>
  </si>
  <si>
    <t>NYIRATEGEKA</t>
  </si>
  <si>
    <t>0785085480</t>
  </si>
  <si>
    <t>TE003996</t>
  </si>
  <si>
    <t>https://delagua.surveycto.com/view/submission-attachment/?uuid=uuid%3Ac433384e-2787-462a-8424-2c85b04dcd75&amp;file=1776353810578.jpg</t>
  </si>
  <si>
    <t>https://delagua.surveycto.com/view/submission-attachment/?uuid=uuid%3Ac433384e-2787-462a-8424-2c85b04dcd75&amp;file=1776353895068.jpg</t>
  </si>
  <si>
    <t>17/04/2026</t>
  </si>
  <si>
    <t>Ndagijimana DAMASCENE</t>
  </si>
  <si>
    <t>Nyirandamutsa</t>
  </si>
  <si>
    <t>Philomene</t>
  </si>
  <si>
    <t>0782932964</t>
  </si>
  <si>
    <t>TE007084</t>
  </si>
  <si>
    <t>https://delagua.surveycto.com/view/submission-attachment/?uuid=uuid%3A79e436a2-97fd-4a38-b26d-31dea293d3e1&amp;file=1776423103786.jpg</t>
  </si>
  <si>
    <t>https://delagua.surveycto.com/view/submission-attachment/?uuid=uuid%3A79e436a2-97fd-4a38-b26d-31dea293d3e1&amp;file=1776423184603.jpg</t>
  </si>
  <si>
    <t>more_smoke</t>
  </si>
  <si>
    <t>Ruhinga</t>
  </si>
  <si>
    <t>Bumba</t>
  </si>
  <si>
    <t>Mushubati</t>
  </si>
  <si>
    <t>HAKORIMANA Xxx</t>
  </si>
  <si>
    <t>UWIMANA</t>
  </si>
  <si>
    <t>Donathile</t>
  </si>
  <si>
    <t>0790665392</t>
  </si>
  <si>
    <t>TE062644</t>
  </si>
  <si>
    <t>https://delagua.surveycto.com/view/submission-attachment/?uuid=uuid%3A251ef1b8-ccd8-4eb6-ab96-5c7bb7404776&amp;file=1776343199960.jpg</t>
  </si>
  <si>
    <t>https://delagua.surveycto.com/view/submission-attachment/?uuid=uuid%3A251ef1b8-ccd8-4eb6-ab96-5c7bb7404776&amp;file=1776343278887.jpg</t>
  </si>
  <si>
    <t>cook_fast protect_smoke better_outside</t>
  </si>
  <si>
    <t>HARERIMANA Mathias</t>
  </si>
  <si>
    <t>NAMAHIRWE</t>
  </si>
  <si>
    <t>Christine</t>
  </si>
  <si>
    <t>0798547504</t>
  </si>
  <si>
    <t>TE070152</t>
  </si>
  <si>
    <t>https://delagua.surveycto.com/view/submission-attachment/?uuid=uuid%3Acdf22876-2a18-4f07-90a6-9edf1bf141d5&amp;file=1776340242091.jpg</t>
  </si>
  <si>
    <t>https://delagua.surveycto.com/view/submission-attachment/?uuid=uuid%3Acdf22876-2a18-4f07-90a6-9edf1bf141d5&amp;file=1776340280808.jpg</t>
  </si>
  <si>
    <t>hygiene protect_smoke better_outside cook_fast</t>
  </si>
  <si>
    <t>BUBAHA Gervais</t>
  </si>
  <si>
    <t>MUHAWENIMANA</t>
  </si>
  <si>
    <t>Mediatrice</t>
  </si>
  <si>
    <t>0791855090</t>
  </si>
  <si>
    <t>TE070180</t>
  </si>
  <si>
    <t>https://delagua.surveycto.com/view/submission-attachment/?uuid=uuid%3Ab4859421-134f-4977-945c-4d7cdd10a58b&amp;file=1776425826079.jpg</t>
  </si>
  <si>
    <t>https://delagua.surveycto.com/view/submission-attachment/?uuid=uuid%3Ab4859421-134f-4977-945c-4d7cdd10a58b&amp;file=1776425842126.jpg</t>
  </si>
  <si>
    <t>NYIRANDIMUKAGA Therese</t>
  </si>
  <si>
    <t>NYIRANDIMUKAGA</t>
  </si>
  <si>
    <t>Therese</t>
  </si>
  <si>
    <t>0787055668</t>
  </si>
  <si>
    <t>TE070551</t>
  </si>
  <si>
    <t>https://delagua.surveycto.com/view/submission-attachment/?uuid=uuid%3A3e75005c-e216-4141-ade1-4942da29cacc&amp;file=1776341714569.jpg</t>
  </si>
  <si>
    <t>https://delagua.surveycto.com/view/submission-attachment/?uuid=uuid%3A3e75005c-e216-4141-ade1-4942da29cacc&amp;file=1776341745721.jpg</t>
  </si>
  <si>
    <t>better_outside cook_fast hygiene</t>
  </si>
  <si>
    <t>UWABONAKIZE Alphonsine</t>
  </si>
  <si>
    <t>UWABONAKIZE</t>
  </si>
  <si>
    <t>Alphonsine</t>
  </si>
  <si>
    <t>0782847708</t>
  </si>
  <si>
    <t>TE078991</t>
  </si>
  <si>
    <t>https://delagua.surveycto.com/view/submission-attachment/?uuid=uuid%3Aa7d35c56-b58e-4523-a1f5-098086592cc6&amp;file=1776336907022.jpg</t>
  </si>
  <si>
    <t>https://delagua.surveycto.com/view/submission-attachment/?uuid=uuid%3Aa7d35c56-b58e-4523-a1f5-098086592cc6&amp;file=1776336953769.jpg</t>
  </si>
  <si>
    <t>NSHYIRAMBERE FRANCOIS</t>
  </si>
  <si>
    <t>BARENGAYABO</t>
  </si>
  <si>
    <t>Anathalie</t>
  </si>
  <si>
    <t>0795289001</t>
  </si>
  <si>
    <t>TE086965</t>
  </si>
  <si>
    <t>https://delagua.surveycto.com/view/submission-attachment/?uuid=uuid%3A6415a231-1128-4972-a5b6-a96f8117e18d&amp;file=1776421984863.jpg</t>
  </si>
  <si>
    <t>https://delagua.surveycto.com/view/submission-attachment/?uuid=uuid%3A6415a231-1128-4972-a5b6-a96f8117e18d&amp;file=1776422034131.jpg</t>
  </si>
  <si>
    <t>protect_smoke cook_fast better_outside hygiene</t>
  </si>
  <si>
    <t>NYIRAROMBA Francoise</t>
  </si>
  <si>
    <t>Nyiraromba</t>
  </si>
  <si>
    <t>0783758720</t>
  </si>
  <si>
    <t>TE047879</t>
  </si>
  <si>
    <t>https://delagua.surveycto.com/view/submission-attachment/?uuid=uuid%3A07000210-c111-4736-bd28-b23ce1c11d47&amp;file=1776330553658.jpg</t>
  </si>
  <si>
    <t>https://delagua.surveycto.com/view/submission-attachment/?uuid=uuid%3A07000210-c111-4736-bd28-b23ce1c11d47&amp;file=1776330744475.jpg</t>
  </si>
  <si>
    <t>better_outside hygiene protect_smoke cook_fast</t>
  </si>
  <si>
    <t>Gakomeye</t>
  </si>
  <si>
    <t>Magaba</t>
  </si>
  <si>
    <t>Mushonyi</t>
  </si>
  <si>
    <t>Edison BAMPORIKI</t>
  </si>
  <si>
    <t>Nyiranzabahimana</t>
  </si>
  <si>
    <t>0785346413</t>
  </si>
  <si>
    <t>TE035817</t>
  </si>
  <si>
    <t>https://delagua.surveycto.com/view/submission-attachment/?uuid=uuid%3A5d46ad05-da9c-46b8-ae17-64d650cd402b&amp;file=1776329849741.jpg</t>
  </si>
  <si>
    <t>https://delagua.surveycto.com/view/submission-attachment/?uuid=uuid%3A5d46ad05-da9c-46b8-ae17-64d650cd402b&amp;file=1776329928102.jpg</t>
  </si>
  <si>
    <t>better_outside</t>
  </si>
  <si>
    <t>Jean D'amour UKOBIZABA</t>
  </si>
  <si>
    <t>Claudine</t>
  </si>
  <si>
    <t>Nyiransabimana</t>
  </si>
  <si>
    <t>0782309409</t>
  </si>
  <si>
    <t>TE035670</t>
  </si>
  <si>
    <t>https://delagua.surveycto.com/view/submission-attachment/?uuid=uuid%3Ae4d90cb7-d64d-4ced-ac0e-e3fd20756253&amp;file=1776332746455.jpg</t>
  </si>
  <si>
    <t>https://delagua.surveycto.com/view/submission-attachment/?uuid=uuid%3Ae4d90cb7-d64d-4ced-ac0e-e3fd20756253&amp;file=1776332776879.jpg</t>
  </si>
  <si>
    <t>JEROME IRIBUGUFI</t>
  </si>
  <si>
    <t>Placidie</t>
  </si>
  <si>
    <t>Nyirangendahayo</t>
  </si>
  <si>
    <t>0787891503</t>
  </si>
  <si>
    <t>TE038908</t>
  </si>
  <si>
    <t>https://delagua.surveycto.com/view/submission-attachment/?uuid=uuid%3Acda4afd3-464e-4865-876f-25234b5746d6&amp;file=1776335340292.jpg</t>
  </si>
  <si>
    <t>https://delagua.surveycto.com/view/submission-attachment/?uuid=uuid%3Acda4afd3-464e-4865-876f-25234b5746d6&amp;file=1776335379563.jpg</t>
  </si>
  <si>
    <t>SAMUEL NGIRUMPATSE</t>
  </si>
  <si>
    <t>Rachel</t>
  </si>
  <si>
    <t>Mukarabiro</t>
  </si>
  <si>
    <t>0790794803</t>
  </si>
  <si>
    <t>TE005746</t>
  </si>
  <si>
    <t>https://delagua.surveycto.com/view/submission-attachment/?uuid=uuid%3Aba6aa172-eb38-46b4-b2c3-e834e3f01e10&amp;file=1776340925594.jpg</t>
  </si>
  <si>
    <t>https://delagua.surveycto.com/view/submission-attachment/?uuid=uuid%3Aba6aa172-eb38-46b4-b2c3-e834e3f01e10&amp;file=1776340941319.jpg</t>
  </si>
  <si>
    <t>AGNES NZABANITA</t>
  </si>
  <si>
    <t>Jeannette</t>
  </si>
  <si>
    <t>Ukwitegetse</t>
  </si>
  <si>
    <t>0798262499</t>
  </si>
  <si>
    <t>TE036592</t>
  </si>
  <si>
    <t>https://delagua.surveycto.com/view/submission-attachment/?uuid=uuid%3A5f0e203a-4a3a-462e-88c5-163aafd0fdd0&amp;file=1776342454780.jpg</t>
  </si>
  <si>
    <t>https://delagua.surveycto.com/view/submission-attachment/?uuid=uuid%3A5f0e203a-4a3a-462e-88c5-163aafd0fdd0&amp;file=1776342476008.jpg</t>
  </si>
  <si>
    <t>ANASTASE MBONARUJE</t>
  </si>
  <si>
    <t>Marie Grace</t>
  </si>
  <si>
    <t>Abayisenga</t>
  </si>
  <si>
    <t>0796994161</t>
  </si>
  <si>
    <t>TE035144</t>
  </si>
  <si>
    <t>https://delagua.surveycto.com/view/submission-attachment/?uuid=uuid%3A57503b7c-f65a-42da-8cf3-0c349451f925&amp;file=1776344246805.jpg</t>
  </si>
  <si>
    <t>https://delagua.surveycto.com/view/submission-attachment/?uuid=uuid%3A57503b7c-f65a-42da-8cf3-0c349451f925&amp;file=1776344264062.jpg</t>
  </si>
  <si>
    <t>TWIZERIMANA xxx</t>
  </si>
  <si>
    <t>Xaveline</t>
  </si>
  <si>
    <t>NYIRANIZEYIMANA</t>
  </si>
  <si>
    <t>0796680067</t>
  </si>
  <si>
    <t>TE022521</t>
  </si>
  <si>
    <t>https://delagua.surveycto.com/view/submission-attachment/?uuid=uuid%3Af2c31207-9786-4ae0-906f-86a1d82cacc5&amp;file=1776336642395.jpg</t>
  </si>
  <si>
    <t>https://delagua.surveycto.com/view/submission-attachment/?uuid=uuid%3Af2c31207-9786-4ae0-906f-86a1d82cacc5&amp;file=1776336679006.jpg</t>
  </si>
  <si>
    <t>cook_fast protect_smoke hygiene</t>
  </si>
  <si>
    <t>MUKASIBOBAZIMA Leonile</t>
  </si>
  <si>
    <t>Leonile</t>
  </si>
  <si>
    <t>MUKASIBOBAZIMA</t>
  </si>
  <si>
    <t>0781583790</t>
  </si>
  <si>
    <t>TE022142</t>
  </si>
  <si>
    <t>https://delagua.surveycto.com/view/submission-attachment/?uuid=uuid%3A6245e88d-02c1-46f5-ad79-e89505717fb4&amp;file=1776338873787.jpg</t>
  </si>
  <si>
    <t>https://delagua.surveycto.com/view/submission-attachment/?uuid=uuid%3A6245e88d-02c1-46f5-ad79-e89505717fb4&amp;file=1776339028714.jpg</t>
  </si>
  <si>
    <t>UZABAKIRA LEVELIEN</t>
  </si>
  <si>
    <t>Ribelle</t>
  </si>
  <si>
    <t>UZANYONZOGA</t>
  </si>
  <si>
    <t>0786075329</t>
  </si>
  <si>
    <t>TE022671</t>
  </si>
  <si>
    <t>https://delagua.surveycto.com/view/submission-attachment/?uuid=uuid%3A6005c9d9-0ae8-493b-80a4-d9f4b8afb2f6&amp;file=1776342728440.jpg</t>
  </si>
  <si>
    <t>https://delagua.surveycto.com/view/submission-attachment/?uuid=uuid%3A6005c9d9-0ae8-493b-80a4-d9f4b8afb2f6&amp;file=1776342747453.jpg</t>
  </si>
  <si>
    <t>NIYONGIRA Marcelin</t>
  </si>
  <si>
    <t>NYIRANKUNDWA</t>
  </si>
  <si>
    <t>0728596438</t>
  </si>
  <si>
    <t>TE028174</t>
  </si>
  <si>
    <t>https://delagua.surveycto.com/view/submission-attachment/?uuid=uuid%3Aec3a165d-8f58-41b8-a8d2-ea8bcd58e455&amp;file=1776344707846.jpg</t>
  </si>
  <si>
    <t>https://delagua.surveycto.com/view/submission-attachment/?uuid=uuid%3Aec3a165d-8f58-41b8-a8d2-ea8bcd58e455&amp;file=1776344849090.jpg</t>
  </si>
  <si>
    <t>TWAGIRAYEZU</t>
  </si>
  <si>
    <t>XXX</t>
  </si>
  <si>
    <t>BANKUNDIYE</t>
  </si>
  <si>
    <t>0729843106</t>
  </si>
  <si>
    <t>TE027767</t>
  </si>
  <si>
    <t>https://delagua.surveycto.com/view/submission-attachment/?uuid=uuid%3A7be8563b-fd41-4b2e-a3c2-926903052f28&amp;file=1776347186012.jpg</t>
  </si>
  <si>
    <t>https://delagua.surveycto.com/view/submission-attachment/?uuid=uuid%3A7be8563b-fd41-4b2e-a3c2-926903052f28&amp;file=1776347200241.jpg</t>
  </si>
  <si>
    <t>protect_smoke hygiene cook_fast</t>
  </si>
  <si>
    <t>HAKIZIMANA Francois</t>
  </si>
  <si>
    <t>UWAJENEZA</t>
  </si>
  <si>
    <t>Monique</t>
  </si>
  <si>
    <t>0782468376</t>
  </si>
  <si>
    <t>TE053161</t>
  </si>
  <si>
    <t>https://delagua.surveycto.com/view/submission-attachment/?uuid=uuid%3A84e42814-0a9a-4ac2-840b-2c5c071d1e77&amp;file=1776425843015.jpg</t>
  </si>
  <si>
    <t>https://delagua.surveycto.com/view/submission-attachment/?uuid=uuid%3A84e42814-0a9a-4ac2-840b-2c5c071d1e77&amp;file=1776425855626.jpg</t>
  </si>
  <si>
    <t>KARAKE Ferdinand</t>
  </si>
  <si>
    <t>MUKANDAYISABA</t>
  </si>
  <si>
    <t>Francine</t>
  </si>
  <si>
    <t>0796169924</t>
  </si>
  <si>
    <t>TE004844</t>
  </si>
  <si>
    <t>https://delagua.surveycto.com/view/submission-attachment/?uuid=uuid%3Ac57314f3-8bf0-4642-a36c-6b4e5fa9e326&amp;file=1776429266140.jpg</t>
  </si>
  <si>
    <t>https://delagua.surveycto.com/view/submission-attachment/?uuid=uuid%3Ac57314f3-8bf0-4642-a36c-6b4e5fa9e326&amp;file=1776429289927.jpg</t>
  </si>
  <si>
    <t>Gihinga</t>
  </si>
  <si>
    <t>Terimbere</t>
  </si>
  <si>
    <t>Nyabirasi</t>
  </si>
  <si>
    <t>NYIRABASHYITSI Concessa</t>
  </si>
  <si>
    <t>Consessa</t>
  </si>
  <si>
    <t>Nyirabashyitsi</t>
  </si>
  <si>
    <t>0794445165</t>
  </si>
  <si>
    <t>TE028863</t>
  </si>
  <si>
    <t>https://delagua.surveycto.com/view/submission-attachment/?uuid=uuid%3A151f4fab-6cd1-44a8-b55c-775a2458228e&amp;file=1776332949098.jpg</t>
  </si>
  <si>
    <t>https://delagua.surveycto.com/view/submission-attachment/?uuid=uuid%3A151f4fab-6cd1-44a8-b55c-775a2458228e&amp;file=1776333004716.jpg</t>
  </si>
  <si>
    <t>less</t>
  </si>
  <si>
    <t>NZABONIMPA Jean Marie Vianney</t>
  </si>
  <si>
    <t>CLAUDINE</t>
  </si>
  <si>
    <t>Nyirabarikeka</t>
  </si>
  <si>
    <t>0785805782</t>
  </si>
  <si>
    <t>TE018588</t>
  </si>
  <si>
    <t>https://delagua.surveycto.com/view/submission-attachment/?uuid=uuid%3A3c0a74bf-2542-414b-8a49-88bc6a4ebaab&amp;file=1776334456316.jpg</t>
  </si>
  <si>
    <t>https://delagua.surveycto.com/view/submission-attachment/?uuid=uuid%3A3c0a74bf-2542-414b-8a49-88bc6a4ebaab&amp;file=1776334550034.jpg</t>
  </si>
  <si>
    <t>increased_significantly</t>
  </si>
  <si>
    <t>BANGANA Fran�ois Xavier</t>
  </si>
  <si>
    <t>Xxx</t>
  </si>
  <si>
    <t>NTAKIRUTIMA</t>
  </si>
  <si>
    <t>0783130924</t>
  </si>
  <si>
    <t>TE018564</t>
  </si>
  <si>
    <t>https://delagua.surveycto.com/view/submission-attachment/?uuid=uuid%3Ad06d3799-20cf-47e3-96a0-059a2f077447&amp;file=1776335772291.jpg</t>
  </si>
  <si>
    <t>https://delagua.surveycto.com/view/submission-attachment/?uuid=uuid%3Ad06d3799-20cf-47e3-96a0-059a2f077447&amp;file=1776335781248.jpg</t>
  </si>
  <si>
    <t>They don't want people to see what they cook</t>
  </si>
  <si>
    <t>MBARUSHIMANA lucien</t>
  </si>
  <si>
    <t>Elevanie</t>
  </si>
  <si>
    <t>Icyimanimpaye</t>
  </si>
  <si>
    <t>0792335429</t>
  </si>
  <si>
    <t>TE018603</t>
  </si>
  <si>
    <t>https://delagua.surveycto.com/view/submission-attachment/?uuid=uuid%3A200b2bc8-4638-491f-8fba-40db3fc671f7&amp;file=1776337205417.jpg</t>
  </si>
  <si>
    <t>https://delagua.surveycto.com/view/submission-attachment/?uuid=uuid%3A200b2bc8-4638-491f-8fba-40db3fc671f7&amp;file=1776337219945.jpg</t>
  </si>
  <si>
    <t>RIMENYANDE Ostage</t>
  </si>
  <si>
    <t>Aloysie</t>
  </si>
  <si>
    <t>Ntawunvayino</t>
  </si>
  <si>
    <t>0784273461</t>
  </si>
  <si>
    <t>TE011544</t>
  </si>
  <si>
    <t>https://delagua.surveycto.com/view/submission-attachment/?uuid=uuid%3A5769d354-406b-465d-bc32-490318328846&amp;file=1776338677352.jpg</t>
  </si>
  <si>
    <t>https://delagua.surveycto.com/view/submission-attachment/?uuid=uuid%3A5769d354-406b-465d-bc32-490318328846&amp;file=1776338792881.jpg</t>
  </si>
  <si>
    <t>MANIRAGUHA Jean Baptiste</t>
  </si>
  <si>
    <t>MARCELINE</t>
  </si>
  <si>
    <t>Maniriho</t>
  </si>
  <si>
    <t>0785679549</t>
  </si>
  <si>
    <t>TE045290</t>
  </si>
  <si>
    <t>https://delagua.surveycto.com/view/submission-attachment/?uuid=uuid%3A8848a5ce-dda0-4900-bbb7-d98f2d33d762&amp;file=1776340091989.jpg</t>
  </si>
  <si>
    <t>https://delagua.surveycto.com/view/submission-attachment/?uuid=uuid%3A8848a5ce-dda0-4900-bbb7-d98f2d33d762&amp;file=1776340104947.jpg</t>
  </si>
  <si>
    <t>Kabitara</t>
  </si>
  <si>
    <t>Kabere</t>
  </si>
  <si>
    <t>Kivumu</t>
  </si>
  <si>
    <t>NZIGIRA Erneste</t>
  </si>
  <si>
    <t>Erneste</t>
  </si>
  <si>
    <t>Nyiranzahabwanimana</t>
  </si>
  <si>
    <t>0781782276</t>
  </si>
  <si>
    <t>TE005166</t>
  </si>
  <si>
    <t>https://delagua.surveycto.com/view/submission-attachment/?uuid=uuid%3A2862f05e-4fe8-430a-ac52-1921e9d70120&amp;file=1776415703021.jpg</t>
  </si>
  <si>
    <t>https://delagua.surveycto.com/view/submission-attachment/?uuid=uuid%3A2862f05e-4fe8-430a-ac52-1921e9d70120&amp;file=1776415763296.jpg</t>
  </si>
  <si>
    <t>NYAMINANI Jean Damascene</t>
  </si>
  <si>
    <t>Basabirakuke</t>
  </si>
  <si>
    <t>0787119254</t>
  </si>
  <si>
    <t>TE053973</t>
  </si>
  <si>
    <t>https://delagua.surveycto.com/view/submission-attachment/?uuid=uuid%3A1e984825-2c16-4738-83af-d4a502ec1aed&amp;file=1776421104003.jpg</t>
  </si>
  <si>
    <t>https://delagua.surveycto.com/view/submission-attachment/?uuid=uuid%3A1e984825-2c16-4738-83af-d4a502ec1aed&amp;file=1776421188530.jpg</t>
  </si>
  <si>
    <t>more_than_doubled</t>
  </si>
  <si>
    <t>HABIMANA GUVENAL</t>
  </si>
  <si>
    <t>Nyiramakuba</t>
  </si>
  <si>
    <t>0784820352</t>
  </si>
  <si>
    <t>TE067048</t>
  </si>
  <si>
    <t>https://delagua.surveycto.com/view/submission-attachment/?uuid=uuid%3A71f1d2c5-f312-4031-a11f-5a048b83251a&amp;file=1776417389114.jpg</t>
  </si>
  <si>
    <t>https://delagua.surveycto.com/view/submission-attachment/?uuid=uuid%3A71f1d2c5-f312-4031-a11f-5a048b83251a&amp;file=1776417400494.jpg</t>
  </si>
  <si>
    <t>hygiene cook_fast</t>
  </si>
  <si>
    <t>NTIBANSEKEYE Isdore</t>
  </si>
  <si>
    <t>Nyirahagenimana</t>
  </si>
  <si>
    <t>0795500737</t>
  </si>
  <si>
    <t>TE087556</t>
  </si>
  <si>
    <t>https://delagua.surveycto.com/view/submission-attachment/?uuid=uuid%3Ab3e5ad6f-42a6-4176-a13a-aca0b14e3aa7&amp;file=1776416680591.jpg</t>
  </si>
  <si>
    <t>https://delagua.surveycto.com/view/submission-attachment/?uuid=uuid%3Ab3e5ad6f-42a6-4176-a13a-aca0b14e3aa7&amp;file=1776416707981.jpg</t>
  </si>
  <si>
    <t>MUKAMBARAGA ASTERIA</t>
  </si>
  <si>
    <t>Astherie</t>
  </si>
  <si>
    <t>Mukambara</t>
  </si>
  <si>
    <t>0791647675</t>
  </si>
  <si>
    <t>TE087572</t>
  </si>
  <si>
    <t>https://delagua.surveycto.com/view/submission-attachment/?uuid=uuid%3A1eece80d-d4fd-47d8-8040-e4596173d38b&amp;file=1776414758591.jpg</t>
  </si>
  <si>
    <t>https://delagua.surveycto.com/view/submission-attachment/?uuid=uuid%3A1eece80d-d4fd-47d8-8040-e4596173d38b&amp;file=1776414798560.jpg</t>
  </si>
  <si>
    <t>BIZIMUNGU CELESTIN</t>
  </si>
  <si>
    <t>Savronie</t>
  </si>
  <si>
    <t>Nyirasafari</t>
  </si>
  <si>
    <t>0784394440</t>
  </si>
  <si>
    <t>TE087586</t>
  </si>
  <si>
    <t>https://delagua.surveycto.com/view/submission-attachment/?uuid=uuid%3A878f3160-77b9-4226-a8f3-6808639eaffb&amp;file=1776420242287.jpg</t>
  </si>
  <si>
    <t>https://delagua.surveycto.com/view/submission-attachment/?uuid=uuid%3A878f3160-77b9-4226-a8f3-6808639eaffb&amp;file=1776420294519.jpg</t>
  </si>
  <si>
    <t>Kaganza</t>
  </si>
  <si>
    <t>Remera</t>
  </si>
  <si>
    <t>KAVUNA Eric</t>
  </si>
  <si>
    <t>Manirakiza</t>
  </si>
  <si>
    <t>Julienne</t>
  </si>
  <si>
    <t>0784267695</t>
  </si>
  <si>
    <t>TE035961</t>
  </si>
  <si>
    <t>https://delagua.surveycto.com/view/submission-attachment/?uuid=uuid%3A76a77731-6c44-4437-a6e3-441762493ac6&amp;file=1776332258175.jpg</t>
  </si>
  <si>
    <t>https://delagua.surveycto.com/view/submission-attachment/?uuid=uuid%3A76a77731-6c44-4437-a6e3-441762493ac6&amp;file=1776332283464.jpg</t>
  </si>
  <si>
    <t>better_outside hygiene protect_smoke</t>
  </si>
  <si>
    <t>DUSHIMIYIMANA INNOCENT</t>
  </si>
  <si>
    <t>Mukahigiro</t>
  </si>
  <si>
    <t>Clennia</t>
  </si>
  <si>
    <t>0786489136</t>
  </si>
  <si>
    <t>TE027328</t>
  </si>
  <si>
    <t>https://delagua.surveycto.com/view/submission-attachment/?uuid=uuid%3A30f6372d-53a5-48d7-bcab-1873aaf55e13&amp;file=1776334257598.jpg</t>
  </si>
  <si>
    <t>https://delagua.surveycto.com/view/submission-attachment/?uuid=uuid%3A30f6372d-53a5-48d7-bcab-1873aaf55e13&amp;file=1776334278173.jpg</t>
  </si>
  <si>
    <t>NGEZAHOGUHORA BOSCO</t>
  </si>
  <si>
    <t>Nyiramahirwe</t>
  </si>
  <si>
    <t>Godelive</t>
  </si>
  <si>
    <t>0786013959</t>
  </si>
  <si>
    <t>TE007439</t>
  </si>
  <si>
    <t>https://delagua.surveycto.com/view/submission-attachment/?uuid=uuid%3A13a6c5a5-0832-419c-9311-35f0cc6a938a&amp;file=1776336303062.jpg</t>
  </si>
  <si>
    <t>https://delagua.surveycto.com/view/submission-attachment/?uuid=uuid%3A13a6c5a5-0832-419c-9311-35f0cc6a938a&amp;file=1776336321401.jpg</t>
  </si>
  <si>
    <t>TUYIZERE Venuste</t>
  </si>
  <si>
    <t>Grace</t>
  </si>
  <si>
    <t>Nyirahabufite</t>
  </si>
  <si>
    <t>0787232304</t>
  </si>
  <si>
    <t>TE003472</t>
  </si>
  <si>
    <t>https://delagua.surveycto.com/view/submission-attachment/?uuid=uuid%3A6448fe09-3b3c-4001-9050-9333739a98a4&amp;file=1776338337373.jpg</t>
  </si>
  <si>
    <t>https://delagua.surveycto.com/view/submission-attachment/?uuid=uuid%3A6448fe09-3b3c-4001-9050-9333739a98a4&amp;file=1776338350242.jpg</t>
  </si>
  <si>
    <t>RUVAMWABO X</t>
  </si>
  <si>
    <t>NTAWUSHOBORAYINO</t>
  </si>
  <si>
    <t>Esperance</t>
  </si>
  <si>
    <t>0738174010</t>
  </si>
  <si>
    <t>TE038349</t>
  </si>
  <si>
    <t>https://delagua.surveycto.com/view/submission-attachment/?uuid=uuid%3A251a9ab4-5b36-4ab4-b03b-b1bd8041e1a1&amp;file=1776340131156.jpg</t>
  </si>
  <si>
    <t>https://delagua.surveycto.com/view/submission-attachment/?uuid=uuid%3A251a9ab4-5b36-4ab4-b03b-b1bd8041e1a1&amp;file=1776340147243.jpg</t>
  </si>
  <si>
    <t>NSEKANABO JEAN DE DIEU</t>
  </si>
  <si>
    <t>Murekatete</t>
  </si>
  <si>
    <t>0780304458</t>
  </si>
  <si>
    <t>TE004082</t>
  </si>
  <si>
    <t>https://delagua.surveycto.com/view/submission-attachment/?uuid=uuid%3Ab15dac27-621b-4c5f-a221-68f2d9bc8d30&amp;file=1776341485273.jpg</t>
  </si>
  <si>
    <t>https://delagua.surveycto.com/view/submission-attachment/?uuid=uuid%3Ab15dac27-621b-4c5f-a221-68f2d9bc8d30&amp;file=1776341503848.jpg</t>
  </si>
  <si>
    <t>Kanyinya</t>
  </si>
  <si>
    <t>Sure</t>
  </si>
  <si>
    <t>NTIHEMUKA Jean Damasc�ne</t>
  </si>
  <si>
    <t>MUKAMANZI</t>
  </si>
  <si>
    <t>Jacqueline</t>
  </si>
  <si>
    <t>0791412060</t>
  </si>
  <si>
    <t>TE091403</t>
  </si>
  <si>
    <t>https://delagua.surveycto.com/view/submission-attachment/?uuid=uuid%3Ad0654dd1-d181-46dd-b80d-8312b7f1e103&amp;file=1776071293708.jpg</t>
  </si>
  <si>
    <t>https://delagua.surveycto.com/view/submission-attachment/?uuid=uuid%3Ad0654dd1-d181-46dd-b80d-8312b7f1e103&amp;file=1776071318216.jpg</t>
  </si>
  <si>
    <t>hygiene cook_fast protect_smoke better_outside</t>
  </si>
  <si>
    <t>HAKIRABAGENDA X</t>
  </si>
  <si>
    <t>MUKESHIMANA</t>
  </si>
  <si>
    <t>TE099496</t>
  </si>
  <si>
    <t>https://delagua.surveycto.com/view/submission-attachment/?uuid=uuid%3A2c96f9c0-b271-4f1a-a989-7a91e654e9cf&amp;file=1776072779467.jpg</t>
  </si>
  <si>
    <t>https://delagua.surveycto.com/view/submission-attachment/?uuid=uuid%3A2c96f9c0-b271-4f1a-a989-7a91e654e9cf&amp;file=1776072855583.jpg</t>
  </si>
  <si>
    <t>cook_fast better_outside hygiene protect_smoke</t>
  </si>
  <si>
    <t>HABYARIMANA Z�phanie</t>
  </si>
  <si>
    <t>YADUFSHIJE</t>
  </si>
  <si>
    <t>0786476565</t>
  </si>
  <si>
    <t>TE091795</t>
  </si>
  <si>
    <t>https://delagua.surveycto.com/view/submission-attachment/?uuid=uuid%3A6d943c74-004e-4eb1-b7f6-6adcf67b863a&amp;file=1776074277936.jpg</t>
  </si>
  <si>
    <t>https://delagua.surveycto.com/view/submission-attachment/?uuid=uuid%3A6d943c74-004e-4eb1-b7f6-6adcf67b863a&amp;file=1776074509378.jpg</t>
  </si>
  <si>
    <t>cook_fast better_outside protect_smoke hygiene</t>
  </si>
  <si>
    <t>NYANDWI Donat</t>
  </si>
  <si>
    <t>MUKANDAYAMBEJE</t>
  </si>
  <si>
    <t>Joyeuse</t>
  </si>
  <si>
    <t>0784032876</t>
  </si>
  <si>
    <t>TE095331</t>
  </si>
  <si>
    <t>https://delagua.surveycto.com/view/submission-attachment/?uuid=uuid%3A5d4fe5d8-cbe5-47a2-acc3-9aae93242fc9&amp;file=1776075921678.jpg</t>
  </si>
  <si>
    <t>https://delagua.surveycto.com/view/submission-attachment/?uuid=uuid%3A5d4fe5d8-cbe5-47a2-acc3-9aae93242fc9&amp;file=1776075991687.jpg</t>
  </si>
  <si>
    <t>better_outside hygiene cook_fast protect_smoke</t>
  </si>
  <si>
    <t>KANYAMUHANDA EMMANUEL</t>
  </si>
  <si>
    <t>Xavera</t>
  </si>
  <si>
    <t>0782255887</t>
  </si>
  <si>
    <t>TE092078</t>
  </si>
  <si>
    <t>https://delagua.surveycto.com/view/submission-attachment/?uuid=uuid%3Ac415aaca-b74a-436e-b0dc-79d3b968688f&amp;file=1776077124469.jpg</t>
  </si>
  <si>
    <t>https://delagua.surveycto.com/view/submission-attachment/?uuid=uuid%3Ac415aaca-b74a-436e-b0dc-79d3b968688f&amp;file=1776077470564.jpg</t>
  </si>
  <si>
    <t>BAZIKI ELIE</t>
  </si>
  <si>
    <t>NYIRAMABOYI</t>
  </si>
  <si>
    <t>Bonifridae</t>
  </si>
  <si>
    <t>0780217516</t>
  </si>
  <si>
    <t>TE104302</t>
  </si>
  <si>
    <t>https://delagua.surveycto.com/view/submission-attachment/?uuid=uuid%3Ae382626f-fd32-4997-b1bc-fb4212f5c57a&amp;file=1776078983748.jpg</t>
  </si>
  <si>
    <t>https://delagua.surveycto.com/view/submission-attachment/?uuid=uuid%3Ae382626f-fd32-4997-b1bc-fb4212f5c57a&amp;file=1776079441900.jpg</t>
  </si>
  <si>
    <t>BIZUMUREMYI ELIEZEL</t>
  </si>
  <si>
    <t>UWAMAHORO</t>
  </si>
  <si>
    <t>Vestine</t>
  </si>
  <si>
    <t>0790340256</t>
  </si>
  <si>
    <t>TE096421</t>
  </si>
  <si>
    <t>https://delagua.surveycto.com/view/submission-attachment/?uuid=uuid%3Ab341b6c0-ae2f-439f-a87f-73b9b6b26ba2&amp;file=1776080649248.jpg</t>
  </si>
  <si>
    <t>https://delagua.surveycto.com/view/submission-attachment/?uuid=uuid%3Ab341b6c0-ae2f-439f-a87f-73b9b6b26ba2&amp;file=1776080738477.jpg</t>
  </si>
  <si>
    <t>Kabuga</t>
  </si>
  <si>
    <t>BUNANI J.D'AMOUR</t>
  </si>
  <si>
    <t>Dative</t>
  </si>
  <si>
    <t>Mukarukundo</t>
  </si>
  <si>
    <t>TE096396</t>
  </si>
  <si>
    <t>https://delagua.surveycto.com/view/submission-attachment/?uuid=uuid%3A3f8ffc9a-ef49-4927-b63f-f8434228ef74&amp;file=1776421735378.jpg</t>
  </si>
  <si>
    <t>https://delagua.surveycto.com/view/submission-attachment/?uuid=uuid%3A3f8ffc9a-ef49-4927-b63f-f8434228ef74&amp;file=1776421748234.jpg</t>
  </si>
  <si>
    <t>Kagugu</t>
  </si>
  <si>
    <t>BIZIMANA DANY</t>
  </si>
  <si>
    <t>JOSIANE</t>
  </si>
  <si>
    <t>Nyiransanzamahoro</t>
  </si>
  <si>
    <t>0780886348</t>
  </si>
  <si>
    <t>TE091935</t>
  </si>
  <si>
    <t>https://delagua.surveycto.com/view/submission-attachment/?uuid=uuid%3A60f26f84-2f7c-4aaa-a02c-9a75c29c5097&amp;file=1776423214137.jpg</t>
  </si>
  <si>
    <t>https://delagua.surveycto.com/view/submission-attachment/?uuid=uuid%3A60f26f84-2f7c-4aaa-a02c-9a75c29c5097&amp;file=1776423227241.jpg</t>
  </si>
  <si>
    <t>NSABIYUMVA Emmanuel</t>
  </si>
  <si>
    <t>Marie</t>
  </si>
  <si>
    <t>Tuyishime</t>
  </si>
  <si>
    <t>TE094971</t>
  </si>
  <si>
    <t>https://delagua.surveycto.com/view/submission-attachment/?uuid=uuid%3A06eb8fa4-0fbd-4cdd-a0e0-287e5686bbd0&amp;file=1776424592672.jpg</t>
  </si>
  <si>
    <t>https://delagua.surveycto.com/view/submission-attachment/?uuid=uuid%3A06eb8fa4-0fbd-4cdd-a0e0-287e5686bbd0&amp;file=1776424600715.jpg</t>
  </si>
  <si>
    <t>protect_smoke cook_fast</t>
  </si>
  <si>
    <t>NYIRANZAKIZWANIMANA FELECIE</t>
  </si>
  <si>
    <t>Felicie</t>
  </si>
  <si>
    <t>Nyiranzakizwanimana</t>
  </si>
  <si>
    <t>TE091652</t>
  </si>
  <si>
    <t>https://delagua.surveycto.com/view/submission-attachment/?uuid=uuid%3A739c0168-e9c7-45da-9e6e-c263e93819e5&amp;file=1776425302430.jpg</t>
  </si>
  <si>
    <t>https://delagua.surveycto.com/view/submission-attachment/?uuid=uuid%3A739c0168-e9c7-45da-9e6e-c263e93819e5&amp;file=1776425310241.jpg</t>
  </si>
  <si>
    <t>cook_fast hygiene protect_smoke</t>
  </si>
  <si>
    <t>NIYIRORA Nelson</t>
  </si>
  <si>
    <t>Esther</t>
  </si>
  <si>
    <t>Bayisenge</t>
  </si>
  <si>
    <t>0794119587</t>
  </si>
  <si>
    <t>TE099511</t>
  </si>
  <si>
    <t>https://delagua.surveycto.com/view/submission-attachment/?uuid=uuid%3A8786f1ac-2d74-47c7-b8e5-dcfd63eb00b0&amp;file=1776426235776.jpg</t>
  </si>
  <si>
    <t>https://delagua.surveycto.com/view/submission-attachment/?uuid=uuid%3A8786f1ac-2d74-47c7-b8e5-dcfd63eb00b0&amp;file=1776426251240.jpg</t>
  </si>
  <si>
    <t>cook_fast hygiene</t>
  </si>
  <si>
    <t>HAKIZIMANA ALFRED</t>
  </si>
  <si>
    <t>Naome</t>
  </si>
  <si>
    <t>Dukuzumuremyi</t>
  </si>
  <si>
    <t>0791941735</t>
  </si>
  <si>
    <t>TE095312</t>
  </si>
  <si>
    <t>https://delagua.surveycto.com/view/submission-attachment/?uuid=uuid%3A85cad376-0056-429b-b7ec-d18ca73bf0e0&amp;file=1776427458314.jpg</t>
  </si>
  <si>
    <t>https://delagua.surveycto.com/view/submission-attachment/?uuid=uuid%3A85cad376-0056-429b-b7ec-d18ca73bf0e0&amp;file=1776427466088.jpg</t>
  </si>
  <si>
    <t>22/04/2026</t>
  </si>
  <si>
    <t>Ruganda</t>
  </si>
  <si>
    <t>Vedaste MUNYENGABO</t>
  </si>
  <si>
    <t>Manirarora</t>
  </si>
  <si>
    <t>Gaudance</t>
  </si>
  <si>
    <t>0790393952</t>
  </si>
  <si>
    <t>TE024223</t>
  </si>
  <si>
    <t>https://delagua.surveycto.com/view/submission-attachment/?uuid=uuid%3Ad119adc3-bd4c-49fd-9396-cc0f69f0bbe9&amp;file=1776850084678.jpg</t>
  </si>
  <si>
    <t>https://delagua.surveycto.com/view/submission-attachment/?uuid=uuid%3Ad119adc3-bd4c-49fd-9396-cc0f69f0bbe9&amp;file=1776850107756.jpg</t>
  </si>
  <si>
    <t>Anaclet NTAHOMPAGAZE</t>
  </si>
  <si>
    <t>Mukamanzi</t>
  </si>
  <si>
    <t>Fronille</t>
  </si>
  <si>
    <t>0790394025</t>
  </si>
  <si>
    <t>TE021081</t>
  </si>
  <si>
    <t>https://delagua.surveycto.com/view/submission-attachment/?uuid=uuid%3Abd7f619e-0ca5-45cb-ae77-e95ada4f7011&amp;file=1776854190471.jpg</t>
  </si>
  <si>
    <t>https://delagua.surveycto.com/view/submission-attachment/?uuid=uuid%3Abd7f619e-0ca5-45cb-ae77-e95ada4f7011&amp;file=1776854640837.jpg</t>
  </si>
  <si>
    <t>Benimana Viateur</t>
  </si>
  <si>
    <t>Umuhoza</t>
  </si>
  <si>
    <t>0790393957</t>
  </si>
  <si>
    <t>TE068289</t>
  </si>
  <si>
    <t>https://delagua.surveycto.com/view/submission-attachment/?uuid=uuid%3A617b784a-029b-4464-8885-a07b14695819&amp;file=1776858206939.jpg</t>
  </si>
  <si>
    <t>https://delagua.surveycto.com/view/submission-attachment/?uuid=uuid%3A617b784a-029b-4464-8885-a07b14695819&amp;file=1776859371175.jpg</t>
  </si>
  <si>
    <t>Ruyogoro</t>
  </si>
  <si>
    <t>DAMIEN SINDIKUBWABO</t>
  </si>
  <si>
    <t>Leocadie</t>
  </si>
  <si>
    <t>Nyirahabimana</t>
  </si>
  <si>
    <t>0789388935</t>
  </si>
  <si>
    <t>TE039480</t>
  </si>
  <si>
    <t>https://delagua.surveycto.com/view/submission-attachment/?uuid=uuid%3A20c55d18-d732-41cc-8e8f-4303f45129c7&amp;file=1776843870674.jpg</t>
  </si>
  <si>
    <t>https://delagua.surveycto.com/view/submission-attachment/?uuid=uuid%3A20c55d18-d732-41cc-8e8f-4303f45129c7&amp;file=1776843913535.jpg</t>
  </si>
  <si>
    <t>Marie Th�r�se UWIZEYIMANA</t>
  </si>
  <si>
    <t>Marie Therese</t>
  </si>
  <si>
    <t>Uwizeyimana</t>
  </si>
  <si>
    <t>0793119736</t>
  </si>
  <si>
    <t>TE035694</t>
  </si>
  <si>
    <t>https://delagua.surveycto.com/view/submission-attachment/?uuid=uuid%3Ae3a21e8b-ef72-433f-bec4-e541b9266257&amp;file=1776848378495.jpg</t>
  </si>
  <si>
    <t>https://delagua.surveycto.com/view/submission-attachment/?uuid=uuid%3Ae3a21e8b-ef72-433f-bec4-e541b9266257&amp;file=1776848389718.jpg</t>
  </si>
  <si>
    <t>hygiene better_outside protect_smoke cook_fast</t>
  </si>
  <si>
    <t>PIERRE TWIZERIMANA</t>
  </si>
  <si>
    <t>Regine</t>
  </si>
  <si>
    <t>Nizeyimana</t>
  </si>
  <si>
    <t>0786808338</t>
  </si>
  <si>
    <t>TE018646</t>
  </si>
  <si>
    <t>https://delagua.surveycto.com/view/submission-attachment/?uuid=uuid%3A45852d29-c84d-4506-b752-188e6b6c6b48&amp;file=1776849887002.jpg</t>
  </si>
  <si>
    <t>https://delagua.surveycto.com/view/submission-attachment/?uuid=uuid%3A45852d29-c84d-4506-b752-188e6b6c6b48&amp;file=1776849905979.jpg</t>
  </si>
  <si>
    <t>VEDASTE NTIRENGANYA</t>
  </si>
  <si>
    <t>Beatha</t>
  </si>
  <si>
    <t>0794196806</t>
  </si>
  <si>
    <t>TE045338</t>
  </si>
  <si>
    <t>https://delagua.surveycto.com/view/submission-attachment/?uuid=uuid%3A481fc919-c96b-4c07-bfed-fdddeb50ab77&amp;file=1776851246747.jpg</t>
  </si>
  <si>
    <t>https://delagua.surveycto.com/view/submission-attachment/?uuid=uuid%3A481fc919-c96b-4c07-bfed-fdddeb50ab77&amp;file=1776851264100.jpg</t>
  </si>
  <si>
    <t>23/04/2026</t>
  </si>
  <si>
    <t>Ntamashakiro Agnes</t>
  </si>
  <si>
    <t>Ntamashakiro</t>
  </si>
  <si>
    <t>0790394047</t>
  </si>
  <si>
    <t>TE057310</t>
  </si>
  <si>
    <t>https://delagua.surveycto.com/view/submission-attachment/?uuid=uuid%3A76c7aab8-c203-428d-afe3-ef3d4e7bf6b3&amp;file=1776945823531.jpg</t>
  </si>
  <si>
    <t>https://delagua.surveycto.com/view/submission-attachment/?uuid=uuid%3A76c7aab8-c203-428d-afe3-ef3d4e7bf6b3&amp;file=1776945948909.jpg</t>
  </si>
  <si>
    <t>Harerimana Jean Cloude</t>
  </si>
  <si>
    <t>Dusabimana</t>
  </si>
  <si>
    <t>TE021064</t>
  </si>
  <si>
    <t>https://delagua.surveycto.com/view/submission-attachment/?uuid=uuid%3Ab972d2b7-7b4a-4afc-8819-1bdedf6fe8e3&amp;file=1776948803721.jpg</t>
  </si>
  <si>
    <t>https://delagua.surveycto.com/view/submission-attachment/?uuid=uuid%3Ab972d2b7-7b4a-4afc-8819-1bdedf6fe8e3&amp;file=1776948892360.jpg</t>
  </si>
  <si>
    <t>Gashihe</t>
  </si>
  <si>
    <t>Mberi</t>
  </si>
  <si>
    <t>SEZIKEYE Jean Marie Vianney</t>
  </si>
  <si>
    <t>Bakuziryundi</t>
  </si>
  <si>
    <t>Bonifride</t>
  </si>
  <si>
    <t>0785015806</t>
  </si>
  <si>
    <t>TE061036</t>
  </si>
  <si>
    <t>https://delagua.surveycto.com/view/submission-attachment/?uuid=uuid%3Ae6edb74c-4d88-401e-935f-be27e3e466aa&amp;file=1776935662114.jpg</t>
  </si>
  <si>
    <t>https://delagua.surveycto.com/view/submission-attachment/?uuid=uuid%3Ae6edb74c-4d88-401e-935f-be27e3e466aa&amp;file=1776935720950.jpg</t>
  </si>
  <si>
    <t>NTAKANYURUMWANZI Jean Bosco</t>
  </si>
  <si>
    <t>Mukasine</t>
  </si>
  <si>
    <t>0796052426</t>
  </si>
  <si>
    <t>TE061433</t>
  </si>
  <si>
    <t>https://delagua.surveycto.com/view/submission-attachment/?uuid=uuid%3Ac21003cd-8394-4c41-813b-e2c78ec6a242&amp;file=1776936965530.jpg</t>
  </si>
  <si>
    <t>https://delagua.surveycto.com/view/submission-attachment/?uuid=uuid%3Ac21003cd-8394-4c41-813b-e2c78ec6a242&amp;file=1776937005613.jpg</t>
  </si>
  <si>
    <t>NTAWUBABARARYA Augustin</t>
  </si>
  <si>
    <t>Sarah</t>
  </si>
  <si>
    <t>0781057627</t>
  </si>
  <si>
    <t>TE053577</t>
  </si>
  <si>
    <t>https://delagua.surveycto.com/view/submission-attachment/?uuid=uuid%3A7b5b6c91-e315-420c-9439-c0903b4514ef&amp;file=1776937966756.jpg</t>
  </si>
  <si>
    <t>https://delagua.surveycto.com/view/submission-attachment/?uuid=uuid%3A7b5b6c91-e315-420c-9439-c0903b4514ef&amp;file=1776938033331.jpg</t>
  </si>
  <si>
    <t>HAKIZIMANA xxx</t>
  </si>
  <si>
    <t>Ikifashije</t>
  </si>
  <si>
    <t>Faina</t>
  </si>
  <si>
    <t>0794876766</t>
  </si>
  <si>
    <t>TE060521</t>
  </si>
  <si>
    <t>https://delagua.surveycto.com/view/submission-attachment/?uuid=uuid%3Ab18e64d7-d441-42ea-bc65-104f4a44411c&amp;file=1776938940058.jpg</t>
  </si>
  <si>
    <t>https://delagua.surveycto.com/view/submission-attachment/?uuid=uuid%3Ab18e64d7-d441-42ea-bc65-104f4a44411c&amp;file=1776938999375.jpg</t>
  </si>
  <si>
    <t>BIGENIMANA ALOYS</t>
  </si>
  <si>
    <t>Ntawumenyakazaza</t>
  </si>
  <si>
    <t>Drocelle</t>
  </si>
  <si>
    <t>0783812485</t>
  </si>
  <si>
    <t>TE064305</t>
  </si>
  <si>
    <t>https://delagua.surveycto.com/view/submission-attachment/?uuid=uuid%3A50b1b90a-181a-40c9-9647-0add18a37077&amp;file=1776940028053.jpg</t>
  </si>
  <si>
    <t>https://delagua.surveycto.com/view/submission-attachment/?uuid=uuid%3A50b1b90a-181a-40c9-9647-0add18a37077&amp;file=1776940036689.jpg</t>
  </si>
  <si>
    <t>BAHUGUKE Emmanuel</t>
  </si>
  <si>
    <t>Bahuguke</t>
  </si>
  <si>
    <t>Emmanuel</t>
  </si>
  <si>
    <t>0787047790</t>
  </si>
  <si>
    <t>TE067868</t>
  </si>
  <si>
    <t>https://delagua.surveycto.com/view/submission-attachment/?uuid=uuid%3A879aa84b-fc8c-4665-bdd4-f96bc63edb95&amp;file=1776941160834.jpg</t>
  </si>
  <si>
    <t>https://delagua.surveycto.com/view/submission-attachment/?uuid=uuid%3A879aa84b-fc8c-4665-bdd4-f96bc63edb95&amp;file=1776941170229.jpg</t>
  </si>
  <si>
    <t>FULGENCE HAKUZWIMANA</t>
  </si>
  <si>
    <t>Niyogisubizo</t>
  </si>
  <si>
    <t>0787089441</t>
  </si>
  <si>
    <t>TE038738</t>
  </si>
  <si>
    <t>https://delagua.surveycto.com/view/submission-attachment/?uuid=uuid%3A0207264e-a3a6-43b1-8c24-802a9eebc201&amp;file=1776932905302.jpg</t>
  </si>
  <si>
    <t>https://delagua.surveycto.com/view/submission-attachment/?uuid=uuid%3A0207264e-a3a6-43b1-8c24-802a9eebc201&amp;file=1776933042576.jpg</t>
  </si>
  <si>
    <t>hygiene better_outside protect_smoke</t>
  </si>
  <si>
    <t>Damascene NKIRANUYE</t>
  </si>
  <si>
    <t>Mushimiyimana</t>
  </si>
  <si>
    <t>0787463604</t>
  </si>
  <si>
    <t>TE005029</t>
  </si>
  <si>
    <t>https://delagua.surveycto.com/view/submission-attachment/?uuid=uuid%3Af46603c9-837f-478f-a42b-8840fbe858ba&amp;file=1776938045294.jpg</t>
  </si>
  <si>
    <t>https://delagua.surveycto.com/view/submission-attachment/?uuid=uuid%3Af46603c9-837f-478f-a42b-8840fbe858ba&amp;file=1776938115633.jpg</t>
  </si>
  <si>
    <t>Buhoro</t>
  </si>
  <si>
    <t>TWAGIRAYEZU JEAN CLAUDE</t>
  </si>
  <si>
    <t>Marie Rose</t>
  </si>
  <si>
    <t>NYIRAHAGENIMANA</t>
  </si>
  <si>
    <t>0788225570</t>
  </si>
  <si>
    <t>TE007297</t>
  </si>
  <si>
    <t>https://delagua.surveycto.com/view/submission-attachment/?uuid=uuid%3A69478aa8-26f2-4a2b-8b47-24947a9ae571&amp;file=1776928209545.jpg</t>
  </si>
  <si>
    <t>https://delagua.surveycto.com/view/submission-attachment/?uuid=uuid%3A69478aa8-26f2-4a2b-8b47-24947a9ae571&amp;file=1776928387742.jpg</t>
  </si>
  <si>
    <t>better_outside hygiene</t>
  </si>
  <si>
    <t>NZAYISENGA Roger</t>
  </si>
  <si>
    <t>Clemance</t>
  </si>
  <si>
    <t>MUKAMAKUZA</t>
  </si>
  <si>
    <t>0790388413</t>
  </si>
  <si>
    <t>TE009161</t>
  </si>
  <si>
    <t>https://delagua.surveycto.com/view/submission-attachment/?uuid=uuid%3Ab0c8d790-389f-47f4-a56d-69d77df10ba9&amp;file=1776930647035.jpg</t>
  </si>
  <si>
    <t>https://delagua.surveycto.com/view/submission-attachment/?uuid=uuid%3Ab0c8d790-389f-47f4-a56d-69d77df10ba9&amp;file=1776930698261.jpg</t>
  </si>
  <si>
    <t>IRAREBA Jean</t>
  </si>
  <si>
    <t>NIKUZE</t>
  </si>
  <si>
    <t>0791093741</t>
  </si>
  <si>
    <t>TE007452</t>
  </si>
  <si>
    <t>https://delagua.surveycto.com/view/submission-attachment/?uuid=uuid%3A571e72f3-2a37-4151-bbe6-4a16f244c062&amp;file=1776932225969.jpg</t>
  </si>
  <si>
    <t>https://delagua.surveycto.com/view/submission-attachment/?uuid=uuid%3A571e72f3-2a37-4151-bbe6-4a16f244c062&amp;file=1776932259479.jpg</t>
  </si>
  <si>
    <t>BAMPORINEZA XXX</t>
  </si>
  <si>
    <t>Solange</t>
  </si>
  <si>
    <t>MUKASINE</t>
  </si>
  <si>
    <t>0783871494</t>
  </si>
  <si>
    <t>TE038330</t>
  </si>
  <si>
    <t>https://delagua.surveycto.com/view/submission-attachment/?uuid=uuid%3A56c05b1b-4176-40eb-9b47-618d28a91987&amp;file=1776938359110.jpg</t>
  </si>
  <si>
    <t>https://delagua.surveycto.com/view/submission-attachment/?uuid=uuid%3A56c05b1b-4176-40eb-9b47-618d28a91987&amp;file=1776938383519.jpg</t>
  </si>
  <si>
    <t>BABONAMPOZE Innocent</t>
  </si>
  <si>
    <t>0788902238</t>
  </si>
  <si>
    <t>TE003917</t>
  </si>
  <si>
    <t>https://delagua.surveycto.com/view/submission-attachment/?uuid=uuid%3Ac6bda66e-fcad-4356-bbae-0f404bdb60c7&amp;file=1776939851481.jpg</t>
  </si>
  <si>
    <t>https://delagua.surveycto.com/view/submission-attachment/?uuid=uuid%3Ac6bda66e-fcad-4356-bbae-0f404bdb60c7&amp;file=1776939893033.jpg</t>
  </si>
  <si>
    <t>hygiene protect_smoke cook_fast</t>
  </si>
  <si>
    <t>NIZEYIMANA Jean Pierre</t>
  </si>
  <si>
    <t>Eugenie</t>
  </si>
  <si>
    <t>0786098874</t>
  </si>
  <si>
    <t>TE040096</t>
  </si>
  <si>
    <t>https://delagua.surveycto.com/view/submission-attachment/?uuid=uuid%3A6f1ced4a-cbae-41a0-adbd-0a02f8e21f65&amp;file=1776940997041.jpg</t>
  </si>
  <si>
    <t>https://delagua.surveycto.com/view/submission-attachment/?uuid=uuid%3A6f1ced4a-cbae-41a0-adbd-0a02f8e21f65&amp;file=1776941036696.jpg</t>
  </si>
  <si>
    <t>24/04/2026</t>
  </si>
  <si>
    <t>Ngerageze Samuel</t>
  </si>
  <si>
    <t>Nyirabakenga</t>
  </si>
  <si>
    <t>Delphine</t>
  </si>
  <si>
    <t>0781428054</t>
  </si>
  <si>
    <t>TE056485</t>
  </si>
  <si>
    <t>https://delagua.surveycto.com/view/submission-attachment/?uuid=uuid%3A3d8c83a3-ecf8-4ac7-ae1c-e125e6254697&amp;file=1777031215579.jpg</t>
  </si>
  <si>
    <t>https://delagua.surveycto.com/view/submission-attachment/?uuid=uuid%3A3d8c83a3-ecf8-4ac7-ae1c-e125e6254697&amp;file=1777031317665.jpg</t>
  </si>
  <si>
    <t>Kabeza</t>
  </si>
  <si>
    <t>Kaseke</t>
  </si>
  <si>
    <t>NGORORERO</t>
  </si>
  <si>
    <t>Nambajimana Rosine</t>
  </si>
  <si>
    <t>Rosine</t>
  </si>
  <si>
    <t>Nambajimana</t>
  </si>
  <si>
    <t>0789065705</t>
  </si>
  <si>
    <t>TE006245</t>
  </si>
  <si>
    <t>https://delagua.surveycto.com/view/submission-attachment/?uuid=uuid%3A6dd20fc8-2789-4898-8581-c6e337efcbea&amp;file=1776946622062.jpg</t>
  </si>
  <si>
    <t>https://delagua.surveycto.com/view/submission-attachment/?uuid=uuid%3A6dd20fc8-2789-4898-8581-c6e337efcbea&amp;file=1776946636160.jpg</t>
  </si>
  <si>
    <t>Jean Bosco MUSABYIMANA</t>
  </si>
  <si>
    <t>Nyiramana</t>
  </si>
  <si>
    <t>0787974516</t>
  </si>
  <si>
    <t>TE018322</t>
  </si>
  <si>
    <t>https://delagua.surveycto.com/view/submission-attachment/?uuid=uuid%3A9e1bd1d1-7079-4185-a2ba-6072559c5fe9&amp;file=1776949610595.jpg</t>
  </si>
  <si>
    <t>https://delagua.surveycto.com/view/submission-attachment/?uuid=uuid%3A9e1bd1d1-7079-4185-a2ba-6072559c5fe9&amp;file=1776949619520.jpg</t>
  </si>
  <si>
    <t>Negenero</t>
  </si>
  <si>
    <t>NTAKAMARO FAUSTIN</t>
  </si>
  <si>
    <t>Vincentie</t>
  </si>
  <si>
    <t>Murorunkwere</t>
  </si>
  <si>
    <t>0785343354</t>
  </si>
  <si>
    <t>TE041760</t>
  </si>
  <si>
    <t>https://delagua.surveycto.com/view/submission-attachment/?uuid=uuid%3A9bd52f7a-833e-49ae-92fb-28974fc477b0&amp;file=1776933397232.jpg</t>
  </si>
  <si>
    <t>https://delagua.surveycto.com/view/submission-attachment/?uuid=uuid%3A9bd52f7a-833e-49ae-92fb-28974fc477b0&amp;file=1776933487633.jpg</t>
  </si>
  <si>
    <t>1.20E+15</t>
  </si>
  <si>
    <t>Nyirantezimana</t>
  </si>
  <si>
    <t>0784148874</t>
  </si>
  <si>
    <t>TE029539</t>
  </si>
  <si>
    <t>https://delagua.surveycto.com/view/submission-attachment/?uuid=uuid%3A06fe15dc-3732-4398-9a42-76357702c9f7&amp;file=1776934720151.jpg</t>
  </si>
  <si>
    <t>https://delagua.surveycto.com/view/submission-attachment/?uuid=uuid%3A06fe15dc-3732-4398-9a42-76357702c9f7&amp;file=1776934773905.jpg</t>
  </si>
  <si>
    <t>NDIMURWANGO THEODOR</t>
  </si>
  <si>
    <t>Stephanie</t>
  </si>
  <si>
    <t>Nyirahabineza</t>
  </si>
  <si>
    <t>0789038059</t>
  </si>
  <si>
    <t>TE039179</t>
  </si>
  <si>
    <t>https://delagua.surveycto.com/view/submission-attachment/?uuid=uuid%3A567fe2f2-ca6a-449a-b3b3-4ca3281a520a&amp;file=1776936417396.jpg</t>
  </si>
  <si>
    <t>https://delagua.surveycto.com/view/submission-attachment/?uuid=uuid%3A567fe2f2-ca6a-449a-b3b3-4ca3281a520a&amp;file=1776936430182.jpg</t>
  </si>
  <si>
    <t>MANIRAGUHA COLLIXTE</t>
  </si>
  <si>
    <t>Marie Gaudence</t>
  </si>
  <si>
    <t>0780446092</t>
  </si>
  <si>
    <t>TE006491</t>
  </si>
  <si>
    <t>https://delagua.surveycto.com/view/submission-attachment/?uuid=uuid%3A4fe1f1d8-f924-45b1-b671-9efe3e484001&amp;file=1776937791535.jpg</t>
  </si>
  <si>
    <t>https://delagua.surveycto.com/view/submission-attachment/?uuid=uuid%3A4fe1f1d8-f924-45b1-b671-9efe3e484001&amp;file=1776937784125.jpg</t>
  </si>
  <si>
    <t>MUKASHEMA Dative</t>
  </si>
  <si>
    <t>DATIVE</t>
  </si>
  <si>
    <t>Mukashema</t>
  </si>
  <si>
    <t>0787544271</t>
  </si>
  <si>
    <t>TE035287</t>
  </si>
  <si>
    <t>https://delagua.surveycto.com/view/submission-attachment/?uuid=uuid%3Acb162181-ceef-4874-8be4-7279dbb79574&amp;file=1776939328253.jpg</t>
  </si>
  <si>
    <t>https://delagua.surveycto.com/view/submission-attachment/?uuid=uuid%3Acb162181-ceef-4874-8be4-7279dbb79574&amp;file=1776939359934.jpg</t>
  </si>
  <si>
    <t>UMWANZAVUGAYE JEANMARIE VIANNE</t>
  </si>
  <si>
    <t>0783088753</t>
  </si>
  <si>
    <t>TE009923</t>
  </si>
  <si>
    <t>https://delagua.surveycto.com/view/submission-attachment/?uuid=uuid%3Ac862561b-3827-46aa-8484-e62614597652&amp;file=1776940547963.jpg</t>
  </si>
  <si>
    <t>https://delagua.surveycto.com/view/submission-attachment/?uuid=uuid%3Ac862561b-3827-46aa-8484-e62614597652&amp;file=1776940579590.jpg</t>
  </si>
  <si>
    <t>14/04/2026</t>
  </si>
  <si>
    <t>Rugeshi</t>
  </si>
  <si>
    <t>Gashubi</t>
  </si>
  <si>
    <t>BWIRA</t>
  </si>
  <si>
    <t>MANIRARORA xxx</t>
  </si>
  <si>
    <t>MUKARUKUNDO</t>
  </si>
  <si>
    <t>0780475238</t>
  </si>
  <si>
    <t>TE005327</t>
  </si>
  <si>
    <t>https://delagua.surveycto.com/view/submission-attachment/?uuid=uuid%3A262b0a73-cfe7-4919-b768-e65a58e92ab2&amp;file=1776152250089.jpg</t>
  </si>
  <si>
    <t>https://delagua.surveycto.com/view/submission-attachment/?uuid=uuid%3A262b0a73-cfe7-4919-b768-e65a58e92ab2&amp;file=1776152421261.jpg</t>
  </si>
  <si>
    <t>Sebakarije Gabriel</t>
  </si>
  <si>
    <t>Josepha</t>
  </si>
  <si>
    <t>Mukamusoni</t>
  </si>
  <si>
    <t>0786531477</t>
  </si>
  <si>
    <t>TE068426</t>
  </si>
  <si>
    <t>https://delagua.surveycto.com/view/submission-attachment/?uuid=uuid%3A2a5b0ad9-3bac-4dea-bcb9-43424b6bfc0f&amp;file=1776156277738.jpg</t>
  </si>
  <si>
    <t>https://delagua.surveycto.com/view/submission-attachment/?uuid=uuid%3A2a5b0ad9-3bac-4dea-bcb9-43424b6bfc0f&amp;file=1776156351159.jpg</t>
  </si>
  <si>
    <t>cook_fast hygiene better_outside protect_smoke</t>
  </si>
  <si>
    <t>MUKABERA Belancille</t>
  </si>
  <si>
    <t>Mukabera</t>
  </si>
  <si>
    <t>Bellancille</t>
  </si>
  <si>
    <t>0796685017</t>
  </si>
  <si>
    <t>TE013554</t>
  </si>
  <si>
    <t>https://delagua.surveycto.com/view/submission-attachment/?uuid=uuid%3A7454707e-bb0a-4bc4-aa5a-fffd1f3e9eac&amp;file=1776158994234.jpg</t>
  </si>
  <si>
    <t>https://delagua.surveycto.com/view/submission-attachment/?uuid=uuid%3A7454707e-bb0a-4bc4-aa5a-fffd1f3e9eac&amp;file=1776159167926.jpg</t>
  </si>
  <si>
    <t>NYIRAKAMANA Xxx</t>
  </si>
  <si>
    <t>Nyirakamana</t>
  </si>
  <si>
    <t>0791954215</t>
  </si>
  <si>
    <t>TE068599</t>
  </si>
  <si>
    <t>https://delagua.surveycto.com/view/submission-attachment/?uuid=uuid%3A5eb9af66-f803-4a81-a572-6a26a0dc5f23&amp;file=1776163777044.jpg</t>
  </si>
  <si>
    <t>https://delagua.surveycto.com/view/submission-attachment/?uuid=uuid%3A5eb9af66-f803-4a81-a572-6a26a0dc5f23&amp;file=1776163852783.jpg</t>
  </si>
  <si>
    <t>BAMPORIKI EMMANUEL</t>
  </si>
  <si>
    <t>Basesayose</t>
  </si>
  <si>
    <t>0791954104</t>
  </si>
  <si>
    <t>TE007048</t>
  </si>
  <si>
    <t>https://delagua.surveycto.com/view/submission-attachment/?uuid=uuid%3A15daeacd-6ef6-4c90-8656-582c808ff0a0&amp;file=1776168696483.jpg</t>
  </si>
  <si>
    <t>https://delagua.surveycto.com/view/submission-attachment/?uuid=uuid%3A15daeacd-6ef6-4c90-8656-582c808ff0a0&amp;file=1776168801697.jpg</t>
  </si>
  <si>
    <t>hygiene protect_smoke cook_fast better_outside</t>
  </si>
  <si>
    <t>NZAYISENGA DONATH</t>
  </si>
  <si>
    <t>Ukwizabigira</t>
  </si>
  <si>
    <t>0791954115</t>
  </si>
  <si>
    <t>TE012099</t>
  </si>
  <si>
    <t>https://delagua.surveycto.com/view/submission-attachment/?uuid=uuid%3A4a0e8895-0e16-4928-aa84-507ecf098324&amp;file=1776170283009.jpg</t>
  </si>
  <si>
    <t>https://delagua.surveycto.com/view/submission-attachment/?uuid=uuid%3A4a0e8895-0e16-4928-aa84-507ecf098324&amp;file=1776170407657.jpg</t>
  </si>
  <si>
    <t>20/04/2026</t>
  </si>
  <si>
    <t>Kamina</t>
  </si>
  <si>
    <t>Cyahafi</t>
  </si>
  <si>
    <t>MUKASONERA Seraphine</t>
  </si>
  <si>
    <t>Mukasonera</t>
  </si>
  <si>
    <t>0783351742</t>
  </si>
  <si>
    <t>TE009562</t>
  </si>
  <si>
    <t>https://delagua.surveycto.com/view/submission-attachment/?uuid=uuid%3A611e7658-65e3-4012-85e5-3b2d77cc518b&amp;file=1776679779198.jpg</t>
  </si>
  <si>
    <t>https://delagua.surveycto.com/view/submission-attachment/?uuid=uuid%3A611e7658-65e3-4012-85e5-3b2d77cc518b&amp;file=1776679930534.jpg</t>
  </si>
  <si>
    <t>HARERIMANA Faustin</t>
  </si>
  <si>
    <t>Verene</t>
  </si>
  <si>
    <t>Muhayimpundu</t>
  </si>
  <si>
    <t>0783187521</t>
  </si>
  <si>
    <t>TE018111</t>
  </si>
  <si>
    <t>https://delagua.surveycto.com/view/submission-attachment/?uuid=uuid%3A250c22a6-65fe-423c-9ab6-f18972f253d9&amp;file=1776682660775.jpg</t>
  </si>
  <si>
    <t>https://delagua.surveycto.com/view/submission-attachment/?uuid=uuid%3A250c22a6-65fe-423c-9ab6-f18972f253d9&amp;file=1776682815315.jpg</t>
  </si>
  <si>
    <t>HABINSHUTI DIOGENE</t>
  </si>
  <si>
    <t>Mutuyimana</t>
  </si>
  <si>
    <t>0793771009</t>
  </si>
  <si>
    <t>TE009540</t>
  </si>
  <si>
    <t>https://delagua.surveycto.com/view/submission-attachment/?uuid=uuid%3A06bc2a9e-4f40-4c50-a544-7405b0bb21b4&amp;file=1776684694327.jpg</t>
  </si>
  <si>
    <t>https://delagua.surveycto.com/view/submission-attachment/?uuid=uuid%3A06bc2a9e-4f40-4c50-a544-7405b0bb21b4&amp;file=1776684744869.jpg</t>
  </si>
  <si>
    <t>MUKESHAMANZI Alexis</t>
  </si>
  <si>
    <t>Tuyishimire</t>
  </si>
  <si>
    <t>0785861449</t>
  </si>
  <si>
    <t>TE018137</t>
  </si>
  <si>
    <t>https://delagua.surveycto.com/view/submission-attachment/?uuid=uuid%3A0fc6da3d-4965-4a18-afb6-d634078b43c7&amp;file=1776688755856.jpg</t>
  </si>
  <si>
    <t>https://delagua.surveycto.com/view/submission-attachment/?uuid=uuid%3A0fc6da3d-4965-4a18-afb6-d634078b43c7&amp;file=1776688836619.jpg</t>
  </si>
  <si>
    <t>IYAKAREMYE H�l�ne</t>
  </si>
  <si>
    <t>IYAKAREMYE</t>
  </si>
  <si>
    <t>Helene</t>
  </si>
  <si>
    <t>0785057419</t>
  </si>
  <si>
    <t>TE005984</t>
  </si>
  <si>
    <t>https://delagua.surveycto.com/view/submission-attachment/?uuid=uuid%3A6c9e4256-29e9-4eda-b3f5-f526d654f3be&amp;file=1776690600688.jpg</t>
  </si>
  <si>
    <t>https://delagua.surveycto.com/view/submission-attachment/?uuid=uuid%3A6c9e4256-29e9-4eda-b3f5-f526d654f3be&amp;file=1776690692687.jpg</t>
  </si>
  <si>
    <t>better_outside cook_fast protect_smoke hygiene</t>
  </si>
  <si>
    <t>BUCYANGENDA Faustin</t>
  </si>
  <si>
    <t>Bagirinka</t>
  </si>
  <si>
    <t>Floride</t>
  </si>
  <si>
    <t>TE018117</t>
  </si>
  <si>
    <t>https://delagua.surveycto.com/view/submission-attachment/?uuid=uuid%3A2d973064-06b4-42db-86f9-c8e02fda6454&amp;file=1776692120064.jpg</t>
  </si>
  <si>
    <t>https://delagua.surveycto.com/view/submission-attachment/?uuid=uuid%3A2d973064-06b4-42db-86f9-c8e02fda6454&amp;file=1776692165784.jpg</t>
  </si>
  <si>
    <t>Jean Paul HABIMANA</t>
  </si>
  <si>
    <t>Nubuhoro</t>
  </si>
  <si>
    <t>Venantie</t>
  </si>
  <si>
    <t>0785649538</t>
  </si>
  <si>
    <t>TE030703</t>
  </si>
  <si>
    <t>https://delagua.surveycto.com/view/submission-attachment/?uuid=uuid%3A532958f5-a132-4cd4-a4e7-8bbdea23192c&amp;file=1776941221906.jpg</t>
  </si>
  <si>
    <t>https://delagua.surveycto.com/view/submission-attachment/?uuid=uuid%3A532958f5-a132-4cd4-a4e7-8bbdea23192c&amp;file=1776941254444.jpg</t>
  </si>
  <si>
    <t>JEAN BOSCO MUSANGANIRE</t>
  </si>
  <si>
    <t>Niwerugero</t>
  </si>
  <si>
    <t>0786925315</t>
  </si>
  <si>
    <t>TE014384</t>
  </si>
  <si>
    <t>https://delagua.surveycto.com/view/submission-attachment/?uuid=uuid%3A63a86322-a885-4631-b60d-8145004815fa&amp;file=1776942669783.jpg</t>
  </si>
  <si>
    <t>https://delagua.surveycto.com/view/submission-attachment/?uuid=uuid%3A63a86322-a885-4631-b60d-8145004815fa&amp;file=1776942679083.jpg</t>
  </si>
  <si>
    <t>Francoise MUKANSANGA</t>
  </si>
  <si>
    <t>Mukansanga</t>
  </si>
  <si>
    <t>0733905537</t>
  </si>
  <si>
    <t>TE030895</t>
  </si>
  <si>
    <t>https://delagua.surveycto.com/view/submission-attachment/?uuid=uuid%3Ab6e283f6-16ac-4864-9627-c63bd7ba165a&amp;file=1776944959266.jpg</t>
  </si>
  <si>
    <t>https://delagua.surveycto.com/view/submission-attachment/?uuid=uuid%3Ab6e283f6-16ac-4864-9627-c63bd7ba165a&amp;file=1776944968264.jpg</t>
  </si>
  <si>
    <t>Théogene Emmanuel NTAKIRUTIMANA</t>
  </si>
  <si>
    <t>Jeanne</t>
  </si>
  <si>
    <t>Mugwaneza</t>
  </si>
  <si>
    <t>0738000894</t>
  </si>
  <si>
    <t>TE036654</t>
  </si>
  <si>
    <t>https://delagua.surveycto.com/view/submission-attachment/?uuid=uuid%3A0a1bcb00-57a1-4f02-a5dd-297bafa87082&amp;file=1777034926833.jpg</t>
  </si>
  <si>
    <t>https://delagua.surveycto.com/view/submission-attachment/?uuid=uuid%3A0a1bcb00-57a1-4f02-a5dd-297bafa87082&amp;file=1777034936982.jpg</t>
  </si>
  <si>
    <t>21/04/2026</t>
  </si>
  <si>
    <t>Gasharu</t>
  </si>
  <si>
    <t>Cyarusera</t>
  </si>
  <si>
    <t>NIKUZE Francine</t>
  </si>
  <si>
    <t>Nikuze</t>
  </si>
  <si>
    <t>0782319402</t>
  </si>
  <si>
    <t>TE004439</t>
  </si>
  <si>
    <t>https://delagua.surveycto.com/view/submission-attachment/?uuid=uuid%3A350b368f-6b94-4573-8c21-08fd752cc17c&amp;file=1776763126283.jpg</t>
  </si>
  <si>
    <t>https://delagua.surveycto.com/view/submission-attachment/?uuid=uuid%3A350b368f-6b94-4573-8c21-08fd752cc17c&amp;file=1776763146890.jpg</t>
  </si>
  <si>
    <t>MUKANGWIJE JEANNETTE</t>
  </si>
  <si>
    <t>Mukangwije</t>
  </si>
  <si>
    <t>TE095568</t>
  </si>
  <si>
    <t>https://delagua.surveycto.com/view/submission-attachment/?uuid=uuid%3Ae0fabcc5-cafd-4ff4-aeb9-cae37c9a50da&amp;file=1776764089728.jpg</t>
  </si>
  <si>
    <t>https://delagua.surveycto.com/view/submission-attachment/?uuid=uuid%3Ae0fabcc5-cafd-4ff4-aeb9-cae37c9a50da&amp;file=1776764114907.jpg</t>
  </si>
  <si>
    <t>MUSAYIDIZI VEDASTE</t>
  </si>
  <si>
    <t>Uwankundira</t>
  </si>
  <si>
    <t>TE036545</t>
  </si>
  <si>
    <t>https://delagua.surveycto.com/view/submission-attachment/?uuid=uuid%3A0050c430-59ca-49dd-b967-1d25b515b7c8&amp;file=1776765013622.jpg</t>
  </si>
  <si>
    <t>https://delagua.surveycto.com/view/submission-attachment/?uuid=uuid%3A0050c430-59ca-49dd-b967-1d25b515b7c8&amp;file=1776765068271.jpg</t>
  </si>
  <si>
    <t>MBITSEMUNDA Vianney</t>
  </si>
  <si>
    <t>TE023503</t>
  </si>
  <si>
    <t>https://delagua.surveycto.com/view/submission-attachment/?uuid=uuid%3Aea54f0da-4d34-4ac3-81eb-8b9125b4dd10&amp;file=1776766927660.jpg</t>
  </si>
  <si>
    <t>https://delagua.surveycto.com/view/submission-attachment/?uuid=uuid%3Aea54f0da-4d34-4ac3-81eb-8b9125b4dd10&amp;file=1776767131917.jpg</t>
  </si>
  <si>
    <t>hygiene protect_smoke</t>
  </si>
  <si>
    <t>UWIMANA JACQUELLINE</t>
  </si>
  <si>
    <t>0723082511</t>
  </si>
  <si>
    <t>TE103860</t>
  </si>
  <si>
    <t>https://delagua.surveycto.com/view/submission-attachment/?uuid=uuid%3A3110f194-d021-4568-88df-a473fbbf54a5&amp;file=1776768328937.jpg</t>
  </si>
  <si>
    <t>https://delagua.surveycto.com/view/submission-attachment/?uuid=uuid%3A3110f194-d021-4568-88df-a473fbbf54a5&amp;file=1776768339158.jpg</t>
  </si>
  <si>
    <t>NSHIMIYIMANA ALOYS</t>
  </si>
  <si>
    <t>Nyabyenda</t>
  </si>
  <si>
    <t>0782929812</t>
  </si>
  <si>
    <t>TE095561</t>
  </si>
  <si>
    <t>https://delagua.surveycto.com/view/submission-attachment/?uuid=uuid%3A6e84f8e1-1c44-49b8-bf77-d0c5f49647f9&amp;file=1776861934714.jpg</t>
  </si>
  <si>
    <t>https://delagua.surveycto.com/view/submission-attachment/?uuid=uuid%3A6e84f8e1-1c44-49b8-bf77-d0c5f49647f9&amp;file=1776862003382.jpg</t>
  </si>
  <si>
    <t>more</t>
  </si>
  <si>
    <t>Cyivugiza</t>
  </si>
  <si>
    <t>Bunyunju</t>
  </si>
  <si>
    <t>MUNYARUKIKO Anastase</t>
  </si>
  <si>
    <t>Pascasie</t>
  </si>
  <si>
    <t>Mujawayezu</t>
  </si>
  <si>
    <t>0789827659</t>
  </si>
  <si>
    <t>TE010174</t>
  </si>
  <si>
    <t>https://delagua.surveycto.com/view/submission-attachment/?uuid=uuid%3Adb3133d5-dc90-4ac6-85f0-7931257ef18d&amp;file=1777026538301.jpg</t>
  </si>
  <si>
    <t>https://delagua.surveycto.com/view/submission-attachment/?uuid=uuid%3Adb3133d5-dc90-4ac6-85f0-7931257ef18d&amp;file=1777026598996.jpg</t>
  </si>
  <si>
    <t>cook_fast protect_smoke</t>
  </si>
  <si>
    <t>MUKAMUGANGA Laurence</t>
  </si>
  <si>
    <t>Thacienne</t>
  </si>
  <si>
    <t>0784588376</t>
  </si>
  <si>
    <t>TE094164</t>
  </si>
  <si>
    <t>https://delagua.surveycto.com/view/submission-attachment/?uuid=uuid%3Aaa57484d-c24c-4b9d-acbe-36bab8387ed8&amp;file=1777028905511.jpg</t>
  </si>
  <si>
    <t>https://delagua.surveycto.com/view/submission-attachment/?uuid=uuid%3Aaa57484d-c24c-4b9d-acbe-36bab8387ed8&amp;file=1777028968336.jpg</t>
  </si>
  <si>
    <t>NSENGIYUMVA XXX</t>
  </si>
  <si>
    <t>Mukamuganga</t>
  </si>
  <si>
    <t>0792604851</t>
  </si>
  <si>
    <t>TE095373</t>
  </si>
  <si>
    <t>https://delagua.surveycto.com/view/submission-attachment/?uuid=uuid%3A3d14a8a4-57c1-4ad7-b0c2-fdc29de39767&amp;file=1777029889625.jpg</t>
  </si>
  <si>
    <t>https://delagua.surveycto.com/view/submission-attachment/?uuid=uuid%3A3d14a8a4-57c1-4ad7-b0c2-fdc29de39767&amp;file=1777030008778.jpg</t>
  </si>
  <si>
    <t>MFITUMUKIZA Andr�</t>
  </si>
  <si>
    <t>Oliva</t>
  </si>
  <si>
    <t>Mfitumukiza</t>
  </si>
  <si>
    <t>0783032317</t>
  </si>
  <si>
    <t>TE108025</t>
  </si>
  <si>
    <t>https://delagua.surveycto.com/view/submission-attachment/?uuid=uuid%3A3ed7231e-4706-4626-8acd-ec748fafb30a&amp;file=1777024848011.jpg</t>
  </si>
  <si>
    <t>https://delagua.surveycto.com/view/submission-attachment/?uuid=uuid%3A3ed7231e-4706-4626-8acd-ec748fafb30a&amp;file=1777025113233.jpg</t>
  </si>
  <si>
    <t>hygiene protect_smoke better_outside</t>
  </si>
  <si>
    <t>NIYONZIMA LAURENT</t>
  </si>
  <si>
    <t>Florence</t>
  </si>
  <si>
    <t>Banyangiriki</t>
  </si>
  <si>
    <t>0782388758</t>
  </si>
  <si>
    <t>TE108040</t>
  </si>
  <si>
    <t>https://delagua.surveycto.com/view/submission-attachment/?uuid=uuid%3Acdd0efdd-e0f8-43cd-82f8-6f5d1a39481c&amp;file=1777022325513.jpg</t>
  </si>
  <si>
    <t>https://delagua.surveycto.com/view/submission-attachment/?uuid=uuid%3Acdd0efdd-e0f8-43cd-82f8-6f5d1a39481c&amp;file=1777022391590.jpg</t>
  </si>
  <si>
    <t>ZIGIRANYIRAZO Vincent</t>
  </si>
  <si>
    <t>Primitive</t>
  </si>
  <si>
    <t>Muhawenimana</t>
  </si>
  <si>
    <t>0786827768</t>
  </si>
  <si>
    <t>TE108047</t>
  </si>
  <si>
    <t>https://delagua.surveycto.com/view/submission-attachment/?uuid=uuid%3Ad8686a4d-09b2-485f-98ba-c3df08d00abf&amp;file=1777020548052.jpg</t>
  </si>
  <si>
    <t>https://delagua.surveycto.com/view/submission-attachment/?uuid=uuid%3Ad8686a4d-09b2-485f-98ba-c3df08d00abf&amp;file=1777020756371.jpg</t>
  </si>
  <si>
    <t>IYAMUREMYE Edson</t>
  </si>
  <si>
    <t>MUSANABERA</t>
  </si>
  <si>
    <t>Costasie</t>
  </si>
  <si>
    <t>0783021044</t>
  </si>
  <si>
    <t>TE095456</t>
  </si>
  <si>
    <t>https://delagua.surveycto.com/view/submission-attachment/?uuid=uuid%3Add5fe003-4397-45ac-9194-04fbc91aabeb&amp;file=1776762710862.jpg</t>
  </si>
  <si>
    <t>https://delagua.surveycto.com/view/submission-attachment/?uuid=uuid%3Add5fe003-4397-45ac-9194-04fbc91aabeb&amp;file=1776762747258.jpg</t>
  </si>
  <si>
    <t>GATERA Karumugabo Jonathan</t>
  </si>
  <si>
    <t>NYIRARUKUNDO</t>
  </si>
  <si>
    <t>Germaine</t>
  </si>
  <si>
    <t>0793386923</t>
  </si>
  <si>
    <t>TE098272</t>
  </si>
  <si>
    <t>https://delagua.surveycto.com/view/submission-attachment/?uuid=uuid%3Aa28b09c5-9d15-49a8-9907-db7d04d16a0b&amp;file=1776764226293.jpg</t>
  </si>
  <si>
    <t>https://delagua.surveycto.com/view/submission-attachment/?uuid=uuid%3Aa28b09c5-9d15-49a8-9907-db7d04d16a0b&amp;file=1776764245778.jpg</t>
  </si>
  <si>
    <t>NYIRAHUMURE Therese</t>
  </si>
  <si>
    <t>MPORANIMANA</t>
  </si>
  <si>
    <t>Mercy</t>
  </si>
  <si>
    <t>0798357552</t>
  </si>
  <si>
    <t>TE104566</t>
  </si>
  <si>
    <t>https://delagua.surveycto.com/view/submission-attachment/?uuid=uuid%3A1a48a3bb-52b2-4563-a519-8f57808fea05&amp;file=1776766778766.jpg</t>
  </si>
  <si>
    <t>https://delagua.surveycto.com/view/submission-attachment/?uuid=uuid%3A1a48a3bb-52b2-4563-a519-8f57808fea05&amp;file=1776766794006.jpg</t>
  </si>
  <si>
    <t>NTIBASEKERWA anathalie</t>
  </si>
  <si>
    <t>NTIBASEKERWA</t>
  </si>
  <si>
    <t>0782802485</t>
  </si>
  <si>
    <t>TE099820</t>
  </si>
  <si>
    <t>https://delagua.surveycto.com/view/submission-attachment/?uuid=uuid%3Affb106c4-e5fb-48af-9a28-4fb6bd927ae7&amp;file=1776767811415.jpg</t>
  </si>
  <si>
    <t>https://delagua.surveycto.com/view/submission-attachment/?uuid=uuid%3Affb106c4-e5fb-48af-9a28-4fb6bd927ae7&amp;file=1776767826552.jpg</t>
  </si>
  <si>
    <t>MUKANDUTIYE Adalie</t>
  </si>
  <si>
    <t>MUKANDUTIYE</t>
  </si>
  <si>
    <t>Adalie</t>
  </si>
  <si>
    <t>TE099659</t>
  </si>
  <si>
    <t>https://delagua.surveycto.com/view/submission-attachment/?uuid=uuid%3A25284ead-4d20-48bb-ad8c-b06de26cc2db&amp;file=1776769314564.jpg</t>
  </si>
  <si>
    <t>https://delagua.surveycto.com/view/submission-attachment/?uuid=uuid%3A25284ead-4d20-48bb-ad8c-b06de26cc2db&amp;file=1776769332569.jpg</t>
  </si>
  <si>
    <t>NYIRABYATSI BEATRICE</t>
  </si>
  <si>
    <t>AYINKAMIYE</t>
  </si>
  <si>
    <t>0725225877</t>
  </si>
  <si>
    <t>TE092033</t>
  </si>
  <si>
    <t>https://delagua.surveycto.com/view/submission-attachment/?uuid=uuid%3Aa9b8b270-e9f8-41fd-ac47-0302eff918d2&amp;file=1776770597697.jpg</t>
  </si>
  <si>
    <t>https://delagua.surveycto.com/view/submission-attachment/?uuid=uuid%3Aa9b8b270-e9f8-41fd-ac47-0302eff918d2&amp;file=1776770613297.jpg</t>
  </si>
  <si>
    <t>Parameter</t>
  </si>
  <si>
    <t>Description</t>
  </si>
  <si>
    <t>Unit</t>
  </si>
  <si>
    <t>Value</t>
  </si>
  <si>
    <t>Source</t>
  </si>
  <si>
    <t xml:space="preserve">BCb,i,y </t>
  </si>
  <si>
    <t xml:space="preserve">Fuel used per baseline device type i during year y </t>
  </si>
  <si>
    <t>tonnes/person/year</t>
  </si>
  <si>
    <t>Baseline Survey / KPT</t>
  </si>
  <si>
    <t>Hhi (Hhj,k)</t>
  </si>
  <si>
    <t>Equivalent standard male adults</t>
  </si>
  <si>
    <t>tonnes/year</t>
  </si>
  <si>
    <t>ηold,avg</t>
  </si>
  <si>
    <t>Efficiency of the system being replaced</t>
  </si>
  <si>
    <t>Fraction</t>
  </si>
  <si>
    <t>VM0050 v 1.0 default value</t>
  </si>
  <si>
    <t>ηpskirt_Ecoa wood</t>
  </si>
  <si>
    <t>Efficiency of project stove (Ecoa wood) with pot-skirt</t>
  </si>
  <si>
    <t>CREEC lab, Manufacturer Specification</t>
  </si>
  <si>
    <t>ηpnon-skirt_Ecoa wood</t>
  </si>
  <si>
    <t>Efficiency of project stove (Ecoa wood) without pot-skirt</t>
  </si>
  <si>
    <t>Life Span</t>
  </si>
  <si>
    <t>Manufacturer's specifications</t>
  </si>
  <si>
    <t>NCVb,i =NCVp,j</t>
  </si>
  <si>
    <t>Calorific Value</t>
  </si>
  <si>
    <t>TJ/tonne</t>
  </si>
  <si>
    <t>fNRB,y</t>
  </si>
  <si>
    <t>Fraction of woody biomass that is established to be non-renewable used by baseline device in year y; this variable is not considered for fossil fuels</t>
  </si>
  <si>
    <t>MOFUSS Default Value (Tool 33, ver 3.0)</t>
  </si>
  <si>
    <t>EFb,i,CO2=EFp,j,CO2</t>
  </si>
  <si>
    <t>CO2 emission factor for fuel used by baseline device type i in the baseline scenario/ project device type j in the project scenario</t>
  </si>
  <si>
    <t>EFb,i,non-CO2=EFp,j,non-CO2</t>
  </si>
  <si>
    <t>Non-CO2 emission factor for fuel used by baseline device type i in the baseline scenario/project device type j in the project scenario</t>
  </si>
  <si>
    <t>LE</t>
  </si>
  <si>
    <t>net to gross adjustment factor to account for the leakage</t>
  </si>
  <si>
    <t>Parameters/Vintage</t>
  </si>
  <si>
    <t>Total number of Surveys Covered</t>
  </si>
  <si>
    <t>Usage of Pot-skirt with project ICS</t>
  </si>
  <si>
    <t>Efficiency of project ICS without pot-skirt</t>
  </si>
  <si>
    <t>Efficiency of project ICS with pot-skirt</t>
  </si>
  <si>
    <t>SDG Contributions</t>
  </si>
  <si>
    <t>SDG Indicator</t>
  </si>
  <si>
    <t>Monitoring Parameter</t>
  </si>
  <si>
    <t xml:space="preserve">1.4.1 Proportion of population living in households with access to basic services </t>
  </si>
  <si>
    <t xml:space="preserve">Number of ICS distributed </t>
  </si>
  <si>
    <t xml:space="preserve">3.9.1 Mortality rate attributed to household and ambient air pollution </t>
  </si>
  <si>
    <t>The proportion of HHs confirming the reduction in smoke after using the project ICS (%)</t>
  </si>
  <si>
    <t>5.4 Proportion of time spent on unpaid domestic and care work, by sex, age and location</t>
  </si>
  <si>
    <t>The proportion of HHs confirming the reduction in amount of time spent on collection of firewood and cooking time (%)</t>
  </si>
  <si>
    <t>7.1.2 Proportion of population with primary reliance on clean fuels and technology</t>
  </si>
  <si>
    <t>Number of HHs with access to clean cooking technology</t>
  </si>
  <si>
    <t>15.4.2 Mountain Green Cover Index</t>
  </si>
  <si>
    <t>Amount of firewood saved by the project (tons)</t>
  </si>
  <si>
    <t>Formula</t>
  </si>
  <si>
    <t>Reference/Source</t>
  </si>
  <si>
    <t>(fraction)</t>
  </si>
  <si>
    <t>NCVb,i = NCVp,j</t>
  </si>
  <si>
    <t>Net calorific value of baseline fuel for baseline device type i / project device type j</t>
  </si>
  <si>
    <t>(TJ/tonne)</t>
  </si>
  <si>
    <t>Methodology default (VM0050 v 1.0 )</t>
  </si>
  <si>
    <t>EFb,i,CO2 = EFp,j,CO2</t>
  </si>
  <si>
    <t>(t CO2/TJ)</t>
  </si>
  <si>
    <t>EFb,i,non-CO2 = EFp,j,non-CO2</t>
  </si>
  <si>
    <t>(t CO2e/TJ)</t>
  </si>
  <si>
    <t>Discount factor to account for leakage</t>
  </si>
  <si>
    <t>Weighted average efficiency of baseline devices that are replaced by project devices</t>
  </si>
  <si>
    <t>Nj,k,y</t>
  </si>
  <si>
    <t>Number of commissioned project devices of type j from batch k in year y</t>
  </si>
  <si>
    <t>(units)</t>
  </si>
  <si>
    <t>ICS Distribution Summary</t>
  </si>
  <si>
    <t>nj,k,y</t>
  </si>
  <si>
    <t>Proportion of commissioned project devices of type j from batch k that remain operating in year y</t>
  </si>
  <si>
    <t>Ex-post Usage Survey Results</t>
  </si>
  <si>
    <t>% usage of pot-skirt</t>
  </si>
  <si>
    <t>Factor accounting the skirt usage during the ICS usage</t>
  </si>
  <si>
    <t>ηpskirt</t>
  </si>
  <si>
    <t>Efficiency of the ICS distributed with pot-skirt</t>
  </si>
  <si>
    <t>ηpnon-skirt</t>
  </si>
  <si>
    <t>Efficiency of the ICS distributed without pot-skirt</t>
  </si>
  <si>
    <t>ηnew,avg,y</t>
  </si>
  <si>
    <t>Weighted average efficiency of project devices in year y</t>
  </si>
  <si>
    <t>Calculated</t>
  </si>
  <si>
    <t xml:space="preserve"> BCb,i,y</t>
  </si>
  <si>
    <t>Fuel used per baseline device type i during year y</t>
  </si>
  <si>
    <t>(tonnes)/HH</t>
  </si>
  <si>
    <t>BCp,j,k,y</t>
  </si>
  <si>
    <t>Average quantity of fuel used by project device type j from batch k during year y</t>
  </si>
  <si>
    <t>(tonnes/HH</t>
  </si>
  <si>
    <t>Project KPT</t>
  </si>
  <si>
    <t>ECi,y</t>
  </si>
  <si>
    <t>Average energy consumption of baseline device type i in year y</t>
  </si>
  <si>
    <t>(TJ)</t>
  </si>
  <si>
    <t>ECi,y  = BCb,i,y   * NCVfuel</t>
  </si>
  <si>
    <t>ECp,y</t>
  </si>
  <si>
    <t>Energy used in project scenario by project devices during year y</t>
  </si>
  <si>
    <t>ECp,y  = BCp,j,k,y   * NCVfuel</t>
  </si>
  <si>
    <t>ECest,y</t>
  </si>
  <si>
    <t>Back-calculated energy consumption of the potential mix of devices and fuels in the baseline in year y</t>
  </si>
  <si>
    <t>ECest,y = ECp,y * ηnew,avg,y / ηold,avg</t>
  </si>
  <si>
    <t>Stove Year</t>
  </si>
  <si>
    <t xml:space="preserve"> BEy</t>
  </si>
  <si>
    <t>Baseline emissions during year y</t>
  </si>
  <si>
    <t>(t CO2e)</t>
  </si>
  <si>
    <t>BEy = Min (ECi,y , ECest,y) * Nj,k,y * nj,k,y * (EFCO2 *fNRB,adjusted + EFnon-CO2)</t>
  </si>
  <si>
    <t>PEenergy,y</t>
  </si>
  <si>
    <t>Project emissions from energy consumption of project devices in year y</t>
  </si>
  <si>
    <t>PEenergy,y = ECp,y * Nj,k,y * nj,k,y * (EFCO2 *fNRB,adjusted + EFnon-CO2)</t>
  </si>
  <si>
    <t>PEy</t>
  </si>
  <si>
    <t>Project emissions during year y</t>
  </si>
  <si>
    <t>PEy = PEenergy,y + PEothers,y</t>
  </si>
  <si>
    <t>LEy</t>
  </si>
  <si>
    <t>Leakage emissions during year y</t>
  </si>
  <si>
    <t>LEy = (BEy - PEy) * 0.05</t>
  </si>
  <si>
    <t>ERy</t>
  </si>
  <si>
    <t>Emission reductions during year y</t>
  </si>
  <si>
    <t>ERy = (BEy - PEy) * 0.95</t>
  </si>
  <si>
    <t>A6.4-MEP013-A02 v01.0 (Draft April 2026) — Option 1 (Methodology-Level Ambitious Benchmark) — Ex Ante Parameters</t>
  </si>
  <si>
    <t>Notes</t>
  </si>
  <si>
    <t>PROJECT FUNDAMENTALS (linked to VM0050 inputs)</t>
  </si>
  <si>
    <t>Nj,y</t>
  </si>
  <si>
    <t>Number of project devices commissioned in year y</t>
  </si>
  <si>
    <t>Linked — VM0050 ICS Distribution</t>
  </si>
  <si>
    <t>Same activity</t>
  </si>
  <si>
    <t>Hh</t>
  </si>
  <si>
    <t>Equivalent standard adults per household</t>
  </si>
  <si>
    <t>persons</t>
  </si>
  <si>
    <t>Baseline Survey / KPT (VM0050)</t>
  </si>
  <si>
    <t>Same physical project</t>
  </si>
  <si>
    <t>U_p,y</t>
  </si>
  <si>
    <t>Cumulative usage rate post operational check</t>
  </si>
  <si>
    <t>VM0050 Ex-post Survey (capped at 90% w/ support)</t>
  </si>
  <si>
    <t>A6.4 same cap structure</t>
  </si>
  <si>
    <t>EMISSION FACTORS &amp; FUEL PROPERTIES (shared)</t>
  </si>
  <si>
    <t>NCV_fuel</t>
  </si>
  <si>
    <t>Net calorific value, fuelwood</t>
  </si>
  <si>
    <t>VM0050 default 0.0156</t>
  </si>
  <si>
    <t>Identical (IPCC default)</t>
  </si>
  <si>
    <t>EF_CO2</t>
  </si>
  <si>
    <t>CO2 emission factor, fuelwood</t>
  </si>
  <si>
    <t>VM0050 default 112</t>
  </si>
  <si>
    <t>EF_nonCO2</t>
  </si>
  <si>
    <t>Non-CO2 emission factor, fuelwood</t>
  </si>
  <si>
    <t>VM0050 default 9.46</t>
  </si>
  <si>
    <t>fNRB_y</t>
  </si>
  <si>
    <t>Fraction of non-renewable biomass — MoFuSS Rwanda</t>
  </si>
  <si>
    <t>MoFuSS Tool 33 v3.0 (proxy for A6.4 fNRB tool)</t>
  </si>
  <si>
    <t>A6.4 fNRB tool not yet published; MoFuSS used for like-for-like</t>
  </si>
  <si>
    <t>A6.4 BASELINE — OPTION 1 AMBITIOUS BENCHMARK</t>
  </si>
  <si>
    <t>U_useful</t>
  </si>
  <si>
    <t>Standardised useful energy delivered for cooking</t>
  </si>
  <si>
    <t>TJ/person/yr</t>
  </si>
  <si>
    <t>A6.4-MEP013-A02 ¶35 (3 MJ/person/day)</t>
  </si>
  <si>
    <t>Fixed methodology default</t>
  </si>
  <si>
    <t>η_bench</t>
  </si>
  <si>
    <t>Ambitious benchmark thermal efficiency (wood)</t>
  </si>
  <si>
    <t>A6.4-MEP013-A02 (Jetter 2012 + Urban 2025 weighted)</t>
  </si>
  <si>
    <t>Option 1 methodology-level — fixed</t>
  </si>
  <si>
    <t>P_b,benchmark/person</t>
  </si>
  <si>
    <t>Benchmark baseline fuel consumption per person</t>
  </si>
  <si>
    <t>tonnes/person/yr</t>
  </si>
  <si>
    <t>Derived: U_useful ÷ η_bench ÷ NCV</t>
  </si>
  <si>
    <t>≈0.42 t/person/yr</t>
  </si>
  <si>
    <t>P_b,benchmark/HH</t>
  </si>
  <si>
    <t>Benchmark baseline fuel consumption per household</t>
  </si>
  <si>
    <t>P_b,benchmark × Hh</t>
  </si>
  <si>
    <t>Compare directly to VM0050 BC_b,i,y</t>
  </si>
  <si>
    <t>A6.4 CONSERVATIVE BAU SCENARIO (acts as a ceiling)</t>
  </si>
  <si>
    <t>η_BAU_central</t>
  </si>
  <si>
    <t>BAU central thermal efficiency (wood)</t>
  </si>
  <si>
    <t>A6.4-MEP013-A02 (Urban et al. 2025)</t>
  </si>
  <si>
    <t>BAU mean</t>
  </si>
  <si>
    <t>η_BAU_upper</t>
  </si>
  <si>
    <t>BAU upper-bound efficiency (used for BAU baseline)</t>
  </si>
  <si>
    <t>A6.4-MEP013-A02 (mean + uncertainty)</t>
  </si>
  <si>
    <t>Upper bound = lower fuel = conservative</t>
  </si>
  <si>
    <t>P_BAU/person</t>
  </si>
  <si>
    <t>Conservative BAU baseline fuel per person</t>
  </si>
  <si>
    <t>Derived: U_useful ÷ η_BAU_upper ÷ NCV</t>
  </si>
  <si>
    <t>BAU caps credited baseline</t>
  </si>
  <si>
    <t>P_BAU/HH</t>
  </si>
  <si>
    <t>Conservative BAU baseline fuel per household</t>
  </si>
  <si>
    <t>P_BAU × Hh</t>
  </si>
  <si>
    <t>A6.4 PROJECT STOVE (same project — identical to VM0050)</t>
  </si>
  <si>
    <t>η_p</t>
  </si>
  <si>
    <t>Weighted-average efficiency of project ICS</t>
  </si>
  <si>
    <t>Same as VM0050 (CREEC lab + skirt usage)</t>
  </si>
  <si>
    <t>Same stove, same project</t>
  </si>
  <si>
    <t>P_p</t>
  </si>
  <si>
    <t>Project KPT fuel consumption per household</t>
  </si>
  <si>
    <t>Same as VM0050 (project KPT)</t>
  </si>
  <si>
    <t>Identical project measurement</t>
  </si>
  <si>
    <t>A6.4 DOWNWARD ADJUSTMENT FOR AMBITION</t>
  </si>
  <si>
    <t>DAF_annual</t>
  </si>
  <si>
    <t>Annual downward adjustment factor from Year 2</t>
  </si>
  <si>
    <t>A6.4-MEP013-A02 ¶51</t>
  </si>
  <si>
    <t>1% per year from Year 2; Year 1 = 0</t>
  </si>
  <si>
    <t>Year_in_CP</t>
  </si>
  <si>
    <t>Year within crediting period (1 = first year)</t>
  </si>
  <si>
    <t>integer</t>
  </si>
  <si>
    <t>Manual input</t>
  </si>
  <si>
    <t>Adjust to 2, 3, ... to model subsequent years</t>
  </si>
  <si>
    <t>DAF_cum</t>
  </si>
  <si>
    <t>Cumulative downward adjustment for ambition</t>
  </si>
  <si>
    <t>(Year - 1) × DAF_annual, floored at 0</t>
  </si>
  <si>
    <t>Year 1 = 0%, Year 2 = 1%, Year 3 = 2%, ...</t>
  </si>
  <si>
    <t>A6.4 HAWTHORNE EFFECT</t>
  </si>
  <si>
    <t>HE_ind</t>
  </si>
  <si>
    <t>Hawthorne effect adjustment (default, no SUMs)</t>
  </si>
  <si>
    <t>A6.4-MEP013-A02 Appendix 7 §4</t>
  </si>
  <si>
    <t>Default 75%; or SUMs ratio min(1, PCE_m/PCE_KPT)</t>
  </si>
  <si>
    <t>A6.4 UNCERTAINTY DEDUCTION ON fNRB</t>
  </si>
  <si>
    <t>U_fNRB</t>
  </si>
  <si>
    <t>Mandatory uncertainty deduction on fNRB</t>
  </si>
  <si>
    <t>User override: 0% (was 30% per A6.4-MEP013-A02 ¶ bracketed)</t>
  </si>
  <si>
    <t>DISABLED for this comparison (set to 0) — same MoFuSS fNRB used in both calcs for like-for-like. Default per methodology is 30% at 95% CI.</t>
  </si>
  <si>
    <t>fNRB_adj</t>
  </si>
  <si>
    <t>Uncertainty-adjusted fNRB applied</t>
  </si>
  <si>
    <t>fNRB × (1 - U_fNRB)</t>
  </si>
  <si>
    <t>Reduces credited CO2 fraction</t>
  </si>
  <si>
    <t>A6.4 NON-PERMANENCE BUFFER POOL</t>
  </si>
  <si>
    <t>F_buffer</t>
  </si>
  <si>
    <t>Reversal-risk buffer (CO2 stream only)</t>
  </si>
  <si>
    <t>A6.4 Reversal Risk Assessment Tool (TBD)</t>
  </si>
  <si>
    <t>Tool not yet published; 10–25% planning range; 20% mid-point</t>
  </si>
  <si>
    <t>LEAKAGE</t>
  </si>
  <si>
    <t>LE_disc</t>
  </si>
  <si>
    <t>Leakage discount factor</t>
  </si>
  <si>
    <t>Using VM0050 default (0.95) for like-for-like</t>
  </si>
  <si>
    <t>A6.4 silent on numeric default for non-renewable biomass replacement. My understanding is that leackage is no longer calculated separately</t>
  </si>
  <si>
    <t>A6.4-MEP013-A02 — Emission Reduction Calculation (Option 1, BAU Comparison)</t>
  </si>
  <si>
    <t>2026</t>
  </si>
  <si>
    <t>KEY INPUTS (pulled from A6.4 Parameters and shared with VM0050)</t>
  </si>
  <si>
    <t>A6.4 Parameters / VM0050 ICS Distribution</t>
  </si>
  <si>
    <t>(persons)</t>
  </si>
  <si>
    <t>VM0050 KPT</t>
  </si>
  <si>
    <t>Cumulative usage rate (capped at 90% w/ support)</t>
  </si>
  <si>
    <t>Ex-post Survey + A6.4 cap structure</t>
  </si>
  <si>
    <t>SY</t>
  </si>
  <si>
    <t>Stove-year proration (days operating in MP / 365)</t>
  </si>
  <si>
    <t>From VM0050 ICS Distribution batch dates</t>
  </si>
  <si>
    <t>NCV</t>
  </si>
  <si>
    <t>IPCC default — shared</t>
  </si>
  <si>
    <t>CO2 emission factor</t>
  </si>
  <si>
    <t>(tCO2/TJ)</t>
  </si>
  <si>
    <t>Non-CO2 emission factor</t>
  </si>
  <si>
    <t>(tCO2e/TJ)</t>
  </si>
  <si>
    <t>fNRB</t>
  </si>
  <si>
    <t>MoFuSS fNRB (Rwanda)</t>
  </si>
  <si>
    <t>MoFuSS Tool 33 v3.0 — shared</t>
  </si>
  <si>
    <t>fNRB after mandatory 30% uncertainty deduction</t>
  </si>
  <si>
    <t>fNRB × (1 - 30%)</t>
  </si>
  <si>
    <t>A6.4-MEP013-A02 ¶ [95% CI]</t>
  </si>
  <si>
    <t>A6.4 BASELINE — OPTION 1 BENCHMARK CONSUMPTION</t>
  </si>
  <si>
    <t>P_b,benchmark</t>
  </si>
  <si>
    <t>Ambitious benchmark baseline fuel per HH</t>
  </si>
  <si>
    <t>(tonnes/HH/yr)</t>
  </si>
  <si>
    <t>U_useful / η_bench / NCV × Hh</t>
  </si>
  <si>
    <t>A6.4 Option 1 — fixed ~0.42 t/person/yr</t>
  </si>
  <si>
    <t>P_BAU</t>
  </si>
  <si>
    <t>Conservative BAU baseline fuel per HH (upper bound)</t>
  </si>
  <si>
    <t>U_useful / η_BAU_upper / NCV × Hh</t>
  </si>
  <si>
    <t>A6.4 BAU ceiling</t>
  </si>
  <si>
    <t>EC_b,benchmark</t>
  </si>
  <si>
    <t>Baseline energy consumption per HH (benchmark)</t>
  </si>
  <si>
    <t>(TJ/HH/yr)</t>
  </si>
  <si>
    <t>P_b,benchmark × NCV</t>
  </si>
  <si>
    <t>EC_b,BAU</t>
  </si>
  <si>
    <t>Baseline energy consumption per HH (BAU)</t>
  </si>
  <si>
    <t>P_BAU × NCV</t>
  </si>
  <si>
    <t>A6.4 PROJECT EMISSIONS</t>
  </si>
  <si>
    <t>Project KPT fuel consumption per HH</t>
  </si>
  <si>
    <t>Same project KPT as VM0050</t>
  </si>
  <si>
    <t>EC_p</t>
  </si>
  <si>
    <t>Project energy consumption per HH</t>
  </si>
  <si>
    <t>P_p × NCV</t>
  </si>
  <si>
    <t>STEP 1 — UNADJUSTED BASELINE EMISSIONS (using benchmark P_b)</t>
  </si>
  <si>
    <t>BE_unadj</t>
  </si>
  <si>
    <t>Unadjusted baseline emissions (benchmark route)</t>
  </si>
  <si>
    <t>EC_b,benchmark × N × U × SY × (EF_CO2 × fNRB_adj + EF_nonCO2)</t>
  </si>
  <si>
    <t>A6.4 Eq.1 (adapted, with fNRB_adj applied)</t>
  </si>
  <si>
    <t>STEP 2 — DOWNWARD ADJUSTMENT FOR AMBITION (1% from Year 2)</t>
  </si>
  <si>
    <t>Cumulative downward adjustment (Year-1)×1%</t>
  </si>
  <si>
    <t>BE_adj</t>
  </si>
  <si>
    <t>Downward-adjusted baseline emissions</t>
  </si>
  <si>
    <t>BE_unadj × (1 - DAF_cum)</t>
  </si>
  <si>
    <t>A6.4 Eq.9</t>
  </si>
  <si>
    <t>STEP 3 — CONSERVATIVE BAU EMISSIONS (cap on credited baseline)</t>
  </si>
  <si>
    <t>BAU_y</t>
  </si>
  <si>
    <t>Conservative BAU emissions (upper-bound efficiency)</t>
  </si>
  <si>
    <t>EC_b,BAU × N × U × SY × (EF_CO2 × fNRB_adj + EF_nonCO2)</t>
  </si>
  <si>
    <t>A6.4 Eq.10</t>
  </si>
  <si>
    <t>STEP 4 — CREDITING BASELINE = MIN(BE_adj, BAU_y)</t>
  </si>
  <si>
    <t>BE_y</t>
  </si>
  <si>
    <t>Crediting baseline emissions (final)</t>
  </si>
  <si>
    <t>MIN(BE_adj, BAU_y)</t>
  </si>
  <si>
    <t>A6.4 Eq.11</t>
  </si>
  <si>
    <t>STEP 5 — PROJECT (ACTIVITY) EMISSIONS</t>
  </si>
  <si>
    <t>PE_y</t>
  </si>
  <si>
    <t>EC_p × N × U × SY × (EF_CO2 × fNRB_adj + EF_nonCO2)</t>
  </si>
  <si>
    <t>A6.4 Eq.13</t>
  </si>
  <si>
    <t>STEP 6 — UNADJUSTED EMISSION REDUCTIONS</t>
  </si>
  <si>
    <t>ER_pre_HE</t>
  </si>
  <si>
    <t>Emission reductions before Hawthorne, leakage, buffer</t>
  </si>
  <si>
    <t>BE_y - PE_y</t>
  </si>
  <si>
    <t>A6.4 framework</t>
  </si>
  <si>
    <t>STEP 7 — HAWTHORNE EFFECT ADJUSTMENT (HE_ind = 75% default)</t>
  </si>
  <si>
    <t>Hawthorne adjustment factor</t>
  </si>
  <si>
    <t>A6.4 Appendix 7 §4</t>
  </si>
  <si>
    <t>ER_postHE</t>
  </si>
  <si>
    <t>ERs after Hawthorne adjustment</t>
  </si>
  <si>
    <t>(BE_y - PE_y) × HE_ind</t>
  </si>
  <si>
    <t>A6.4</t>
  </si>
  <si>
    <t>STEP 8 — LEAKAGE DEDUCTION</t>
  </si>
  <si>
    <t>VM0050 default proxy (0.95)</t>
  </si>
  <si>
    <t>ER_postLE</t>
  </si>
  <si>
    <t>ERs after leakage</t>
  </si>
  <si>
    <t>ER_postHE × LE</t>
  </si>
  <si>
    <t>A6.4 Eq.22 framework</t>
  </si>
  <si>
    <t>STEP 9 — NON-PERMANENCE BUFFER POOL (CO2 stream only)</t>
  </si>
  <si>
    <t>Reversal-risk buffer percentage</t>
  </si>
  <si>
    <t>A6.4 Reversal Risk Tool TBD — 20% planning est.</t>
  </si>
  <si>
    <t>CO2_share</t>
  </si>
  <si>
    <t>Share of ERs attributable to CO2 stream (subject to buffer)</t>
  </si>
  <si>
    <t>EF_CO2×fNRB_adj / (EF_CO2×fNRB_adj + EF_nonCO2)</t>
  </si>
  <si>
    <t>A6.4 Eq.33</t>
  </si>
  <si>
    <t>ER_buffer</t>
  </si>
  <si>
    <t>Buffer-pool deduction (cancelled at registry)</t>
  </si>
  <si>
    <t>ER_postLE × CO2_share × F_buffer</t>
  </si>
  <si>
    <t>FINAL — NET A6.4 EMISSION REDUCTIONS (A6.4ERs)</t>
  </si>
  <si>
    <t>A6.4ER_y</t>
  </si>
  <si>
    <t>Net A6.4 ERs issued (post-buffer)</t>
  </si>
  <si>
    <t>ER_postLE - ER_buffer</t>
  </si>
  <si>
    <t>A6.4 final issuance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</si>
</sst>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\-??_);_(@_)"/>
    <numFmt numFmtId="165" formatCode="_ * #,##0.00_ ;_ * \-#,##0.00_ ;_ * \-??_ ;_ @_ "/>
    <numFmt numFmtId="166" formatCode="#,##0.0000"/>
    <numFmt numFmtId="167" formatCode="0.0%"/>
    <numFmt numFmtId="168" formatCode="0.0000"/>
    <numFmt numFmtId="169" formatCode="0.000"/>
    <numFmt numFmtId="170" formatCode="_(* #,##0_);_(* \(#,##0\);_(* \-??_);_(@_)"/>
    <numFmt numFmtId="171" formatCode="0.0"/>
    <numFmt numFmtId="172" formatCode="[$-409]d\-mmm\-yy;@"/>
    <numFmt numFmtId="173" formatCode="_(* #,##0.000_);_(* \(#,##0.000\);_(* \-???_);_(@_)"/>
    <numFmt numFmtId="174" formatCode="#,##0.00000"/>
  </numFmts>
  <fonts count="54">
    <font>
      <sz val="11"/>
      <color theme="1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u/>
      <sz val="10"/>
      <color rgb="FF0000FF"/>
      <name val="Arial"/>
      <family val="2"/>
      <charset val="1"/>
    </font>
    <font>
      <sz val="11"/>
      <color theme="1"/>
      <name val="Arial"/>
      <family val="2"/>
      <charset val="1"/>
    </font>
    <font>
      <sz val="10"/>
      <name val="Verdana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宋体"/>
      <charset val="134"/>
    </font>
    <font>
      <b/>
      <sz val="12"/>
      <color rgb="FFFFFFFF"/>
      <name val="Arial"/>
      <charset val="1"/>
    </font>
    <font>
      <i/>
      <sz val="10"/>
      <color rgb="FF595959"/>
      <name val="Arial"/>
      <charset val="1"/>
    </font>
    <font>
      <b/>
      <sz val="11"/>
      <color rgb="FFFFFFFF"/>
      <name val="Arial"/>
      <charset val="1"/>
    </font>
    <font>
      <b/>
      <sz val="10"/>
      <name val="Arial"/>
      <charset val="1"/>
    </font>
    <font>
      <b/>
      <sz val="14"/>
      <color rgb="FF000000"/>
      <name val="Arial"/>
      <charset val="1"/>
    </font>
    <font>
      <b/>
      <sz val="12"/>
      <color rgb="FF000000"/>
      <name val="Arial"/>
      <charset val="1"/>
    </font>
    <font>
      <b/>
      <sz val="10"/>
      <color rgb="FFFFFFFF"/>
      <name val="Arial"/>
      <charset val="1"/>
    </font>
    <font>
      <sz val="10"/>
      <name val="Arial"/>
      <charset val="1"/>
    </font>
    <font>
      <i/>
      <sz val="9"/>
      <color rgb="FF595959"/>
      <name val="Arial"/>
      <charset val="1"/>
    </font>
    <font>
      <b/>
      <sz val="12"/>
      <name val="Arial"/>
      <charset val="1"/>
    </font>
    <font>
      <i/>
      <sz val="10"/>
      <color rgb="FF808080"/>
      <name val="Arial"/>
      <charset val="1"/>
    </font>
    <font>
      <b/>
      <sz val="11"/>
      <name val="Arial"/>
      <charset val="1"/>
    </font>
    <font>
      <b/>
      <sz val="10"/>
      <color rgb="FF0000FF"/>
      <name val="Arial"/>
      <charset val="1"/>
    </font>
    <font>
      <sz val="10"/>
      <color rgb="FF006100"/>
      <name val="Arial"/>
      <charset val="1"/>
    </font>
    <font>
      <sz val="11"/>
      <color theme="1"/>
      <name val="Arial Nova"/>
      <family val="2"/>
      <charset val="1"/>
    </font>
    <font>
      <b/>
      <sz val="12"/>
      <color rgb="FFFF0000"/>
      <name val="Calibri"/>
      <family val="2"/>
      <charset val="1"/>
    </font>
    <font>
      <sz val="14"/>
      <name val="Courier New"/>
      <family val="3"/>
      <charset val="1"/>
    </font>
    <font>
      <sz val="12"/>
      <color theme="1"/>
      <name val="Arial Nova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/>
      <sz val="12"/>
      <name val="Arial"/>
      <family val="2"/>
      <charset val="1"/>
    </font>
    <font>
      <i/>
      <sz val="11"/>
      <color theme="1"/>
      <name val="Arial Nova"/>
      <family val="2"/>
      <charset val="1"/>
    </font>
    <font>
      <i/>
      <sz val="11"/>
      <name val="Arial Nova"/>
      <family val="2"/>
      <charset val="1"/>
    </font>
    <font>
      <b/>
      <sz val="11"/>
      <color theme="1"/>
      <name val="Arial"/>
      <family val="2"/>
      <charset val="1"/>
    </font>
    <font>
      <sz val="10"/>
      <color theme="1"/>
      <name val="Calibri"/>
      <family val="2"/>
      <charset val="1"/>
    </font>
    <font>
      <i/>
      <sz val="8"/>
      <color theme="1"/>
      <name val="Arial Nova"/>
      <family val="2"/>
      <charset val="1"/>
    </font>
    <font>
      <sz val="8"/>
      <color theme="1"/>
      <name val="Arial Nova"/>
      <family val="2"/>
      <charset val="1"/>
    </font>
    <font>
      <b/>
      <sz val="16"/>
      <color theme="0"/>
      <name val="Arial Nova"/>
      <family val="2"/>
      <charset val="1"/>
    </font>
    <font>
      <b/>
      <sz val="16"/>
      <name val="Arial Nova"/>
      <family val="2"/>
      <charset val="1"/>
    </font>
    <font>
      <sz val="11"/>
      <name val="Arial Nova"/>
      <family val="2"/>
      <charset val="1"/>
    </font>
    <font>
      <sz val="16"/>
      <color theme="1"/>
      <name val="Calibri"/>
      <family val="2"/>
      <charset val="1"/>
    </font>
    <font>
      <b/>
      <sz val="11"/>
      <name val="Arial Nova"/>
      <family val="2"/>
      <charset val="1"/>
    </font>
    <font>
      <b/>
      <sz val="10.5"/>
      <color rgb="FFFFFFFF"/>
      <name val="Arial"/>
      <family val="2"/>
      <charset val="1"/>
    </font>
    <font>
      <sz val="10.5"/>
      <color rgb="FF000000"/>
      <name val="Arial"/>
      <family val="2"/>
      <charset val="1"/>
    </font>
    <font>
      <b/>
      <sz val="14"/>
      <name val="Arial Nova"/>
      <family val="2"/>
      <charset val="1"/>
    </font>
    <font>
      <b/>
      <sz val="12"/>
      <name val="Arial Nova"/>
      <family val="2"/>
      <charset val="1"/>
    </font>
    <font>
      <b/>
      <sz val="11"/>
      <color rgb="FF000000"/>
      <name val="Arial Nova"/>
      <family val="2"/>
      <charset val="1"/>
    </font>
    <font>
      <b/>
      <sz val="11"/>
      <color theme="1"/>
      <name val="Arial Nova"/>
      <family val="2"/>
      <charset val="1"/>
    </font>
    <font>
      <i/>
      <sz val="12"/>
      <color theme="1"/>
      <name val="Arial Nova"/>
      <family val="2"/>
      <charset val="1"/>
    </font>
    <font>
      <b/>
      <sz val="13"/>
      <color theme="1"/>
      <name val="Calibri"/>
      <family val="2"/>
      <charset val="1"/>
    </font>
    <font>
      <sz val="10"/>
      <color rgb="FF0000FF"/>
      <name val="Arial"/>
      <charset val="1"/>
    </font>
    <font>
      <sz val="10"/>
      <color rgb="FF000000"/>
      <name val="Arial"/>
      <charset val="1"/>
    </font>
    <font>
      <b/>
      <sz val="11"/>
      <color rgb="FF000000"/>
      <name val="Arial"/>
      <charset val="1"/>
    </font>
    <font>
      <sz val="11"/>
      <color theme="1"/>
      <name val="Calibri"/>
      <family val="2"/>
      <charset val="1"/>
    </font>
  </fonts>
  <fills count="30">
    <fill>
      <patternFill patternType="none"/>
    </fill>
    <fill>
      <patternFill patternType="gray125"/>
    </fill>
    <fill>
      <patternFill patternType="solid">
        <fgColor rgb="FF1F4E79"/>
        <bgColor rgb="FF305496"/>
      </patternFill>
    </fill>
    <fill>
      <patternFill patternType="solid">
        <fgColor rgb="FF305496"/>
        <bgColor rgb="FF1F4E79"/>
      </patternFill>
    </fill>
    <fill>
      <patternFill patternType="solid">
        <fgColor rgb="FFD9E2F3"/>
        <bgColor rgb="FFDAE3F3"/>
      </patternFill>
    </fill>
    <fill>
      <patternFill patternType="solid">
        <fgColor rgb="FFE2EFDA"/>
        <bgColor rgb="FFE2F0D9"/>
      </patternFill>
    </fill>
    <fill>
      <patternFill patternType="solid">
        <fgColor rgb="FFFFF2CC"/>
        <bgColor rgb="FFFBE5D6"/>
      </patternFill>
    </fill>
    <fill>
      <patternFill patternType="solid">
        <fgColor rgb="FFC6E0B4"/>
        <bgColor rgb="FFC5E0B4"/>
      </patternFill>
    </fill>
    <fill>
      <patternFill patternType="solid">
        <fgColor rgb="FFFCE4D6"/>
        <bgColor rgb="FFFBE5D6"/>
      </patternFill>
    </fill>
    <fill>
      <patternFill patternType="solid">
        <fgColor theme="8" tint="0.59978026673177287"/>
        <bgColor rgb="FFB4C7E7"/>
      </patternFill>
    </fill>
    <fill>
      <patternFill patternType="solid">
        <fgColor rgb="FFBFBFBF"/>
        <bgColor rgb="FFB4C7E7"/>
      </patternFill>
    </fill>
    <fill>
      <patternFill patternType="solid">
        <fgColor rgb="FFFFFFFF"/>
        <bgColor rgb="FFF2F2F2"/>
      </patternFill>
    </fill>
    <fill>
      <patternFill patternType="solid">
        <fgColor rgb="FF525252"/>
        <bgColor rgb="FF595959"/>
      </patternFill>
    </fill>
    <fill>
      <patternFill patternType="solid">
        <fgColor rgb="FF8497B0"/>
        <bgColor rgb="FF808080"/>
      </patternFill>
    </fill>
    <fill>
      <patternFill patternType="solid">
        <fgColor rgb="FFFFFF00"/>
        <bgColor rgb="FFFFD966"/>
      </patternFill>
    </fill>
    <fill>
      <patternFill patternType="solid">
        <fgColor theme="8" tint="0.79979857783745845"/>
        <bgColor rgb="FFDAE3F3"/>
      </patternFill>
    </fill>
    <fill>
      <patternFill patternType="solid">
        <fgColor theme="9" tint="0.79979857783745845"/>
        <bgColor rgb="FFE2EFDA"/>
      </patternFill>
    </fill>
    <fill>
      <patternFill patternType="solid">
        <fgColor rgb="FF92D050"/>
        <bgColor rgb="FFC5E0B4"/>
      </patternFill>
    </fill>
    <fill>
      <patternFill patternType="solid">
        <fgColor theme="4" tint="0.79979857783745845"/>
        <bgColor rgb="FFD9E2F3"/>
      </patternFill>
    </fill>
    <fill>
      <patternFill patternType="solid">
        <fgColor theme="5" tint="0.79979857783745845"/>
        <bgColor rgb="FFFCE4D6"/>
      </patternFill>
    </fill>
    <fill>
      <patternFill patternType="solid">
        <fgColor theme="9" tint="0.59978026673177287"/>
        <bgColor rgb="FFC6E0B4"/>
      </patternFill>
    </fill>
    <fill>
      <patternFill patternType="solid">
        <fgColor theme="4" tint="0.59978026673177287"/>
        <bgColor rgb="FFBDD7EE"/>
      </patternFill>
    </fill>
    <fill>
      <patternFill patternType="solid">
        <fgColor theme="6" tint="0.79979857783745845"/>
        <bgColor rgb="FFF2F2F2"/>
      </patternFill>
    </fill>
    <fill>
      <patternFill patternType="solid">
        <fgColor rgb="FFC00000"/>
        <bgColor rgb="FF9C0006"/>
      </patternFill>
    </fill>
    <fill>
      <patternFill patternType="solid">
        <fgColor theme="5"/>
        <bgColor rgb="FFC55A11"/>
      </patternFill>
    </fill>
    <fill>
      <patternFill patternType="solid">
        <fgColor rgb="FF2B3957"/>
        <bgColor rgb="FF1F4E79"/>
      </patternFill>
    </fill>
    <fill>
      <patternFill patternType="solid">
        <fgColor theme="0" tint="-4.9989318521683403E-2"/>
        <bgColor rgb="FFEDEDED"/>
      </patternFill>
    </fill>
    <fill>
      <patternFill patternType="solid">
        <fgColor theme="5" tint="0.59978026673177287"/>
        <bgColor rgb="FFFFC7CE"/>
      </patternFill>
    </fill>
    <fill>
      <patternFill patternType="solid">
        <fgColor theme="7" tint="0.39979247413556324"/>
        <bgColor rgb="FFF8CBAD"/>
      </patternFill>
    </fill>
    <fill>
      <patternFill patternType="solid">
        <fgColor theme="5" tint="-0.249977111117893"/>
        <bgColor rgb="FFED7D31"/>
      </patternFill>
    </fill>
  </fills>
  <borders count="2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49977111117893003"/>
      </left>
      <right style="thin">
        <color theme="1" tint="0.49977111117893003"/>
      </right>
      <top style="thin">
        <color theme="1" tint="0.49977111117893003"/>
      </top>
      <bottom style="thin">
        <color theme="1" tint="0.49977111117893003"/>
      </bottom>
      <diagonal/>
    </border>
    <border>
      <left style="thin">
        <color theme="1" tint="0.49977111117893003"/>
      </left>
      <right/>
      <top style="thin">
        <color theme="1" tint="0.49977111117893003"/>
      </top>
      <bottom style="thin">
        <color theme="1" tint="0.4997711111789300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49977111117893003"/>
      </left>
      <right style="medium">
        <color theme="1" tint="0.49977111117893003"/>
      </right>
      <top style="thin">
        <color theme="1" tint="0.49977111117893003"/>
      </top>
      <bottom style="thin">
        <color theme="1" tint="0.49977111117893003"/>
      </bottom>
      <diagonal/>
    </border>
    <border>
      <left/>
      <right style="thin">
        <color theme="1" tint="0.49977111117893003"/>
      </right>
      <top style="thin">
        <color theme="1" tint="0.49977111117893003"/>
      </top>
      <bottom/>
      <diagonal/>
    </border>
    <border>
      <left style="thin">
        <color theme="1" tint="0.49977111117893003"/>
      </left>
      <right style="thin">
        <color theme="1" tint="0.49977111117893003"/>
      </right>
      <top style="thin">
        <color theme="1" tint="0.49977111117893003"/>
      </top>
      <bottom/>
      <diagonal/>
    </border>
    <border>
      <left style="thin">
        <color theme="1" tint="0.49977111117893003"/>
      </left>
      <right/>
      <top style="thin">
        <color theme="1" tint="0.4997711111789300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1" tint="0.14999847407452621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 style="thin">
        <color theme="1" tint="0.14999847407452621"/>
      </bottom>
      <diagonal/>
    </border>
    <border>
      <left style="thin">
        <color theme="1" tint="0.49977111117893003"/>
      </left>
      <right style="thin">
        <color theme="1" tint="0.49977111117893003"/>
      </right>
      <top/>
      <bottom/>
      <diagonal/>
    </border>
    <border>
      <left style="thin">
        <color theme="1" tint="0.49977111117893003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1" tint="0.49977111117893003"/>
      </right>
      <top style="thin">
        <color theme="1" tint="0.49977111117893003"/>
      </top>
      <bottom style="thin">
        <color theme="1" tint="0.49977111117893003"/>
      </bottom>
      <diagonal/>
    </border>
    <border>
      <left style="thin">
        <color theme="1" tint="0.49977111117893003"/>
      </left>
      <right style="thin">
        <color theme="1" tint="0.49977111117893003"/>
      </right>
      <top/>
      <bottom style="thin">
        <color theme="1" tint="0.49977111117893003"/>
      </bottom>
      <diagonal/>
    </border>
  </borders>
  <cellStyleXfs count="34">
    <xf numFmtId="0" fontId="0" fillId="0" borderId="0"/>
    <xf numFmtId="164" fontId="1" fillId="0" borderId="0"/>
    <xf numFmtId="164" fontId="2" fillId="0" borderId="0"/>
    <xf numFmtId="164" fontId="53" fillId="0" borderId="0"/>
    <xf numFmtId="165" fontId="53" fillId="0" borderId="0"/>
    <xf numFmtId="0" fontId="3" fillId="0" borderId="0">
      <alignment vertical="top"/>
      <protection locked="0"/>
    </xf>
    <xf numFmtId="0" fontId="1" fillId="0" borderId="0"/>
    <xf numFmtId="0" fontId="53" fillId="0" borderId="0"/>
    <xf numFmtId="0" fontId="53" fillId="0" borderId="0"/>
    <xf numFmtId="0" fontId="4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5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2" fillId="0" borderId="0"/>
    <xf numFmtId="0" fontId="53" fillId="0" borderId="0"/>
    <xf numFmtId="0" fontId="6" fillId="0" borderId="0"/>
    <xf numFmtId="0" fontId="2" fillId="0" borderId="0"/>
    <xf numFmtId="0" fontId="2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1" fillId="0" borderId="0"/>
    <xf numFmtId="9" fontId="2" fillId="0" borderId="0"/>
    <xf numFmtId="0" fontId="7" fillId="0" borderId="0">
      <alignment vertical="center"/>
    </xf>
    <xf numFmtId="9" fontId="53" fillId="0" borderId="0"/>
    <xf numFmtId="164" fontId="53" fillId="0" borderId="0"/>
  </cellStyleXfs>
  <cellXfs count="278">
    <xf numFmtId="0" fontId="0" fillId="0" borderId="0" xfId="0"/>
    <xf numFmtId="0" fontId="14" fillId="3" borderId="0" xfId="0" applyFont="1" applyFill="1" applyAlignment="1">
      <alignment horizontal="left" vertical="center" indent="1"/>
    </xf>
    <xf numFmtId="0" fontId="15" fillId="0" borderId="2" xfId="0" applyFont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166" fontId="15" fillId="5" borderId="2" xfId="0" applyNumberFormat="1" applyFont="1" applyFill="1" applyBorder="1" applyAlignment="1">
      <alignment horizontal="right"/>
    </xf>
    <xf numFmtId="166" fontId="15" fillId="6" borderId="2" xfId="0" applyNumberFormat="1" applyFont="1" applyFill="1" applyBorder="1" applyAlignment="1">
      <alignment horizontal="right"/>
    </xf>
    <xf numFmtId="0" fontId="16" fillId="0" borderId="2" xfId="0" applyFont="1" applyBorder="1" applyAlignment="1">
      <alignment vertical="center" wrapText="1"/>
    </xf>
    <xf numFmtId="4" fontId="15" fillId="5" borderId="2" xfId="0" applyNumberFormat="1" applyFont="1" applyFill="1" applyBorder="1" applyAlignment="1">
      <alignment horizontal="right"/>
    </xf>
    <xf numFmtId="4" fontId="15" fillId="6" borderId="2" xfId="0" applyNumberFormat="1" applyFont="1" applyFill="1" applyBorder="1" applyAlignment="1">
      <alignment horizontal="right"/>
    </xf>
    <xf numFmtId="0" fontId="15" fillId="0" borderId="2" xfId="0" applyFont="1" applyBorder="1"/>
    <xf numFmtId="0" fontId="11" fillId="0" borderId="2" xfId="0" applyFont="1" applyBorder="1" applyAlignment="1">
      <alignment vertical="center" wrapText="1"/>
    </xf>
    <xf numFmtId="4" fontId="17" fillId="7" borderId="2" xfId="0" applyNumberFormat="1" applyFont="1" applyFill="1" applyBorder="1" applyAlignment="1">
      <alignment horizontal="right"/>
    </xf>
    <xf numFmtId="4" fontId="15" fillId="8" borderId="2" xfId="0" applyNumberFormat="1" applyFont="1" applyFill="1" applyBorder="1" applyAlignment="1">
      <alignment horizontal="right"/>
    </xf>
    <xf numFmtId="167" fontId="15" fillId="5" borderId="2" xfId="0" applyNumberFormat="1" applyFont="1" applyFill="1" applyBorder="1" applyAlignment="1">
      <alignment horizontal="right"/>
    </xf>
    <xf numFmtId="167" fontId="15" fillId="8" borderId="2" xfId="0" applyNumberFormat="1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11" fillId="0" borderId="2" xfId="0" applyFont="1" applyBorder="1"/>
    <xf numFmtId="0" fontId="18" fillId="0" borderId="2" xfId="0" applyFont="1" applyBorder="1"/>
    <xf numFmtId="4" fontId="19" fillId="7" borderId="2" xfId="0" applyNumberFormat="1" applyFont="1" applyFill="1" applyBorder="1"/>
    <xf numFmtId="10" fontId="20" fillId="6" borderId="2" xfId="0" applyNumberFormat="1" applyFont="1" applyFill="1" applyBorder="1" applyAlignment="1">
      <alignment horizontal="center"/>
    </xf>
    <xf numFmtId="1" fontId="20" fillId="6" borderId="2" xfId="0" applyNumberFormat="1" applyFont="1" applyFill="1" applyBorder="1" applyAlignment="1">
      <alignment horizontal="center"/>
    </xf>
    <xf numFmtId="168" fontId="21" fillId="0" borderId="2" xfId="0" applyNumberFormat="1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3" fontId="15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168" fontId="15" fillId="0" borderId="2" xfId="0" applyNumberFormat="1" applyFont="1" applyBorder="1" applyAlignment="1">
      <alignment horizontal="right"/>
    </xf>
    <xf numFmtId="168" fontId="11" fillId="0" borderId="2" xfId="0" applyNumberFormat="1" applyFont="1" applyBorder="1" applyAlignment="1">
      <alignment horizontal="right"/>
    </xf>
    <xf numFmtId="0" fontId="11" fillId="5" borderId="2" xfId="0" applyFont="1" applyFill="1" applyBorder="1" applyAlignment="1">
      <alignment vertical="center" wrapText="1"/>
    </xf>
    <xf numFmtId="3" fontId="11" fillId="5" borderId="2" xfId="0" applyNumberFormat="1" applyFont="1" applyFill="1" applyBorder="1" applyAlignment="1">
      <alignment horizontal="right"/>
    </xf>
    <xf numFmtId="3" fontId="19" fillId="7" borderId="2" xfId="0" applyNumberFormat="1" applyFont="1" applyFill="1" applyBorder="1" applyAlignment="1">
      <alignment horizontal="right"/>
    </xf>
    <xf numFmtId="167" fontId="15" fillId="0" borderId="2" xfId="0" applyNumberFormat="1" applyFont="1" applyBorder="1" applyAlignment="1">
      <alignment horizontal="right"/>
    </xf>
    <xf numFmtId="167" fontId="11" fillId="0" borderId="2" xfId="0" applyNumberFormat="1" applyFont="1" applyBorder="1" applyAlignment="1">
      <alignment horizontal="right"/>
    </xf>
    <xf numFmtId="0" fontId="11" fillId="6" borderId="2" xfId="0" applyFont="1" applyFill="1" applyBorder="1" applyAlignment="1">
      <alignment vertical="center" wrapText="1"/>
    </xf>
    <xf numFmtId="3" fontId="11" fillId="6" borderId="2" xfId="0" applyNumberFormat="1" applyFont="1" applyFill="1" applyBorder="1" applyAlignment="1">
      <alignment horizontal="right"/>
    </xf>
    <xf numFmtId="3" fontId="15" fillId="8" borderId="2" xfId="0" applyNumberFormat="1" applyFont="1" applyFill="1" applyBorder="1" applyAlignment="1">
      <alignment horizontal="right"/>
    </xf>
    <xf numFmtId="3" fontId="11" fillId="8" borderId="2" xfId="0" applyNumberFormat="1" applyFont="1" applyFill="1" applyBorder="1" applyAlignment="1">
      <alignment horizontal="right"/>
    </xf>
    <xf numFmtId="167" fontId="11" fillId="8" borderId="2" xfId="0" applyNumberFormat="1" applyFont="1" applyFill="1" applyBorder="1" applyAlignment="1">
      <alignment horizontal="right"/>
    </xf>
    <xf numFmtId="3" fontId="15" fillId="5" borderId="2" xfId="0" applyNumberFormat="1" applyFont="1" applyFill="1" applyBorder="1" applyAlignment="1">
      <alignment horizontal="right"/>
    </xf>
    <xf numFmtId="3" fontId="15" fillId="6" borderId="2" xfId="0" applyNumberFormat="1" applyFont="1" applyFill="1" applyBorder="1" applyAlignment="1">
      <alignment horizontal="right"/>
    </xf>
    <xf numFmtId="0" fontId="11" fillId="4" borderId="2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19" fillId="6" borderId="2" xfId="0" applyFont="1" applyFill="1" applyBorder="1" applyAlignment="1">
      <alignment horizontal="center"/>
    </xf>
    <xf numFmtId="0" fontId="19" fillId="8" borderId="2" xfId="0" applyFont="1" applyFill="1" applyBorder="1" applyAlignment="1">
      <alignment horizontal="center"/>
    </xf>
    <xf numFmtId="0" fontId="0" fillId="0" borderId="0" xfId="0" applyAlignment="1">
      <alignment horizontal="right" indent="1"/>
    </xf>
    <xf numFmtId="0" fontId="22" fillId="9" borderId="1" xfId="0" applyFont="1" applyFill="1" applyBorder="1" applyAlignment="1">
      <alignment horizontal="right" vertical="center" indent="1"/>
    </xf>
    <xf numFmtId="0" fontId="22" fillId="0" borderId="1" xfId="0" applyFont="1" applyBorder="1" applyAlignment="1">
      <alignment horizontal="right" vertical="center" wrapText="1" indent="1"/>
    </xf>
    <xf numFmtId="0" fontId="0" fillId="0" borderId="0" xfId="0" applyAlignment="1">
      <alignment horizontal="right" vertical="center" indent="1"/>
    </xf>
    <xf numFmtId="0" fontId="22" fillId="0" borderId="1" xfId="0" applyFont="1" applyBorder="1" applyAlignment="1">
      <alignment horizontal="right" vertical="center" indent="1"/>
    </xf>
    <xf numFmtId="1" fontId="22" fillId="0" borderId="1" xfId="0" applyNumberFormat="1" applyFont="1" applyBorder="1" applyAlignment="1">
      <alignment horizontal="right" vertical="center" indent="1"/>
    </xf>
    <xf numFmtId="14" fontId="22" fillId="0" borderId="1" xfId="0" applyNumberFormat="1" applyFont="1" applyBorder="1" applyAlignment="1">
      <alignment horizontal="right" vertical="center" indent="1"/>
    </xf>
    <xf numFmtId="169" fontId="0" fillId="0" borderId="0" xfId="0" applyNumberFormat="1" applyAlignment="1">
      <alignment horizontal="right" vertical="center" indent="1"/>
    </xf>
    <xf numFmtId="170" fontId="22" fillId="0" borderId="1" xfId="0" applyNumberFormat="1" applyFont="1" applyBorder="1" applyAlignment="1">
      <alignment horizontal="right" vertical="center" indent="1"/>
    </xf>
    <xf numFmtId="170" fontId="0" fillId="0" borderId="0" xfId="0" applyNumberFormat="1" applyAlignment="1">
      <alignment horizontal="right" vertical="center" indent="1"/>
    </xf>
    <xf numFmtId="171" fontId="22" fillId="0" borderId="1" xfId="0" applyNumberFormat="1" applyFont="1" applyBorder="1" applyAlignment="1">
      <alignment horizontal="right" vertical="center" indent="1"/>
    </xf>
    <xf numFmtId="0" fontId="4" fillId="0" borderId="0" xfId="0" applyFont="1" applyAlignment="1">
      <alignment horizontal="right" vertical="center" indent="1"/>
    </xf>
    <xf numFmtId="0" fontId="23" fillId="0" borderId="0" xfId="0" applyFont="1" applyAlignment="1">
      <alignment horizontal="left" vertical="center" indent="1"/>
    </xf>
    <xf numFmtId="1" fontId="4" fillId="0" borderId="0" xfId="0" applyNumberFormat="1" applyFont="1" applyAlignment="1">
      <alignment horizontal="right" vertical="center" inden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right" indent="1"/>
    </xf>
    <xf numFmtId="0" fontId="26" fillId="10" borderId="4" xfId="0" applyFont="1" applyFill="1" applyBorder="1" applyAlignment="1">
      <alignment horizontal="left" vertical="center" wrapText="1"/>
    </xf>
    <xf numFmtId="0" fontId="26" fillId="10" borderId="5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14" fontId="2" fillId="11" borderId="6" xfId="0" applyNumberFormat="1" applyFont="1" applyFill="1" applyBorder="1" applyAlignment="1">
      <alignment horizontal="right" vertical="center" wrapText="1" indent="1"/>
    </xf>
    <xf numFmtId="172" fontId="2" fillId="0" borderId="6" xfId="0" applyNumberFormat="1" applyFont="1" applyBorder="1" applyAlignment="1">
      <alignment horizontal="right" vertical="center" wrapText="1" indent="1"/>
    </xf>
    <xf numFmtId="9" fontId="2" fillId="0" borderId="6" xfId="0" applyNumberFormat="1" applyFont="1" applyBorder="1" applyAlignment="1">
      <alignment horizontal="right" vertical="center" wrapText="1" indent="1"/>
    </xf>
    <xf numFmtId="169" fontId="2" fillId="11" borderId="6" xfId="0" applyNumberFormat="1" applyFont="1" applyFill="1" applyBorder="1" applyAlignment="1">
      <alignment horizontal="right" vertical="center" wrapText="1" indent="1"/>
    </xf>
    <xf numFmtId="0" fontId="25" fillId="0" borderId="0" xfId="0" applyFont="1"/>
    <xf numFmtId="0" fontId="2" fillId="0" borderId="7" xfId="0" applyFont="1" applyBorder="1" applyAlignment="1">
      <alignment vertical="center" wrapText="1"/>
    </xf>
    <xf numFmtId="0" fontId="0" fillId="0" borderId="6" xfId="0" applyBorder="1" applyAlignment="1">
      <alignment horizontal="right" vertical="center" wrapText="1" indent="1"/>
    </xf>
    <xf numFmtId="2" fontId="2" fillId="0" borderId="6" xfId="0" applyNumberFormat="1" applyFont="1" applyBorder="1" applyAlignment="1">
      <alignment horizontal="right" vertical="center" wrapText="1" indent="1"/>
    </xf>
    <xf numFmtId="1" fontId="28" fillId="0" borderId="6" xfId="0" applyNumberFormat="1" applyFont="1" applyBorder="1" applyAlignment="1">
      <alignment horizontal="right" vertical="center" wrapText="1" indent="1"/>
    </xf>
    <xf numFmtId="2" fontId="0" fillId="0" borderId="6" xfId="0" applyNumberFormat="1" applyBorder="1" applyAlignment="1">
      <alignment horizontal="right" vertical="center" wrapText="1" indent="1"/>
    </xf>
    <xf numFmtId="1" fontId="0" fillId="0" borderId="6" xfId="0" applyNumberFormat="1" applyBorder="1" applyAlignment="1">
      <alignment horizontal="right" vertical="center" wrapText="1" indent="1"/>
    </xf>
    <xf numFmtId="0" fontId="28" fillId="10" borderId="4" xfId="0" applyFont="1" applyFill="1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0" fillId="11" borderId="6" xfId="0" applyFill="1" applyBorder="1" applyAlignment="1">
      <alignment horizontal="right" vertical="center" wrapText="1" indent="1"/>
    </xf>
    <xf numFmtId="49" fontId="0" fillId="11" borderId="6" xfId="0" applyNumberFormat="1" applyFill="1" applyBorder="1" applyAlignment="1">
      <alignment horizontal="right" vertical="center" wrapText="1" indent="1"/>
    </xf>
    <xf numFmtId="1" fontId="0" fillId="0" borderId="9" xfId="0" applyNumberFormat="1" applyBorder="1" applyAlignment="1">
      <alignment horizontal="right" vertical="center" wrapText="1"/>
    </xf>
    <xf numFmtId="10" fontId="0" fillId="11" borderId="9" xfId="0" applyNumberFormat="1" applyFill="1" applyBorder="1" applyAlignment="1">
      <alignment horizontal="right" vertical="center" wrapText="1"/>
    </xf>
    <xf numFmtId="10" fontId="0" fillId="0" borderId="9" xfId="0" applyNumberFormat="1" applyBorder="1" applyAlignment="1">
      <alignment horizontal="right" vertical="center" wrapText="1"/>
    </xf>
    <xf numFmtId="1" fontId="0" fillId="0" borderId="9" xfId="0" applyNumberFormat="1" applyBorder="1" applyAlignment="1">
      <alignment horizontal="right" vertical="center"/>
    </xf>
    <xf numFmtId="0" fontId="29" fillId="0" borderId="0" xfId="0" applyFont="1"/>
    <xf numFmtId="0" fontId="29" fillId="0" borderId="0" xfId="0" applyFont="1" applyAlignment="1">
      <alignment horizontal="right" inden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30" fillId="0" borderId="6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4" fontId="31" fillId="6" borderId="4" xfId="0" applyNumberFormat="1" applyFont="1" applyFill="1" applyBorder="1" applyAlignment="1">
      <alignment horizontal="center" vertical="center" wrapText="1"/>
    </xf>
    <xf numFmtId="0" fontId="31" fillId="6" borderId="4" xfId="0" applyFont="1" applyFill="1" applyBorder="1" applyAlignment="1">
      <alignment horizontal="right" vertical="center" wrapText="1" indent="1"/>
    </xf>
    <xf numFmtId="0" fontId="31" fillId="6" borderId="10" xfId="0" applyFont="1" applyFill="1" applyBorder="1" applyAlignment="1">
      <alignment horizontal="right" vertical="center" wrapText="1" indent="1"/>
    </xf>
    <xf numFmtId="0" fontId="31" fillId="6" borderId="11" xfId="0" applyFont="1" applyFill="1" applyBorder="1" applyAlignment="1">
      <alignment horizontal="center" vertical="center" wrapText="1"/>
    </xf>
    <xf numFmtId="0" fontId="31" fillId="6" borderId="12" xfId="0" applyFont="1" applyFill="1" applyBorder="1" applyAlignment="1">
      <alignment horizontal="center" vertical="center" wrapText="1"/>
    </xf>
    <xf numFmtId="0" fontId="32" fillId="6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22" fillId="0" borderId="5" xfId="0" applyFont="1" applyBorder="1" applyAlignment="1">
      <alignment horizontal="right" indent="1"/>
    </xf>
    <xf numFmtId="0" fontId="22" fillId="0" borderId="4" xfId="0" applyFont="1" applyBorder="1" applyAlignment="1">
      <alignment horizontal="center"/>
    </xf>
    <xf numFmtId="2" fontId="22" fillId="0" borderId="4" xfId="0" applyNumberFormat="1" applyFont="1" applyBorder="1" applyAlignment="1">
      <alignment horizontal="center"/>
    </xf>
    <xf numFmtId="1" fontId="22" fillId="0" borderId="4" xfId="0" applyNumberFormat="1" applyFont="1" applyBorder="1" applyAlignment="1">
      <alignment horizontal="center"/>
    </xf>
    <xf numFmtId="0" fontId="33" fillId="6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3" fillId="6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3" fillId="6" borderId="6" xfId="0" applyFont="1" applyFill="1" applyBorder="1" applyAlignment="1">
      <alignment horizontal="right" vertical="center" indent="1"/>
    </xf>
    <xf numFmtId="0" fontId="0" fillId="0" borderId="6" xfId="0" applyBorder="1" applyAlignment="1">
      <alignment horizontal="right" indent="1"/>
    </xf>
    <xf numFmtId="170" fontId="4" fillId="0" borderId="6" xfId="0" applyNumberFormat="1" applyFont="1" applyBorder="1" applyAlignment="1">
      <alignment horizontal="right" vertical="center" indent="1"/>
    </xf>
    <xf numFmtId="0" fontId="28" fillId="0" borderId="4" xfId="0" applyFont="1" applyBorder="1" applyAlignment="1">
      <alignment horizontal="center"/>
    </xf>
    <xf numFmtId="170" fontId="28" fillId="0" borderId="4" xfId="0" applyNumberFormat="1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14" fontId="0" fillId="0" borderId="4" xfId="0" applyNumberFormat="1" applyBorder="1" applyAlignment="1">
      <alignment horizontal="left" indent="1"/>
    </xf>
    <xf numFmtId="0" fontId="0" fillId="0" borderId="4" xfId="0" applyBorder="1"/>
    <xf numFmtId="0" fontId="0" fillId="16" borderId="4" xfId="0" applyFill="1" applyBorder="1" applyAlignment="1">
      <alignment wrapText="1"/>
    </xf>
    <xf numFmtId="0" fontId="0" fillId="20" borderId="4" xfId="0" applyFill="1" applyBorder="1"/>
    <xf numFmtId="0" fontId="0" fillId="20" borderId="4" xfId="0" applyFill="1" applyBorder="1" applyAlignment="1">
      <alignment wrapText="1"/>
    </xf>
    <xf numFmtId="0" fontId="0" fillId="21" borderId="4" xfId="0" applyFill="1" applyBorder="1" applyAlignment="1">
      <alignment wrapText="1"/>
    </xf>
    <xf numFmtId="0" fontId="0" fillId="19" borderId="4" xfId="0" applyFill="1" applyBorder="1" applyAlignment="1">
      <alignment wrapText="1"/>
    </xf>
    <xf numFmtId="0" fontId="0" fillId="22" borderId="4" xfId="0" applyFill="1" applyBorder="1"/>
    <xf numFmtId="0" fontId="28" fillId="22" borderId="4" xfId="0" applyFont="1" applyFill="1" applyBorder="1" applyAlignment="1">
      <alignment wrapText="1"/>
    </xf>
    <xf numFmtId="0" fontId="0" fillId="22" borderId="4" xfId="0" applyFill="1" applyBorder="1" applyAlignment="1">
      <alignment wrapText="1"/>
    </xf>
    <xf numFmtId="0" fontId="28" fillId="0" borderId="0" xfId="0" applyFont="1" applyAlignment="1">
      <alignment wrapText="1"/>
    </xf>
    <xf numFmtId="49" fontId="0" fillId="0" borderId="4" xfId="0" applyNumberFormat="1" applyBorder="1"/>
    <xf numFmtId="14" fontId="0" fillId="0" borderId="4" xfId="0" applyNumberFormat="1" applyBorder="1"/>
    <xf numFmtId="9" fontId="0" fillId="0" borderId="4" xfId="0" applyNumberFormat="1" applyBorder="1"/>
    <xf numFmtId="49" fontId="0" fillId="23" borderId="4" xfId="0" applyNumberFormat="1" applyFill="1" applyBorder="1"/>
    <xf numFmtId="0" fontId="0" fillId="23" borderId="4" xfId="0" applyFill="1" applyBorder="1"/>
    <xf numFmtId="0" fontId="0" fillId="23" borderId="0" xfId="0" applyFill="1"/>
    <xf numFmtId="0" fontId="34" fillId="0" borderId="0" xfId="0" applyFont="1" applyAlignment="1">
      <alignment horizontal="left" vertical="center" indent="1"/>
    </xf>
    <xf numFmtId="0" fontId="34" fillId="0" borderId="0" xfId="0" applyFont="1" applyAlignment="1">
      <alignment horizontal="left" vertical="center" wrapText="1" indent="1"/>
    </xf>
    <xf numFmtId="0" fontId="34" fillId="0" borderId="0" xfId="0" applyFont="1" applyAlignment="1">
      <alignment horizontal="right" vertical="center" indent="1"/>
    </xf>
    <xf numFmtId="0" fontId="22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 wrapText="1" indent="1"/>
    </xf>
    <xf numFmtId="0" fontId="35" fillId="0" borderId="0" xfId="0" applyFont="1" applyAlignment="1">
      <alignment horizontal="left" vertical="center" indent="1"/>
    </xf>
    <xf numFmtId="0" fontId="36" fillId="0" borderId="0" xfId="0" applyFont="1" applyAlignment="1">
      <alignment horizontal="right" vertical="center" indent="1"/>
    </xf>
    <xf numFmtId="0" fontId="36" fillId="0" borderId="0" xfId="0" applyFont="1" applyAlignment="1">
      <alignment horizontal="left" vertical="center" indent="1"/>
    </xf>
    <xf numFmtId="0" fontId="36" fillId="0" borderId="0" xfId="0" applyFont="1" applyAlignment="1">
      <alignment vertical="center"/>
    </xf>
    <xf numFmtId="0" fontId="22" fillId="0" borderId="0" xfId="0" applyFont="1"/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left"/>
    </xf>
    <xf numFmtId="0" fontId="37" fillId="24" borderId="6" xfId="0" applyFont="1" applyFill="1" applyBorder="1" applyAlignment="1">
      <alignment horizontal="left" vertical="center" indent="1"/>
    </xf>
    <xf numFmtId="0" fontId="38" fillId="11" borderId="6" xfId="0" applyFont="1" applyFill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wrapText="1" indent="1"/>
    </xf>
    <xf numFmtId="0" fontId="31" fillId="0" borderId="6" xfId="0" applyFont="1" applyBorder="1" applyAlignment="1">
      <alignment horizontal="left" vertical="center" indent="1"/>
    </xf>
    <xf numFmtId="169" fontId="39" fillId="11" borderId="6" xfId="0" applyNumberFormat="1" applyFont="1" applyFill="1" applyBorder="1" applyAlignment="1">
      <alignment horizontal="right" vertical="center" indent="1"/>
    </xf>
    <xf numFmtId="0" fontId="22" fillId="0" borderId="6" xfId="0" applyFont="1" applyBorder="1" applyAlignment="1">
      <alignment horizontal="left" vertical="center" indent="1"/>
    </xf>
    <xf numFmtId="2" fontId="39" fillId="11" borderId="6" xfId="0" applyNumberFormat="1" applyFont="1" applyFill="1" applyBorder="1" applyAlignment="1">
      <alignment horizontal="right" vertical="center" indent="1"/>
    </xf>
    <xf numFmtId="0" fontId="2" fillId="0" borderId="4" xfId="0" applyFont="1" applyBorder="1" applyAlignment="1">
      <alignment horizontal="left" vertical="center" wrapText="1"/>
    </xf>
    <xf numFmtId="169" fontId="0" fillId="0" borderId="0" xfId="0" applyNumberFormat="1" applyAlignment="1">
      <alignment vertical="center"/>
    </xf>
    <xf numFmtId="0" fontId="39" fillId="11" borderId="6" xfId="0" applyFont="1" applyFill="1" applyBorder="1" applyAlignment="1">
      <alignment horizontal="right" vertical="center" indent="1"/>
    </xf>
    <xf numFmtId="0" fontId="34" fillId="0" borderId="0" xfId="0" applyFont="1" applyAlignment="1">
      <alignment horizontal="left" vertical="center"/>
    </xf>
    <xf numFmtId="0" fontId="38" fillId="0" borderId="6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/>
    </xf>
    <xf numFmtId="168" fontId="2" fillId="0" borderId="4" xfId="0" applyNumberFormat="1" applyFont="1" applyBorder="1" applyAlignment="1">
      <alignment horizontal="right" vertical="center" wrapText="1"/>
    </xf>
    <xf numFmtId="0" fontId="40" fillId="0" borderId="0" xfId="0" applyFont="1" applyAlignment="1">
      <alignment horizontal="left" vertical="center"/>
    </xf>
    <xf numFmtId="0" fontId="41" fillId="11" borderId="6" xfId="0" applyFont="1" applyFill="1" applyBorder="1" applyAlignment="1">
      <alignment horizontal="left" vertical="center" wrapText="1" indent="1"/>
    </xf>
    <xf numFmtId="0" fontId="22" fillId="11" borderId="6" xfId="0" applyFont="1" applyFill="1" applyBorder="1" applyAlignment="1">
      <alignment horizontal="left" vertical="center" wrapText="1" indent="1"/>
    </xf>
    <xf numFmtId="168" fontId="39" fillId="11" borderId="6" xfId="0" applyNumberFormat="1" applyFont="1" applyFill="1" applyBorder="1" applyAlignment="1">
      <alignment horizontal="right" vertical="center" indent="1"/>
    </xf>
    <xf numFmtId="169" fontId="22" fillId="0" borderId="6" xfId="0" applyNumberFormat="1" applyFont="1" applyBorder="1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wrapText="1" indent="1"/>
    </xf>
    <xf numFmtId="0" fontId="0" fillId="0" borderId="0" xfId="0" applyAlignment="1">
      <alignment horizontal="right"/>
    </xf>
    <xf numFmtId="0" fontId="42" fillId="25" borderId="14" xfId="0" applyFont="1" applyFill="1" applyBorder="1" applyAlignment="1">
      <alignment horizontal="left" vertical="center" wrapText="1" indent="1"/>
    </xf>
    <xf numFmtId="0" fontId="28" fillId="26" borderId="4" xfId="0" applyFont="1" applyFill="1" applyBorder="1"/>
    <xf numFmtId="9" fontId="28" fillId="26" borderId="4" xfId="0" applyNumberFormat="1" applyFont="1" applyFill="1" applyBorder="1"/>
    <xf numFmtId="10" fontId="28" fillId="26" borderId="4" xfId="0" applyNumberFormat="1" applyFont="1" applyFill="1" applyBorder="1"/>
    <xf numFmtId="0" fontId="42" fillId="25" borderId="14" xfId="0" applyFont="1" applyFill="1" applyBorder="1" applyAlignment="1">
      <alignment horizontal="right" vertical="center" wrapText="1" indent="1"/>
    </xf>
    <xf numFmtId="0" fontId="43" fillId="26" borderId="16" xfId="0" applyFont="1" applyFill="1" applyBorder="1" applyAlignment="1">
      <alignment horizontal="left" vertical="center" wrapText="1" indent="1"/>
    </xf>
    <xf numFmtId="170" fontId="43" fillId="26" borderId="16" xfId="0" applyNumberFormat="1" applyFont="1" applyFill="1" applyBorder="1" applyAlignment="1">
      <alignment horizontal="right" vertical="center" wrapText="1" indent="1"/>
    </xf>
    <xf numFmtId="173" fontId="0" fillId="0" borderId="0" xfId="0" applyNumberFormat="1"/>
    <xf numFmtId="170" fontId="0" fillId="0" borderId="0" xfId="0" applyNumberFormat="1"/>
    <xf numFmtId="10" fontId="43" fillId="26" borderId="16" xfId="0" applyNumberFormat="1" applyFont="1" applyFill="1" applyBorder="1" applyAlignment="1">
      <alignment horizontal="right" vertical="center" wrapText="1" inden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44" fillId="0" borderId="19" xfId="0" applyFont="1" applyBorder="1" applyAlignment="1">
      <alignment vertical="center"/>
    </xf>
    <xf numFmtId="0" fontId="44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19" xfId="0" applyFont="1" applyBorder="1"/>
    <xf numFmtId="0" fontId="45" fillId="0" borderId="19" xfId="0" applyFont="1" applyBorder="1" applyAlignment="1">
      <alignment vertical="center"/>
    </xf>
    <xf numFmtId="0" fontId="45" fillId="0" borderId="0" xfId="0" applyFont="1" applyAlignment="1">
      <alignment vertical="center"/>
    </xf>
    <xf numFmtId="0" fontId="41" fillId="11" borderId="6" xfId="0" applyFont="1" applyFill="1" applyBorder="1" applyAlignment="1">
      <alignment horizontal="left" vertical="center" indent="1"/>
    </xf>
    <xf numFmtId="0" fontId="25" fillId="11" borderId="6" xfId="0" applyFont="1" applyFill="1" applyBorder="1" applyAlignment="1">
      <alignment horizontal="right" vertical="center" indent="1"/>
    </xf>
    <xf numFmtId="0" fontId="0" fillId="0" borderId="4" xfId="0" applyBorder="1" applyAlignment="1">
      <alignment horizontal="center" vertical="center" wrapText="1"/>
    </xf>
    <xf numFmtId="169" fontId="39" fillId="11" borderId="20" xfId="0" applyNumberFormat="1" applyFont="1" applyFill="1" applyBorder="1" applyAlignment="1">
      <alignment horizontal="left" vertical="center" indent="1"/>
    </xf>
    <xf numFmtId="0" fontId="39" fillId="0" borderId="0" xfId="0" applyFont="1"/>
    <xf numFmtId="0" fontId="46" fillId="11" borderId="6" xfId="0" applyFont="1" applyFill="1" applyBorder="1" applyAlignment="1">
      <alignment horizontal="left" vertical="center" indent="1"/>
    </xf>
    <xf numFmtId="1" fontId="39" fillId="11" borderId="6" xfId="0" applyNumberFormat="1" applyFont="1" applyFill="1" applyBorder="1" applyAlignment="1">
      <alignment horizontal="right" vertical="center" indent="1"/>
    </xf>
    <xf numFmtId="0" fontId="39" fillId="0" borderId="0" xfId="0" applyFont="1" applyAlignment="1">
      <alignment horizontal="right" vertical="center"/>
    </xf>
    <xf numFmtId="0" fontId="39" fillId="11" borderId="20" xfId="0" applyFont="1" applyFill="1" applyBorder="1" applyAlignment="1">
      <alignment horizontal="left" vertical="center" indent="1"/>
    </xf>
    <xf numFmtId="0" fontId="28" fillId="0" borderId="4" xfId="0" applyFont="1" applyBorder="1"/>
    <xf numFmtId="0" fontId="2" fillId="0" borderId="4" xfId="0" applyFont="1" applyBorder="1" applyAlignment="1">
      <alignment vertical="center" wrapText="1"/>
    </xf>
    <xf numFmtId="0" fontId="0" fillId="0" borderId="4" xfId="0" applyBorder="1" applyAlignment="1">
      <alignment horizontal="left"/>
    </xf>
    <xf numFmtId="168" fontId="39" fillId="0" borderId="6" xfId="0" applyNumberFormat="1" applyFont="1" applyBorder="1" applyAlignment="1">
      <alignment horizontal="right" vertical="center" indent="1"/>
    </xf>
    <xf numFmtId="0" fontId="22" fillId="11" borderId="21" xfId="0" applyFont="1" applyFill="1" applyBorder="1" applyAlignment="1">
      <alignment horizontal="left" vertical="center" wrapText="1" indent="1"/>
    </xf>
    <xf numFmtId="0" fontId="25" fillId="11" borderId="21" xfId="0" applyFont="1" applyFill="1" applyBorder="1" applyAlignment="1">
      <alignment horizontal="right" vertical="center" indent="1"/>
    </xf>
    <xf numFmtId="166" fontId="39" fillId="11" borderId="6" xfId="0" applyNumberFormat="1" applyFont="1" applyFill="1" applyBorder="1" applyAlignment="1">
      <alignment horizontal="right" vertical="center" indent="1"/>
    </xf>
    <xf numFmtId="174" fontId="39" fillId="11" borderId="6" xfId="0" applyNumberFormat="1" applyFont="1" applyFill="1" applyBorder="1" applyAlignment="1">
      <alignment horizontal="right" vertical="center" indent="1"/>
    </xf>
    <xf numFmtId="169" fontId="2" fillId="0" borderId="4" xfId="0" applyNumberFormat="1" applyFont="1" applyBorder="1" applyAlignment="1">
      <alignment horizontal="center" vertical="center" wrapText="1"/>
    </xf>
    <xf numFmtId="0" fontId="46" fillId="0" borderId="6" xfId="0" applyFont="1" applyBorder="1" applyAlignment="1">
      <alignment horizontal="left" vertical="center" indent="1"/>
    </xf>
    <xf numFmtId="0" fontId="25" fillId="0" borderId="6" xfId="0" applyFont="1" applyBorder="1" applyAlignment="1">
      <alignment horizontal="right" vertical="center" indent="1"/>
    </xf>
    <xf numFmtId="3" fontId="39" fillId="0" borderId="6" xfId="0" applyNumberFormat="1" applyFont="1" applyBorder="1" applyAlignment="1">
      <alignment horizontal="right" vertical="center" indent="1"/>
    </xf>
    <xf numFmtId="0" fontId="47" fillId="0" borderId="6" xfId="0" applyFont="1" applyBorder="1" applyAlignment="1">
      <alignment horizontal="left" vertical="center" indent="1"/>
    </xf>
    <xf numFmtId="0" fontId="47" fillId="28" borderId="6" xfId="0" applyFont="1" applyFill="1" applyBorder="1" applyAlignment="1">
      <alignment horizontal="left" vertical="center" indent="1"/>
    </xf>
    <xf numFmtId="0" fontId="47" fillId="28" borderId="6" xfId="0" applyFont="1" applyFill="1" applyBorder="1" applyAlignment="1">
      <alignment horizontal="left" vertical="center" wrapText="1" indent="1"/>
    </xf>
    <xf numFmtId="170" fontId="48" fillId="28" borderId="6" xfId="0" applyNumberFormat="1" applyFont="1" applyFill="1" applyBorder="1" applyAlignment="1">
      <alignment horizontal="right" vertical="center" indent="1"/>
    </xf>
    <xf numFmtId="3" fontId="41" fillId="28" borderId="6" xfId="0" applyNumberFormat="1" applyFont="1" applyFill="1" applyBorder="1" applyAlignment="1">
      <alignment horizontal="right" vertical="center" indent="1"/>
    </xf>
    <xf numFmtId="0" fontId="49" fillId="28" borderId="4" xfId="0" applyFont="1" applyFill="1" applyBorder="1" applyAlignment="1">
      <alignment wrapText="1"/>
    </xf>
    <xf numFmtId="169" fontId="0" fillId="0" borderId="0" xfId="0" applyNumberFormat="1" applyAlignment="1">
      <alignment horizontal="right" indent="1"/>
    </xf>
    <xf numFmtId="0" fontId="19" fillId="4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vertical="top" wrapText="1"/>
    </xf>
    <xf numFmtId="0" fontId="15" fillId="0" borderId="2" xfId="0" applyFont="1" applyBorder="1" applyAlignment="1">
      <alignment vertical="top" wrapText="1"/>
    </xf>
    <xf numFmtId="168" fontId="21" fillId="0" borderId="2" xfId="0" applyNumberFormat="1" applyFont="1" applyBorder="1" applyAlignment="1">
      <alignment horizontal="right"/>
    </xf>
    <xf numFmtId="168" fontId="50" fillId="6" borderId="2" xfId="0" applyNumberFormat="1" applyFont="1" applyFill="1" applyBorder="1" applyAlignment="1">
      <alignment horizontal="right"/>
    </xf>
    <xf numFmtId="168" fontId="51" fillId="0" borderId="2" xfId="0" applyNumberFormat="1" applyFont="1" applyBorder="1" applyAlignment="1">
      <alignment horizontal="right"/>
    </xf>
    <xf numFmtId="168" fontId="50" fillId="29" borderId="2" xfId="0" applyNumberFormat="1" applyFont="1" applyFill="1" applyBorder="1" applyAlignment="1">
      <alignment horizontal="right"/>
    </xf>
    <xf numFmtId="167" fontId="50" fillId="29" borderId="2" xfId="0" applyNumberFormat="1" applyFont="1" applyFill="1" applyBorder="1" applyAlignment="1">
      <alignment horizontal="right"/>
    </xf>
    <xf numFmtId="168" fontId="21" fillId="29" borderId="2" xfId="0" applyNumberFormat="1" applyFont="1" applyFill="1" applyBorder="1" applyAlignment="1">
      <alignment horizontal="right"/>
    </xf>
    <xf numFmtId="0" fontId="19" fillId="4" borderId="2" xfId="0" applyFont="1" applyFill="1" applyBorder="1" applyAlignment="1">
      <alignment horizontal="center" vertical="center" wrapText="1"/>
    </xf>
    <xf numFmtId="166" fontId="21" fillId="0" borderId="2" xfId="0" applyNumberFormat="1" applyFont="1" applyBorder="1" applyAlignment="1">
      <alignment horizontal="right"/>
    </xf>
    <xf numFmtId="166" fontId="51" fillId="0" borderId="2" xfId="0" applyNumberFormat="1" applyFont="1" applyBorder="1" applyAlignment="1">
      <alignment horizontal="right"/>
    </xf>
    <xf numFmtId="4" fontId="52" fillId="7" borderId="2" xfId="0" applyNumberFormat="1" applyFont="1" applyFill="1" applyBorder="1" applyAlignment="1">
      <alignment horizontal="right"/>
    </xf>
    <xf numFmtId="0" fontId="14" fillId="3" borderId="0" xfId="0" applyFont="1" applyFill="1" applyAlignment="1">
      <alignment horizontal="left" vertical="center" indent="1"/>
    </xf>
    <xf numFmtId="0" fontId="14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3" fontId="12" fillId="5" borderId="1" xfId="0" applyNumberFormat="1" applyFont="1" applyFill="1" applyBorder="1" applyAlignment="1">
      <alignment horizontal="center" vertical="center"/>
    </xf>
    <xf numFmtId="2" fontId="13" fillId="5" borderId="1" xfId="0" applyNumberFormat="1" applyFont="1" applyFill="1" applyBorder="1" applyAlignment="1">
      <alignment horizontal="center" vertical="center"/>
    </xf>
    <xf numFmtId="3" fontId="12" fillId="6" borderId="1" xfId="0" applyNumberFormat="1" applyFont="1" applyFill="1" applyBorder="1" applyAlignment="1">
      <alignment horizontal="center" vertical="center"/>
    </xf>
    <xf numFmtId="2" fontId="13" fillId="6" borderId="1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/>
    </xf>
    <xf numFmtId="3" fontId="0" fillId="5" borderId="2" xfId="0" applyNumberFormat="1" applyFill="1" applyBorder="1" applyAlignment="1">
      <alignment horizontal="center"/>
    </xf>
    <xf numFmtId="3" fontId="17" fillId="5" borderId="2" xfId="0" applyNumberFormat="1" applyFont="1" applyFill="1" applyBorder="1" applyAlignment="1">
      <alignment horizontal="center"/>
    </xf>
    <xf numFmtId="3" fontId="0" fillId="6" borderId="2" xfId="0" applyNumberFormat="1" applyFill="1" applyBorder="1" applyAlignment="1">
      <alignment horizontal="center"/>
    </xf>
    <xf numFmtId="3" fontId="17" fillId="6" borderId="2" xfId="0" applyNumberFormat="1" applyFont="1" applyFill="1" applyBorder="1" applyAlignment="1">
      <alignment horizontal="center"/>
    </xf>
    <xf numFmtId="0" fontId="14" fillId="3" borderId="0" xfId="0" applyFont="1" applyFill="1" applyAlignment="1">
      <alignment horizontal="left" indent="1"/>
    </xf>
    <xf numFmtId="0" fontId="10" fillId="3" borderId="0" xfId="0" applyFont="1" applyFill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8" fillId="14" borderId="4" xfId="0" applyFont="1" applyFill="1" applyBorder="1" applyAlignment="1">
      <alignment horizontal="center" vertical="center" wrapText="1"/>
    </xf>
    <xf numFmtId="0" fontId="26" fillId="14" borderId="8" xfId="0" applyFont="1" applyFill="1" applyBorder="1" applyAlignment="1">
      <alignment horizontal="center" vertical="center" wrapText="1"/>
    </xf>
    <xf numFmtId="0" fontId="28" fillId="13" borderId="4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7" fillId="12" borderId="4" xfId="0" applyFont="1" applyFill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19" borderId="4" xfId="0" applyFill="1" applyBorder="1" applyAlignment="1">
      <alignment horizontal="center" vertical="center" wrapText="1"/>
    </xf>
    <xf numFmtId="0" fontId="0" fillId="17" borderId="4" xfId="0" applyFill="1" applyBorder="1" applyAlignment="1">
      <alignment horizontal="center" vertical="center" wrapText="1"/>
    </xf>
    <xf numFmtId="0" fontId="0" fillId="19" borderId="4" xfId="0" applyFill="1" applyBorder="1" applyAlignment="1">
      <alignment horizontal="center"/>
    </xf>
    <xf numFmtId="0" fontId="0" fillId="18" borderId="4" xfId="0" applyFill="1" applyBorder="1" applyAlignment="1">
      <alignment horizontal="center" wrapText="1"/>
    </xf>
    <xf numFmtId="49" fontId="0" fillId="16" borderId="4" xfId="0" applyNumberFormat="1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 wrapText="1"/>
    </xf>
    <xf numFmtId="0" fontId="0" fillId="15" borderId="4" xfId="0" applyFill="1" applyBorder="1" applyAlignment="1">
      <alignment horizontal="center" vertical="center" wrapText="1"/>
    </xf>
    <xf numFmtId="0" fontId="43" fillId="26" borderId="16" xfId="0" applyFont="1" applyFill="1" applyBorder="1" applyAlignment="1">
      <alignment horizontal="center" vertical="center" wrapText="1"/>
    </xf>
    <xf numFmtId="0" fontId="42" fillId="25" borderId="15" xfId="0" applyFont="1" applyFill="1" applyBorder="1" applyAlignment="1">
      <alignment horizontal="center" vertical="center" wrapText="1"/>
    </xf>
    <xf numFmtId="0" fontId="38" fillId="27" borderId="18" xfId="0" applyFont="1" applyFill="1" applyBorder="1" applyAlignment="1">
      <alignment horizontal="center" vertical="center" wrapText="1"/>
    </xf>
    <xf numFmtId="0" fontId="38" fillId="19" borderId="6" xfId="0" applyFont="1" applyFill="1" applyBorder="1" applyAlignment="1">
      <alignment horizontal="center" vertical="center"/>
    </xf>
    <xf numFmtId="0" fontId="38" fillId="19" borderId="6" xfId="0" applyFont="1" applyFill="1" applyBorder="1" applyAlignment="1">
      <alignment horizontal="center" vertical="center" wrapText="1"/>
    </xf>
    <xf numFmtId="0" fontId="44" fillId="19" borderId="17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6" fillId="0" borderId="2" xfId="0" applyFont="1" applyBorder="1" applyAlignment="1"/>
    <xf numFmtId="167" fontId="0" fillId="5" borderId="2" xfId="0" applyNumberFormat="1" applyFill="1" applyBorder="1" applyAlignment="1"/>
    <xf numFmtId="167" fontId="0" fillId="6" borderId="2" xfId="0" applyNumberFormat="1" applyFill="1" applyBorder="1" applyAlignment="1"/>
    <xf numFmtId="167" fontId="0" fillId="8" borderId="2" xfId="0" applyNumberFormat="1" applyFill="1" applyBorder="1" applyAlignment="1"/>
    <xf numFmtId="167" fontId="17" fillId="8" borderId="2" xfId="0" applyNumberFormat="1" applyFont="1" applyFill="1" applyBorder="1" applyAlignment="1"/>
  </cellXfs>
  <cellStyles count="34">
    <cellStyle name="Comma 14" xfId="1" xr:uid="{00000000-0005-0000-0000-000006000000}"/>
    <cellStyle name="Comma 2" xfId="2" xr:uid="{00000000-0005-0000-0000-000007000000}"/>
    <cellStyle name="Comma 2 2" xfId="3" xr:uid="{00000000-0005-0000-0000-000008000000}"/>
    <cellStyle name="Comma 3" xfId="4" xr:uid="{00000000-0005-0000-0000-000009000000}"/>
    <cellStyle name="Hyperlink 2" xfId="5" xr:uid="{00000000-0005-0000-0000-00000A000000}"/>
    <cellStyle name="Normal" xfId="0" builtinId="0"/>
    <cellStyle name="Normal 10 2" xfId="6" xr:uid="{00000000-0005-0000-0000-00000B000000}"/>
    <cellStyle name="Normal 12" xfId="7" xr:uid="{00000000-0005-0000-0000-00000C000000}"/>
    <cellStyle name="Normal 12 3" xfId="8" xr:uid="{00000000-0005-0000-0000-00000D000000}"/>
    <cellStyle name="Normal 2" xfId="9" xr:uid="{00000000-0005-0000-0000-00000E000000}"/>
    <cellStyle name="Normal 2 2" xfId="10" xr:uid="{00000000-0005-0000-0000-00000F000000}"/>
    <cellStyle name="Normal 2 2 2" xfId="11" xr:uid="{00000000-0005-0000-0000-000010000000}"/>
    <cellStyle name="Normal 2 2 3" xfId="12" xr:uid="{00000000-0005-0000-0000-000011000000}"/>
    <cellStyle name="Normal 2 3" xfId="13" xr:uid="{00000000-0005-0000-0000-000012000000}"/>
    <cellStyle name="Normal 2 4" xfId="14" xr:uid="{00000000-0005-0000-0000-000013000000}"/>
    <cellStyle name="Normal 3" xfId="15" xr:uid="{00000000-0005-0000-0000-000014000000}"/>
    <cellStyle name="Normal 3 2" xfId="16" xr:uid="{00000000-0005-0000-0000-000015000000}"/>
    <cellStyle name="Normal 3 2 2" xfId="17" xr:uid="{00000000-0005-0000-0000-000016000000}"/>
    <cellStyle name="Normal 3 3" xfId="18" xr:uid="{00000000-0005-0000-0000-000017000000}"/>
    <cellStyle name="Normal 3 4" xfId="19" xr:uid="{00000000-0005-0000-0000-000018000000}"/>
    <cellStyle name="Normal 5" xfId="20" xr:uid="{00000000-0005-0000-0000-000019000000}"/>
    <cellStyle name="Normal 5 2" xfId="21" xr:uid="{00000000-0005-0000-0000-00001A000000}"/>
    <cellStyle name="Normal 6 2" xfId="22" xr:uid="{00000000-0005-0000-0000-00001B000000}"/>
    <cellStyle name="Normal 7" xfId="23" xr:uid="{00000000-0005-0000-0000-00001C000000}"/>
    <cellStyle name="Percent 2" xfId="24" xr:uid="{00000000-0005-0000-0000-00001D000000}"/>
    <cellStyle name="Percent 2 2" xfId="25" xr:uid="{00000000-0005-0000-0000-00001E000000}"/>
    <cellStyle name="Percent 2 3" xfId="26" xr:uid="{00000000-0005-0000-0000-00001F000000}"/>
    <cellStyle name="Percent 2 3 2" xfId="27" xr:uid="{00000000-0005-0000-0000-000020000000}"/>
    <cellStyle name="Percent 2 3 2 2" xfId="28" xr:uid="{00000000-0005-0000-0000-000021000000}"/>
    <cellStyle name="Percent 2 4" xfId="29" xr:uid="{00000000-0005-0000-0000-000022000000}"/>
    <cellStyle name="Percent 3" xfId="30" xr:uid="{00000000-0005-0000-0000-000023000000}"/>
    <cellStyle name="백분율 2" xfId="32" xr:uid="{00000000-0005-0000-0000-000025000000}"/>
    <cellStyle name="쉼표 2" xfId="33" xr:uid="{00000000-0005-0000-0000-000026000000}"/>
    <cellStyle name="常规 4" xfId="31" xr:uid="{00000000-0005-0000-0000-00002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F2F2F2"/>
      <rgbColor rgb="FF9C0006"/>
      <rgbColor rgb="FF006100"/>
      <rgbColor rgb="FF000080"/>
      <rgbColor rgb="FF7F7F7F"/>
      <rgbColor rgb="FF800080"/>
      <rgbColor rgb="FF008080"/>
      <rgbColor rgb="FFBFBFBF"/>
      <rgbColor rgb="FF808080"/>
      <rgbColor rgb="FFC5E0B4"/>
      <rgbColor rgb="FF993366"/>
      <rgbColor rgb="FFFFF2CC"/>
      <rgbColor rgb="FFDEEBF7"/>
      <rgbColor rgb="FF660066"/>
      <rgbColor rgb="FFFCE4D6"/>
      <rgbColor rgb="FF305496"/>
      <rgbColor rgb="FFBDD7EE"/>
      <rgbColor rgb="FF000080"/>
      <rgbColor rgb="FFFF00FF"/>
      <rgbColor rgb="FFC6E0B4"/>
      <rgbColor rgb="FF00FFFF"/>
      <rgbColor rgb="FF800080"/>
      <rgbColor rgb="FFC00000"/>
      <rgbColor rgb="FF008080"/>
      <rgbColor rgb="FF0000FF"/>
      <rgbColor rgb="FF00CCFF"/>
      <rgbColor rgb="FFE2EFDA"/>
      <rgbColor rgb="FFE2F0D9"/>
      <rgbColor rgb="FFFBE5D6"/>
      <rgbColor rgb="FFB4C7E7"/>
      <rgbColor rgb="FFFFC7CE"/>
      <rgbColor rgb="FFD9E2F3"/>
      <rgbColor rgb="FFF8CBAD"/>
      <rgbColor rgb="FF3366FF"/>
      <rgbColor rgb="FFDAE3F3"/>
      <rgbColor rgb="FF92D050"/>
      <rgbColor rgb="FFFFD966"/>
      <rgbColor rgb="FFEDEDED"/>
      <rgbColor rgb="FFED7D31"/>
      <rgbColor rgb="FF595959"/>
      <rgbColor rgb="FF8497B0"/>
      <rgbColor rgb="FF1F4E79"/>
      <rgbColor rgb="FF339966"/>
      <rgbColor rgb="FF003300"/>
      <rgbColor rgb="FF525252"/>
      <rgbColor rgb="FFC55A11"/>
      <rgbColor rgb="FF993366"/>
      <rgbColor rgb="FF2B3957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s://delagua.surveycto.com/view/submission-attachment/?uuid=uuid%3A8848a5ce-dda0-4900-bbb7-d98f2d33d762&amp;file=1776340091989.jpg" TargetMode="External"/><Relationship Id="rId299" Type="http://schemas.openxmlformats.org/officeDocument/2006/relationships/hyperlink" Target="https://delagua.surveycto.com/view/submission-attachment/?uuid=uuid%3Aa9b8b270-e9f8-41fd-ac47-0302eff918d2&amp;file=1776770597697.jpg" TargetMode="External"/><Relationship Id="rId21" Type="http://schemas.openxmlformats.org/officeDocument/2006/relationships/hyperlink" Target="https://delagua.surveycto.com/view/submission-attachment/?uuid=uuid%3A791cd5e6-a722-4a45-9516-a13217e076e5&amp;file=1776332350174.jpg" TargetMode="External"/><Relationship Id="rId63" Type="http://schemas.openxmlformats.org/officeDocument/2006/relationships/hyperlink" Target="https://delagua.surveycto.com/view/submission-attachment/?uuid=uuid%3Ac433384e-2787-462a-8424-2c85b04dcd75&amp;file=1776353810578.jpg" TargetMode="External"/><Relationship Id="rId159" Type="http://schemas.openxmlformats.org/officeDocument/2006/relationships/hyperlink" Target="https://delagua.surveycto.com/view/submission-attachment/?uuid=uuid%3A60f26f84-2f7c-4aaa-a02c-9a75c29c5097&amp;file=1776423214137.jpg" TargetMode="External"/><Relationship Id="rId170" Type="http://schemas.openxmlformats.org/officeDocument/2006/relationships/hyperlink" Target="https://delagua.surveycto.com/view/submission-attachment/?uuid=uuid%3Ad119adc3-bd4c-49fd-9396-cc0f69f0bbe9&amp;file=1776850107756.jpg" TargetMode="External"/><Relationship Id="rId226" Type="http://schemas.openxmlformats.org/officeDocument/2006/relationships/hyperlink" Target="https://delagua.surveycto.com/view/submission-attachment/?uuid=uuid%3A567fe2f2-ca6a-449a-b3b3-4ca3281a520a&amp;file=1776936430182.jpg" TargetMode="External"/><Relationship Id="rId268" Type="http://schemas.openxmlformats.org/officeDocument/2006/relationships/hyperlink" Target="https://delagua.surveycto.com/view/submission-attachment/?uuid=uuid%3Ae0fabcc5-cafd-4ff4-aeb9-cae37c9a50da&amp;file=1776764114907.jpg" TargetMode="External"/><Relationship Id="rId32" Type="http://schemas.openxmlformats.org/officeDocument/2006/relationships/hyperlink" Target="https://delagua.surveycto.com/view/submission-attachment/?uuid=uuid%3Ad23b52ae-5f02-4059-88e2-2f9b8e266b57&amp;file=1776336413920.jpg" TargetMode="External"/><Relationship Id="rId74" Type="http://schemas.openxmlformats.org/officeDocument/2006/relationships/hyperlink" Target="https://delagua.surveycto.com/view/submission-attachment/?uuid=uuid%3A3e75005c-e216-4141-ade1-4942da29cacc&amp;file=1776341745721.jpg" TargetMode="External"/><Relationship Id="rId128" Type="http://schemas.openxmlformats.org/officeDocument/2006/relationships/hyperlink" Target="https://delagua.surveycto.com/view/submission-attachment/?uuid=uuid%3A1eece80d-d4fd-47d8-8040-e4596173d38b&amp;file=1776414798560.jpg" TargetMode="External"/><Relationship Id="rId5" Type="http://schemas.openxmlformats.org/officeDocument/2006/relationships/hyperlink" Target="https://delagua.surveycto.com/view/submission-attachment/?uuid=uuid%3A9436c10e-874b-4758-97c7-bc86f54619da&amp;file=1776070406031.jpg" TargetMode="External"/><Relationship Id="rId181" Type="http://schemas.openxmlformats.org/officeDocument/2006/relationships/hyperlink" Target="https://delagua.surveycto.com/view/submission-attachment/?uuid=uuid%3A481fc919-c96b-4c07-bfed-fdddeb50ab77&amp;file=1776851246747.jpg" TargetMode="External"/><Relationship Id="rId237" Type="http://schemas.openxmlformats.org/officeDocument/2006/relationships/hyperlink" Target="https://delagua.surveycto.com/view/submission-attachment/?uuid=uuid%3A7454707e-bb0a-4bc4-aa5a-fffd1f3e9eac&amp;file=1776158994234.jpg" TargetMode="External"/><Relationship Id="rId279" Type="http://schemas.openxmlformats.org/officeDocument/2006/relationships/hyperlink" Target="https://delagua.surveycto.com/view/submission-attachment/?uuid=uuid%3Aaa57484d-c24c-4b9d-acbe-36bab8387ed8&amp;file=1777028905511.jpg" TargetMode="External"/><Relationship Id="rId43" Type="http://schemas.openxmlformats.org/officeDocument/2006/relationships/hyperlink" Target="https://delagua.surveycto.com/view/submission-attachment/?uuid=uuid%3A2af8bbae-04b7-4108-b08e-dc3039555628&amp;file=1776345220004.jpg" TargetMode="External"/><Relationship Id="rId139" Type="http://schemas.openxmlformats.org/officeDocument/2006/relationships/hyperlink" Target="https://delagua.surveycto.com/view/submission-attachment/?uuid=uuid%3A251a9ab4-5b36-4ab4-b03b-b1bd8041e1a1&amp;file=1776340131156.jpg" TargetMode="External"/><Relationship Id="rId290" Type="http://schemas.openxmlformats.org/officeDocument/2006/relationships/hyperlink" Target="https://delagua.surveycto.com/view/submission-attachment/?uuid=uuid%3Add5fe003-4397-45ac-9194-04fbc91aabeb&amp;file=1776762747258.jpg" TargetMode="External"/><Relationship Id="rId85" Type="http://schemas.openxmlformats.org/officeDocument/2006/relationships/hyperlink" Target="https://delagua.surveycto.com/view/submission-attachment/?uuid=uuid%3Acda4afd3-464e-4865-876f-25234b5746d6&amp;file=1776335340292.jpg" TargetMode="External"/><Relationship Id="rId150" Type="http://schemas.openxmlformats.org/officeDocument/2006/relationships/hyperlink" Target="https://delagua.surveycto.com/view/submission-attachment/?uuid=uuid%3A5d4fe5d8-cbe5-47a2-acc3-9aae93242fc9&amp;file=1776075991687.jpg" TargetMode="External"/><Relationship Id="rId192" Type="http://schemas.openxmlformats.org/officeDocument/2006/relationships/hyperlink" Target="https://delagua.surveycto.com/view/submission-attachment/?uuid=uuid%3A7b5b6c91-e315-420c-9439-c0903b4514ef&amp;file=1776938033331.jpg" TargetMode="External"/><Relationship Id="rId206" Type="http://schemas.openxmlformats.org/officeDocument/2006/relationships/hyperlink" Target="https://delagua.surveycto.com/view/submission-attachment/?uuid=uuid%3Ab0c8d790-389f-47f4-a56d-69d77df10ba9&amp;file=1776930698261.jpg" TargetMode="External"/><Relationship Id="rId248" Type="http://schemas.openxmlformats.org/officeDocument/2006/relationships/hyperlink" Target="https://delagua.surveycto.com/view/submission-attachment/?uuid=uuid%3A250c22a6-65fe-423c-9ab6-f18972f253d9&amp;file=1776682815315.jpg" TargetMode="External"/><Relationship Id="rId12" Type="http://schemas.openxmlformats.org/officeDocument/2006/relationships/hyperlink" Target="https://delagua.surveycto.com/view/submission-attachment/?uuid=uuid%3Abbb37478-776c-47ff-82a8-20a4ae3eab98&amp;file=1776250384129.jpg" TargetMode="External"/><Relationship Id="rId108" Type="http://schemas.openxmlformats.org/officeDocument/2006/relationships/hyperlink" Target="https://delagua.surveycto.com/view/submission-attachment/?uuid=uuid%3A151f4fab-6cd1-44a8-b55c-775a2458228e&amp;file=1776333004716.jpg" TargetMode="External"/><Relationship Id="rId54" Type="http://schemas.openxmlformats.org/officeDocument/2006/relationships/hyperlink" Target="https://delagua.surveycto.com/view/submission-attachment/?uuid=uuid%3A2d9d7fbb-dd01-4d0c-98c0-ca914ca118f1&amp;file=1776339084839.jpg" TargetMode="External"/><Relationship Id="rId75" Type="http://schemas.openxmlformats.org/officeDocument/2006/relationships/hyperlink" Target="https://delagua.surveycto.com/view/submission-attachment/?uuid=uuid%3Aa7d35c56-b58e-4523-a1f5-098086592cc6&amp;file=1776336907022.jpg" TargetMode="External"/><Relationship Id="rId96" Type="http://schemas.openxmlformats.org/officeDocument/2006/relationships/hyperlink" Target="https://delagua.surveycto.com/view/submission-attachment/?uuid=uuid%3A6245e88d-02c1-46f5-ad79-e89505717fb4&amp;file=1776339028714.jpg" TargetMode="External"/><Relationship Id="rId140" Type="http://schemas.openxmlformats.org/officeDocument/2006/relationships/hyperlink" Target="https://delagua.surveycto.com/view/submission-attachment/?uuid=uuid%3A251a9ab4-5b36-4ab4-b03b-b1bd8041e1a1&amp;file=1776340147243.jpg" TargetMode="External"/><Relationship Id="rId161" Type="http://schemas.openxmlformats.org/officeDocument/2006/relationships/hyperlink" Target="https://delagua.surveycto.com/view/submission-attachment/?uuid=uuid%3A06eb8fa4-0fbd-4cdd-a0e0-287e5686bbd0&amp;file=1776424592672.jpg" TargetMode="External"/><Relationship Id="rId182" Type="http://schemas.openxmlformats.org/officeDocument/2006/relationships/hyperlink" Target="https://delagua.surveycto.com/view/submission-attachment/?uuid=uuid%3A481fc919-c96b-4c07-bfed-fdddeb50ab77&amp;file=1776851264100.jpg" TargetMode="External"/><Relationship Id="rId217" Type="http://schemas.openxmlformats.org/officeDocument/2006/relationships/hyperlink" Target="https://delagua.surveycto.com/view/submission-attachment/?uuid=uuid%3A6dd20fc8-2789-4898-8581-c6e337efcbea&amp;file=1776946622062.jpg" TargetMode="External"/><Relationship Id="rId6" Type="http://schemas.openxmlformats.org/officeDocument/2006/relationships/hyperlink" Target="https://delagua.surveycto.com/view/submission-attachment/?uuid=uuid%3A9436c10e-874b-4758-97c7-bc86f54619da&amp;file=1776070477616.jpg" TargetMode="External"/><Relationship Id="rId238" Type="http://schemas.openxmlformats.org/officeDocument/2006/relationships/hyperlink" Target="https://delagua.surveycto.com/view/submission-attachment/?uuid=uuid%3A7454707e-bb0a-4bc4-aa5a-fffd1f3e9eac&amp;file=1776159167926.jpg" TargetMode="External"/><Relationship Id="rId259" Type="http://schemas.openxmlformats.org/officeDocument/2006/relationships/hyperlink" Target="https://delagua.surveycto.com/view/submission-attachment/?uuid=uuid%3A63a86322-a885-4631-b60d-8145004815fa&amp;file=1776942669783.jpg" TargetMode="External"/><Relationship Id="rId23" Type="http://schemas.openxmlformats.org/officeDocument/2006/relationships/hyperlink" Target="https://delagua.surveycto.com/view/submission-attachment/?uuid=uuid%3A3c6572bf-d102-40b0-8451-d7554a4ef29a&amp;file=1776333198777.jpg" TargetMode="External"/><Relationship Id="rId119" Type="http://schemas.openxmlformats.org/officeDocument/2006/relationships/hyperlink" Target="https://delagua.surveycto.com/view/submission-attachment/?uuid=uuid%3A2862f05e-4fe8-430a-ac52-1921e9d70120&amp;file=1776415703021.jpg" TargetMode="External"/><Relationship Id="rId270" Type="http://schemas.openxmlformats.org/officeDocument/2006/relationships/hyperlink" Target="https://delagua.surveycto.com/view/submission-attachment/?uuid=uuid%3A0050c430-59ca-49dd-b967-1d25b515b7c8&amp;file=1776765068271.jpg" TargetMode="External"/><Relationship Id="rId291" Type="http://schemas.openxmlformats.org/officeDocument/2006/relationships/hyperlink" Target="https://delagua.surveycto.com/view/submission-attachment/?uuid=uuid%3Aa28b09c5-9d15-49a8-9907-db7d04d16a0b&amp;file=1776764226293.jpg" TargetMode="External"/><Relationship Id="rId44" Type="http://schemas.openxmlformats.org/officeDocument/2006/relationships/hyperlink" Target="https://delagua.surveycto.com/view/submission-attachment/?uuid=uuid%3A2af8bbae-04b7-4108-b08e-dc3039555628&amp;file=1776345247104.jpg" TargetMode="External"/><Relationship Id="rId65" Type="http://schemas.openxmlformats.org/officeDocument/2006/relationships/hyperlink" Target="https://delagua.surveycto.com/view/submission-attachment/?uuid=uuid%3A79e436a2-97fd-4a38-b26d-31dea293d3e1&amp;file=1776423103786.jpg" TargetMode="External"/><Relationship Id="rId86" Type="http://schemas.openxmlformats.org/officeDocument/2006/relationships/hyperlink" Target="https://delagua.surveycto.com/view/submission-attachment/?uuid=uuid%3Acda4afd3-464e-4865-876f-25234b5746d6&amp;file=1776335379563.jpg" TargetMode="External"/><Relationship Id="rId130" Type="http://schemas.openxmlformats.org/officeDocument/2006/relationships/hyperlink" Target="https://delagua.surveycto.com/view/submission-attachment/?uuid=uuid%3A878f3160-77b9-4226-a8f3-6808639eaffb&amp;file=1776420294519.jpg" TargetMode="External"/><Relationship Id="rId151" Type="http://schemas.openxmlformats.org/officeDocument/2006/relationships/hyperlink" Target="https://delagua.surveycto.com/view/submission-attachment/?uuid=uuid%3Ac415aaca-b74a-436e-b0dc-79d3b968688f&amp;file=1776077124469.jpg" TargetMode="External"/><Relationship Id="rId172" Type="http://schemas.openxmlformats.org/officeDocument/2006/relationships/hyperlink" Target="https://delagua.surveycto.com/view/submission-attachment/?uuid=uuid%3Abd7f619e-0ca5-45cb-ae77-e95ada4f7011&amp;file=1776854640837.jpg" TargetMode="External"/><Relationship Id="rId193" Type="http://schemas.openxmlformats.org/officeDocument/2006/relationships/hyperlink" Target="https://delagua.surveycto.com/view/submission-attachment/?uuid=uuid%3Ab18e64d7-d441-42ea-bc65-104f4a44411c&amp;file=1776938940058.jpg" TargetMode="External"/><Relationship Id="rId207" Type="http://schemas.openxmlformats.org/officeDocument/2006/relationships/hyperlink" Target="https://delagua.surveycto.com/view/submission-attachment/?uuid=uuid%3A571e72f3-2a37-4151-bbe6-4a16f244c062&amp;file=1776932225969.jpg" TargetMode="External"/><Relationship Id="rId228" Type="http://schemas.openxmlformats.org/officeDocument/2006/relationships/hyperlink" Target="https://delagua.surveycto.com/view/submission-attachment/?uuid=uuid%3A4fe1f1d8-f924-45b1-b671-9efe3e484001&amp;file=1776937784125.jpg" TargetMode="External"/><Relationship Id="rId249" Type="http://schemas.openxmlformats.org/officeDocument/2006/relationships/hyperlink" Target="https://delagua.surveycto.com/view/submission-attachment/?uuid=uuid%3A06bc2a9e-4f40-4c50-a544-7405b0bb21b4&amp;file=1776684694327.jpg" TargetMode="External"/><Relationship Id="rId13" Type="http://schemas.openxmlformats.org/officeDocument/2006/relationships/hyperlink" Target="https://delagua.surveycto.com/view/submission-attachment/?uuid=uuid%3A3e6f8f3e-657f-455f-90d1-a82218dfccd8&amp;file=1776257384791.jpg" TargetMode="External"/><Relationship Id="rId109" Type="http://schemas.openxmlformats.org/officeDocument/2006/relationships/hyperlink" Target="https://delagua.surveycto.com/view/submission-attachment/?uuid=uuid%3A3c0a74bf-2542-414b-8a49-88bc6a4ebaab&amp;file=1776334456316.jpg" TargetMode="External"/><Relationship Id="rId260" Type="http://schemas.openxmlformats.org/officeDocument/2006/relationships/hyperlink" Target="https://delagua.surveycto.com/view/submission-attachment/?uuid=uuid%3A63a86322-a885-4631-b60d-8145004815fa&amp;file=1776942679083.jpg" TargetMode="External"/><Relationship Id="rId281" Type="http://schemas.openxmlformats.org/officeDocument/2006/relationships/hyperlink" Target="https://delagua.surveycto.com/view/submission-attachment/?uuid=uuid%3A3d14a8a4-57c1-4ad7-b0c2-fdc29de39767&amp;file=1777029889625.jpg" TargetMode="External"/><Relationship Id="rId34" Type="http://schemas.openxmlformats.org/officeDocument/2006/relationships/hyperlink" Target="https://delagua.surveycto.com/view/submission-attachment/?uuid=uuid%3A84bf5204-ca1b-4a11-8b65-3e8f0fb1ab4c&amp;file=1776337683281.jpg" TargetMode="External"/><Relationship Id="rId55" Type="http://schemas.openxmlformats.org/officeDocument/2006/relationships/hyperlink" Target="https://delagua.surveycto.com/view/submission-attachment/?uuid=uuid%3A84e23478-e653-40be-8f8b-de17094ef1b7&amp;file=1776341311274.jpg" TargetMode="External"/><Relationship Id="rId76" Type="http://schemas.openxmlformats.org/officeDocument/2006/relationships/hyperlink" Target="https://delagua.surveycto.com/view/submission-attachment/?uuid=uuid%3Aa7d35c56-b58e-4523-a1f5-098086592cc6&amp;file=1776336953769.jpg" TargetMode="External"/><Relationship Id="rId97" Type="http://schemas.openxmlformats.org/officeDocument/2006/relationships/hyperlink" Target="https://delagua.surveycto.com/view/submission-attachment/?uuid=uuid%3A6005c9d9-0ae8-493b-80a4-d9f4b8afb2f6&amp;file=1776342728440.jpg" TargetMode="External"/><Relationship Id="rId120" Type="http://schemas.openxmlformats.org/officeDocument/2006/relationships/hyperlink" Target="https://delagua.surveycto.com/view/submission-attachment/?uuid=uuid%3A2862f05e-4fe8-430a-ac52-1921e9d70120&amp;file=1776415763296.jpg" TargetMode="External"/><Relationship Id="rId141" Type="http://schemas.openxmlformats.org/officeDocument/2006/relationships/hyperlink" Target="https://delagua.surveycto.com/view/submission-attachment/?uuid=uuid%3Ab15dac27-621b-4c5f-a221-68f2d9bc8d30&amp;file=1776341485273.jpg" TargetMode="External"/><Relationship Id="rId7" Type="http://schemas.openxmlformats.org/officeDocument/2006/relationships/hyperlink" Target="https://delagua.surveycto.com/view/submission-attachment/?uuid=uuid%3A0c7540ef-9945-45f6-9b52-0c912e487580&amp;file=1776071518835.jpg" TargetMode="External"/><Relationship Id="rId162" Type="http://schemas.openxmlformats.org/officeDocument/2006/relationships/hyperlink" Target="https://delagua.surveycto.com/view/submission-attachment/?uuid=uuid%3A06eb8fa4-0fbd-4cdd-a0e0-287e5686bbd0&amp;file=1776424600715.jpg" TargetMode="External"/><Relationship Id="rId183" Type="http://schemas.openxmlformats.org/officeDocument/2006/relationships/hyperlink" Target="https://delagua.surveycto.com/view/submission-attachment/?uuid=uuid%3A76c7aab8-c203-428d-afe3-ef3d4e7bf6b3&amp;file=1776945823531.jpg" TargetMode="External"/><Relationship Id="rId218" Type="http://schemas.openxmlformats.org/officeDocument/2006/relationships/hyperlink" Target="https://delagua.surveycto.com/view/submission-attachment/?uuid=uuid%3A6dd20fc8-2789-4898-8581-c6e337efcbea&amp;file=1776946636160.jpg" TargetMode="External"/><Relationship Id="rId239" Type="http://schemas.openxmlformats.org/officeDocument/2006/relationships/hyperlink" Target="https://delagua.surveycto.com/view/submission-attachment/?uuid=uuid%3A5eb9af66-f803-4a81-a572-6a26a0dc5f23&amp;file=1776163777044.jpg" TargetMode="External"/><Relationship Id="rId250" Type="http://schemas.openxmlformats.org/officeDocument/2006/relationships/hyperlink" Target="https://delagua.surveycto.com/view/submission-attachment/?uuid=uuid%3A06bc2a9e-4f40-4c50-a544-7405b0bb21b4&amp;file=1776684744869.jpg" TargetMode="External"/><Relationship Id="rId271" Type="http://schemas.openxmlformats.org/officeDocument/2006/relationships/hyperlink" Target="https://delagua.surveycto.com/view/submission-attachment/?uuid=uuid%3Aea54f0da-4d34-4ac3-81eb-8b9125b4dd10&amp;file=1776766927660.jpg" TargetMode="External"/><Relationship Id="rId292" Type="http://schemas.openxmlformats.org/officeDocument/2006/relationships/hyperlink" Target="https://delagua.surveycto.com/view/submission-attachment/?uuid=uuid%3Aa28b09c5-9d15-49a8-9907-db7d04d16a0b&amp;file=1776764245778.jpg" TargetMode="External"/><Relationship Id="rId24" Type="http://schemas.openxmlformats.org/officeDocument/2006/relationships/hyperlink" Target="https://delagua.surveycto.com/view/submission-attachment/?uuid=uuid%3A3c6572bf-d102-40b0-8451-d7554a4ef29a&amp;file=1776333275237.jpg" TargetMode="External"/><Relationship Id="rId45" Type="http://schemas.openxmlformats.org/officeDocument/2006/relationships/hyperlink" Target="https://delagua.surveycto.com/view/submission-attachment/?uuid=uuid%3Ae7ca4603-82e1-43d2-bfac-4a2b2d7489c3&amp;file=1776347218728.jpg" TargetMode="External"/><Relationship Id="rId66" Type="http://schemas.openxmlformats.org/officeDocument/2006/relationships/hyperlink" Target="https://delagua.surveycto.com/view/submission-attachment/?uuid=uuid%3A79e436a2-97fd-4a38-b26d-31dea293d3e1&amp;file=1776423184603.jpg" TargetMode="External"/><Relationship Id="rId87" Type="http://schemas.openxmlformats.org/officeDocument/2006/relationships/hyperlink" Target="https://delagua.surveycto.com/view/submission-attachment/?uuid=uuid%3Aba6aa172-eb38-46b4-b2c3-e834e3f01e10&amp;file=1776340925594.jpg" TargetMode="External"/><Relationship Id="rId110" Type="http://schemas.openxmlformats.org/officeDocument/2006/relationships/hyperlink" Target="https://delagua.surveycto.com/view/submission-attachment/?uuid=uuid%3A3c0a74bf-2542-414b-8a49-88bc6a4ebaab&amp;file=1776334550034.jpg" TargetMode="External"/><Relationship Id="rId131" Type="http://schemas.openxmlformats.org/officeDocument/2006/relationships/hyperlink" Target="https://delagua.surveycto.com/view/submission-attachment/?uuid=uuid%3A76a77731-6c44-4437-a6e3-441762493ac6&amp;file=1776332258175.jpg" TargetMode="External"/><Relationship Id="rId152" Type="http://schemas.openxmlformats.org/officeDocument/2006/relationships/hyperlink" Target="https://delagua.surveycto.com/view/submission-attachment/?uuid=uuid%3Ac415aaca-b74a-436e-b0dc-79d3b968688f&amp;file=1776077470564.jpg" TargetMode="External"/><Relationship Id="rId173" Type="http://schemas.openxmlformats.org/officeDocument/2006/relationships/hyperlink" Target="https://delagua.surveycto.com/view/submission-attachment/?uuid=uuid%3A617b784a-029b-4464-8885-a07b14695819&amp;file=1776858206939.jpg" TargetMode="External"/><Relationship Id="rId194" Type="http://schemas.openxmlformats.org/officeDocument/2006/relationships/hyperlink" Target="https://delagua.surveycto.com/view/submission-attachment/?uuid=uuid%3Ab18e64d7-d441-42ea-bc65-104f4a44411c&amp;file=1776938999375.jpg" TargetMode="External"/><Relationship Id="rId208" Type="http://schemas.openxmlformats.org/officeDocument/2006/relationships/hyperlink" Target="https://delagua.surveycto.com/view/submission-attachment/?uuid=uuid%3A571e72f3-2a37-4151-bbe6-4a16f244c062&amp;file=1776932259479.jpg" TargetMode="External"/><Relationship Id="rId229" Type="http://schemas.openxmlformats.org/officeDocument/2006/relationships/hyperlink" Target="https://delagua.surveycto.com/view/submission-attachment/?uuid=uuid%3Acb162181-ceef-4874-8be4-7279dbb79574&amp;file=1776939328253.jpg" TargetMode="External"/><Relationship Id="rId240" Type="http://schemas.openxmlformats.org/officeDocument/2006/relationships/hyperlink" Target="https://delagua.surveycto.com/view/submission-attachment/?uuid=uuid%3A5eb9af66-f803-4a81-a572-6a26a0dc5f23&amp;file=1776163852783.jpg" TargetMode="External"/><Relationship Id="rId261" Type="http://schemas.openxmlformats.org/officeDocument/2006/relationships/hyperlink" Target="https://delagua.surveycto.com/view/submission-attachment/?uuid=uuid%3Ab6e283f6-16ac-4864-9627-c63bd7ba165a&amp;file=1776944959266.jpg" TargetMode="External"/><Relationship Id="rId14" Type="http://schemas.openxmlformats.org/officeDocument/2006/relationships/hyperlink" Target="https://delagua.surveycto.com/view/submission-attachment/?uuid=uuid%3A3e6f8f3e-657f-455f-90d1-a82218dfccd8&amp;file=1776257442817.jpg" TargetMode="External"/><Relationship Id="rId35" Type="http://schemas.openxmlformats.org/officeDocument/2006/relationships/hyperlink" Target="https://delagua.surveycto.com/view/submission-attachment/?uuid=uuid%3A21b35d2d-ec44-4651-8a21-3cd495c5caef&amp;file=1776340027026.jpg" TargetMode="External"/><Relationship Id="rId56" Type="http://schemas.openxmlformats.org/officeDocument/2006/relationships/hyperlink" Target="https://delagua.surveycto.com/view/submission-attachment/?uuid=uuid%3A84e23478-e653-40be-8f8b-de17094ef1b7&amp;file=1776341357848.jpg" TargetMode="External"/><Relationship Id="rId77" Type="http://schemas.openxmlformats.org/officeDocument/2006/relationships/hyperlink" Target="https://delagua.surveycto.com/view/submission-attachment/?uuid=uuid%3A6415a231-1128-4972-a5b6-a96f8117e18d&amp;file=1776421984863.jpg" TargetMode="External"/><Relationship Id="rId100" Type="http://schemas.openxmlformats.org/officeDocument/2006/relationships/hyperlink" Target="https://delagua.surveycto.com/view/submission-attachment/?uuid=uuid%3Aec3a165d-8f58-41b8-a8d2-ea8bcd58e455&amp;file=1776344849090.jpg" TargetMode="External"/><Relationship Id="rId282" Type="http://schemas.openxmlformats.org/officeDocument/2006/relationships/hyperlink" Target="https://delagua.surveycto.com/view/submission-attachment/?uuid=uuid%3A3d14a8a4-57c1-4ad7-b0c2-fdc29de39767&amp;file=1777030008778.jpg" TargetMode="External"/><Relationship Id="rId8" Type="http://schemas.openxmlformats.org/officeDocument/2006/relationships/hyperlink" Target="https://delagua.surveycto.com/view/submission-attachment/?uuid=uuid%3A0c7540ef-9945-45f6-9b52-0c912e487580&amp;file=1776071592978.jpg" TargetMode="External"/><Relationship Id="rId98" Type="http://schemas.openxmlformats.org/officeDocument/2006/relationships/hyperlink" Target="https://delagua.surveycto.com/view/submission-attachment/?uuid=uuid%3A6005c9d9-0ae8-493b-80a4-d9f4b8afb2f6&amp;file=1776342747453.jpg" TargetMode="External"/><Relationship Id="rId121" Type="http://schemas.openxmlformats.org/officeDocument/2006/relationships/hyperlink" Target="https://delagua.surveycto.com/view/submission-attachment/?uuid=uuid%3A1e984825-2c16-4738-83af-d4a502ec1aed&amp;file=1776421104003.jpg" TargetMode="External"/><Relationship Id="rId142" Type="http://schemas.openxmlformats.org/officeDocument/2006/relationships/hyperlink" Target="https://delagua.surveycto.com/view/submission-attachment/?uuid=uuid%3Ab15dac27-621b-4c5f-a221-68f2d9bc8d30&amp;file=1776341503848.jpg" TargetMode="External"/><Relationship Id="rId163" Type="http://schemas.openxmlformats.org/officeDocument/2006/relationships/hyperlink" Target="https://delagua.surveycto.com/view/submission-attachment/?uuid=uuid%3A739c0168-e9c7-45da-9e6e-c263e93819e5&amp;file=1776425302430.jpg" TargetMode="External"/><Relationship Id="rId184" Type="http://schemas.openxmlformats.org/officeDocument/2006/relationships/hyperlink" Target="https://delagua.surveycto.com/view/submission-attachment/?uuid=uuid%3A76c7aab8-c203-428d-afe3-ef3d4e7bf6b3&amp;file=1776945948909.jpg" TargetMode="External"/><Relationship Id="rId219" Type="http://schemas.openxmlformats.org/officeDocument/2006/relationships/hyperlink" Target="https://delagua.surveycto.com/view/submission-attachment/?uuid=uuid%3A9e1bd1d1-7079-4185-a2ba-6072559c5fe9&amp;file=1776949610595.jpg" TargetMode="External"/><Relationship Id="rId230" Type="http://schemas.openxmlformats.org/officeDocument/2006/relationships/hyperlink" Target="https://delagua.surveycto.com/view/submission-attachment/?uuid=uuid%3Acb162181-ceef-4874-8be4-7279dbb79574&amp;file=1776939359934.jpg" TargetMode="External"/><Relationship Id="rId251" Type="http://schemas.openxmlformats.org/officeDocument/2006/relationships/hyperlink" Target="https://delagua.surveycto.com/view/submission-attachment/?uuid=uuid%3A0fc6da3d-4965-4a18-afb6-d634078b43c7&amp;file=1776688755856.jpg" TargetMode="External"/><Relationship Id="rId25" Type="http://schemas.openxmlformats.org/officeDocument/2006/relationships/hyperlink" Target="https://delagua.surveycto.com/view/submission-attachment/?uuid=uuid%3A3e3c9473-a9bf-4e27-aad3-d4a63ecd18dc&amp;file=1776340803381.jpg" TargetMode="External"/><Relationship Id="rId46" Type="http://schemas.openxmlformats.org/officeDocument/2006/relationships/hyperlink" Target="https://delagua.surveycto.com/view/submission-attachment/?uuid=uuid%3Ae7ca4603-82e1-43d2-bfac-4a2b2d7489c3&amp;file=1776347245738.jpg" TargetMode="External"/><Relationship Id="rId67" Type="http://schemas.openxmlformats.org/officeDocument/2006/relationships/hyperlink" Target="https://delagua.surveycto.com/view/submission-attachment/?uuid=uuid%3A251ef1b8-ccd8-4eb6-ab96-5c7bb7404776&amp;file=1776343199960.jpg" TargetMode="External"/><Relationship Id="rId272" Type="http://schemas.openxmlformats.org/officeDocument/2006/relationships/hyperlink" Target="https://delagua.surveycto.com/view/submission-attachment/?uuid=uuid%3Aea54f0da-4d34-4ac3-81eb-8b9125b4dd10&amp;file=1776767131917.jpg" TargetMode="External"/><Relationship Id="rId293" Type="http://schemas.openxmlformats.org/officeDocument/2006/relationships/hyperlink" Target="https://delagua.surveycto.com/view/submission-attachment/?uuid=uuid%3A1a48a3bb-52b2-4563-a519-8f57808fea05&amp;file=1776766778766.jpg" TargetMode="External"/><Relationship Id="rId88" Type="http://schemas.openxmlformats.org/officeDocument/2006/relationships/hyperlink" Target="https://delagua.surveycto.com/view/submission-attachment/?uuid=uuid%3Aba6aa172-eb38-46b4-b2c3-e834e3f01e10&amp;file=1776340941319.jpg" TargetMode="External"/><Relationship Id="rId111" Type="http://schemas.openxmlformats.org/officeDocument/2006/relationships/hyperlink" Target="https://delagua.surveycto.com/view/submission-attachment/?uuid=uuid%3Ad06d3799-20cf-47e3-96a0-059a2f077447&amp;file=1776335772291.jpg" TargetMode="External"/><Relationship Id="rId132" Type="http://schemas.openxmlformats.org/officeDocument/2006/relationships/hyperlink" Target="https://delagua.surveycto.com/view/submission-attachment/?uuid=uuid%3A76a77731-6c44-4437-a6e3-441762493ac6&amp;file=1776332283464.jpg" TargetMode="External"/><Relationship Id="rId153" Type="http://schemas.openxmlformats.org/officeDocument/2006/relationships/hyperlink" Target="https://delagua.surveycto.com/view/submission-attachment/?uuid=uuid%3Ae382626f-fd32-4997-b1bc-fb4212f5c57a&amp;file=1776078983748.jpg" TargetMode="External"/><Relationship Id="rId174" Type="http://schemas.openxmlformats.org/officeDocument/2006/relationships/hyperlink" Target="https://delagua.surveycto.com/view/submission-attachment/?uuid=uuid%3A617b784a-029b-4464-8885-a07b14695819&amp;file=1776859371175.jpg" TargetMode="External"/><Relationship Id="rId195" Type="http://schemas.openxmlformats.org/officeDocument/2006/relationships/hyperlink" Target="https://delagua.surveycto.com/view/submission-attachment/?uuid=uuid%3A50b1b90a-181a-40c9-9647-0add18a37077&amp;file=1776940028053.jpg" TargetMode="External"/><Relationship Id="rId209" Type="http://schemas.openxmlformats.org/officeDocument/2006/relationships/hyperlink" Target="https://delagua.surveycto.com/view/submission-attachment/?uuid=uuid%3A56c05b1b-4176-40eb-9b47-618d28a91987&amp;file=1776938359110.jpg" TargetMode="External"/><Relationship Id="rId220" Type="http://schemas.openxmlformats.org/officeDocument/2006/relationships/hyperlink" Target="https://delagua.surveycto.com/view/submission-attachment/?uuid=uuid%3A9e1bd1d1-7079-4185-a2ba-6072559c5fe9&amp;file=1776949619520.jpg" TargetMode="External"/><Relationship Id="rId241" Type="http://schemas.openxmlformats.org/officeDocument/2006/relationships/hyperlink" Target="https://delagua.surveycto.com/view/submission-attachment/?uuid=uuid%3A15daeacd-6ef6-4c90-8656-582c808ff0a0&amp;file=1776168696483.jpg" TargetMode="External"/><Relationship Id="rId15" Type="http://schemas.openxmlformats.org/officeDocument/2006/relationships/hyperlink" Target="https://delagua.surveycto.com/view/submission-attachment/?uuid=uuid%3A8fa8e809-2c18-4ddf-b210-4e04e4688fc4&amp;file=1776252305536.jpg" TargetMode="External"/><Relationship Id="rId36" Type="http://schemas.openxmlformats.org/officeDocument/2006/relationships/hyperlink" Target="https://delagua.surveycto.com/view/submission-attachment/?uuid=uuid%3A21b35d2d-ec44-4651-8a21-3cd495c5caef&amp;file=1776340121714.jpg" TargetMode="External"/><Relationship Id="rId57" Type="http://schemas.openxmlformats.org/officeDocument/2006/relationships/hyperlink" Target="https://delagua.surveycto.com/view/submission-attachment/?uuid=uuid%3Adc054e96-011f-4d62-8986-f47bebf4f2f3&amp;file=1776337477725.jpg" TargetMode="External"/><Relationship Id="rId262" Type="http://schemas.openxmlformats.org/officeDocument/2006/relationships/hyperlink" Target="https://delagua.surveycto.com/view/submission-attachment/?uuid=uuid%3Ab6e283f6-16ac-4864-9627-c63bd7ba165a&amp;file=1776944968264.jpg" TargetMode="External"/><Relationship Id="rId283" Type="http://schemas.openxmlformats.org/officeDocument/2006/relationships/hyperlink" Target="https://delagua.surveycto.com/view/submission-attachment/?uuid=uuid%3A3ed7231e-4706-4626-8acd-ec748fafb30a&amp;file=1777024848011.jpg" TargetMode="External"/><Relationship Id="rId78" Type="http://schemas.openxmlformats.org/officeDocument/2006/relationships/hyperlink" Target="https://delagua.surveycto.com/view/submission-attachment/?uuid=uuid%3A6415a231-1128-4972-a5b6-a96f8117e18d&amp;file=1776422034131.jpg" TargetMode="External"/><Relationship Id="rId99" Type="http://schemas.openxmlformats.org/officeDocument/2006/relationships/hyperlink" Target="https://delagua.surveycto.com/view/submission-attachment/?uuid=uuid%3Aec3a165d-8f58-41b8-a8d2-ea8bcd58e455&amp;file=1776344707846.jpg" TargetMode="External"/><Relationship Id="rId101" Type="http://schemas.openxmlformats.org/officeDocument/2006/relationships/hyperlink" Target="https://delagua.surveycto.com/view/submission-attachment/?uuid=uuid%3A7be8563b-fd41-4b2e-a3c2-926903052f28&amp;file=1776347186012.jpg" TargetMode="External"/><Relationship Id="rId122" Type="http://schemas.openxmlformats.org/officeDocument/2006/relationships/hyperlink" Target="https://delagua.surveycto.com/view/submission-attachment/?uuid=uuid%3A1e984825-2c16-4738-83af-d4a502ec1aed&amp;file=1776421188530.jpg" TargetMode="External"/><Relationship Id="rId143" Type="http://schemas.openxmlformats.org/officeDocument/2006/relationships/hyperlink" Target="https://delagua.surveycto.com/view/submission-attachment/?uuid=uuid%3Ad0654dd1-d181-46dd-b80d-8312b7f1e103&amp;file=1776071293708.jpg" TargetMode="External"/><Relationship Id="rId164" Type="http://schemas.openxmlformats.org/officeDocument/2006/relationships/hyperlink" Target="https://delagua.surveycto.com/view/submission-attachment/?uuid=uuid%3A739c0168-e9c7-45da-9e6e-c263e93819e5&amp;file=1776425310241.jpg" TargetMode="External"/><Relationship Id="rId185" Type="http://schemas.openxmlformats.org/officeDocument/2006/relationships/hyperlink" Target="https://delagua.surveycto.com/view/submission-attachment/?uuid=uuid%3Ab972d2b7-7b4a-4afc-8819-1bdedf6fe8e3&amp;file=1776948803721.jpg" TargetMode="External"/><Relationship Id="rId9" Type="http://schemas.openxmlformats.org/officeDocument/2006/relationships/hyperlink" Target="https://delagua.surveycto.com/view/submission-attachment/?uuid=uuid%3Af5cb7d80-71ca-4596-9145-e78f921a141c&amp;file=1776072488223.jpg" TargetMode="External"/><Relationship Id="rId210" Type="http://schemas.openxmlformats.org/officeDocument/2006/relationships/hyperlink" Target="https://delagua.surveycto.com/view/submission-attachment/?uuid=uuid%3A56c05b1b-4176-40eb-9b47-618d28a91987&amp;file=1776938383519.jpg" TargetMode="External"/><Relationship Id="rId26" Type="http://schemas.openxmlformats.org/officeDocument/2006/relationships/hyperlink" Target="https://delagua.surveycto.com/view/submission-attachment/?uuid=uuid%3A3e3c9473-a9bf-4e27-aad3-d4a63ecd18dc&amp;file=1776340943687.jpg" TargetMode="External"/><Relationship Id="rId231" Type="http://schemas.openxmlformats.org/officeDocument/2006/relationships/hyperlink" Target="https://delagua.surveycto.com/view/submission-attachment/?uuid=uuid%3Ac862561b-3827-46aa-8484-e62614597652&amp;file=1776940547963.jpg" TargetMode="External"/><Relationship Id="rId252" Type="http://schemas.openxmlformats.org/officeDocument/2006/relationships/hyperlink" Target="https://delagua.surveycto.com/view/submission-attachment/?uuid=uuid%3A0fc6da3d-4965-4a18-afb6-d634078b43c7&amp;file=1776688836619.jpg" TargetMode="External"/><Relationship Id="rId273" Type="http://schemas.openxmlformats.org/officeDocument/2006/relationships/hyperlink" Target="https://delagua.surveycto.com/view/submission-attachment/?uuid=uuid%3A3110f194-d021-4568-88df-a473fbbf54a5&amp;file=1776768328937.jpg" TargetMode="External"/><Relationship Id="rId294" Type="http://schemas.openxmlformats.org/officeDocument/2006/relationships/hyperlink" Target="https://delagua.surveycto.com/view/submission-attachment/?uuid=uuid%3A1a48a3bb-52b2-4563-a519-8f57808fea05&amp;file=1776766794006.jpg" TargetMode="External"/><Relationship Id="rId47" Type="http://schemas.openxmlformats.org/officeDocument/2006/relationships/hyperlink" Target="https://delagua.surveycto.com/view/submission-attachment/?uuid=uuid%3Aa17c5306-6701-4f62-bebd-1dc2ca122dc0&amp;file=1776350282865.jpg" TargetMode="External"/><Relationship Id="rId68" Type="http://schemas.openxmlformats.org/officeDocument/2006/relationships/hyperlink" Target="https://delagua.surveycto.com/view/submission-attachment/?uuid=uuid%3A251ef1b8-ccd8-4eb6-ab96-5c7bb7404776&amp;file=1776343278887.jpg" TargetMode="External"/><Relationship Id="rId89" Type="http://schemas.openxmlformats.org/officeDocument/2006/relationships/hyperlink" Target="https://delagua.surveycto.com/view/submission-attachment/?uuid=uuid%3A5f0e203a-4a3a-462e-88c5-163aafd0fdd0&amp;file=1776342454780.jpg" TargetMode="External"/><Relationship Id="rId112" Type="http://schemas.openxmlformats.org/officeDocument/2006/relationships/hyperlink" Target="https://delagua.surveycto.com/view/submission-attachment/?uuid=uuid%3Ad06d3799-20cf-47e3-96a0-059a2f077447&amp;file=1776335781248.jpg" TargetMode="External"/><Relationship Id="rId133" Type="http://schemas.openxmlformats.org/officeDocument/2006/relationships/hyperlink" Target="https://delagua.surveycto.com/view/submission-attachment/?uuid=uuid%3A30f6372d-53a5-48d7-bcab-1873aaf55e13&amp;file=1776334257598.jpg" TargetMode="External"/><Relationship Id="rId154" Type="http://schemas.openxmlformats.org/officeDocument/2006/relationships/hyperlink" Target="https://delagua.surveycto.com/view/submission-attachment/?uuid=uuid%3Ae382626f-fd32-4997-b1bc-fb4212f5c57a&amp;file=1776079441900.jpg" TargetMode="External"/><Relationship Id="rId175" Type="http://schemas.openxmlformats.org/officeDocument/2006/relationships/hyperlink" Target="https://delagua.surveycto.com/view/submission-attachment/?uuid=uuid%3A20c55d18-d732-41cc-8e8f-4303f45129c7&amp;file=1776843870674.jpg" TargetMode="External"/><Relationship Id="rId196" Type="http://schemas.openxmlformats.org/officeDocument/2006/relationships/hyperlink" Target="https://delagua.surveycto.com/view/submission-attachment/?uuid=uuid%3A50b1b90a-181a-40c9-9647-0add18a37077&amp;file=1776940036689.jpg" TargetMode="External"/><Relationship Id="rId200" Type="http://schemas.openxmlformats.org/officeDocument/2006/relationships/hyperlink" Target="https://delagua.surveycto.com/view/submission-attachment/?uuid=uuid%3A0207264e-a3a6-43b1-8c24-802a9eebc201&amp;file=1776933042576.jpg" TargetMode="External"/><Relationship Id="rId16" Type="http://schemas.openxmlformats.org/officeDocument/2006/relationships/hyperlink" Target="https://delagua.surveycto.com/view/submission-attachment/?uuid=uuid%3A8fa8e809-2c18-4ddf-b210-4e04e4688fc4&amp;file=1776252372451.jpg" TargetMode="External"/><Relationship Id="rId221" Type="http://schemas.openxmlformats.org/officeDocument/2006/relationships/hyperlink" Target="https://delagua.surveycto.com/view/submission-attachment/?uuid=uuid%3A9bd52f7a-833e-49ae-92fb-28974fc477b0&amp;file=1776933397232.jpg" TargetMode="External"/><Relationship Id="rId242" Type="http://schemas.openxmlformats.org/officeDocument/2006/relationships/hyperlink" Target="https://delagua.surveycto.com/view/submission-attachment/?uuid=uuid%3A15daeacd-6ef6-4c90-8656-582c808ff0a0&amp;file=1776168801697.jpg" TargetMode="External"/><Relationship Id="rId263" Type="http://schemas.openxmlformats.org/officeDocument/2006/relationships/hyperlink" Target="https://delagua.surveycto.com/view/submission-attachment/?uuid=uuid%3A0a1bcb00-57a1-4f02-a5dd-297bafa87082&amp;file=1777034926833.jpg" TargetMode="External"/><Relationship Id="rId284" Type="http://schemas.openxmlformats.org/officeDocument/2006/relationships/hyperlink" Target="https://delagua.surveycto.com/view/submission-attachment/?uuid=uuid%3A3ed7231e-4706-4626-8acd-ec748fafb30a&amp;file=1777025113233.jpg" TargetMode="External"/><Relationship Id="rId37" Type="http://schemas.openxmlformats.org/officeDocument/2006/relationships/hyperlink" Target="https://delagua.surveycto.com/view/submission-attachment/?uuid=uuid%3A82e5dc4e-48ee-4bb5-8ffa-c6c26c0b3bf4&amp;file=1776342191914.jpg" TargetMode="External"/><Relationship Id="rId58" Type="http://schemas.openxmlformats.org/officeDocument/2006/relationships/hyperlink" Target="https://delagua.surveycto.com/view/submission-attachment/?uuid=uuid%3Adc054e96-011f-4d62-8986-f47bebf4f2f3&amp;file=1776337498143.jpg" TargetMode="External"/><Relationship Id="rId79" Type="http://schemas.openxmlformats.org/officeDocument/2006/relationships/hyperlink" Target="https://delagua.surveycto.com/view/submission-attachment/?uuid=uuid%3A07000210-c111-4736-bd28-b23ce1c11d47&amp;file=1776330553658.jpg" TargetMode="External"/><Relationship Id="rId102" Type="http://schemas.openxmlformats.org/officeDocument/2006/relationships/hyperlink" Target="https://delagua.surveycto.com/view/submission-attachment/?uuid=uuid%3A7be8563b-fd41-4b2e-a3c2-926903052f28&amp;file=1776347200241.jpg" TargetMode="External"/><Relationship Id="rId123" Type="http://schemas.openxmlformats.org/officeDocument/2006/relationships/hyperlink" Target="https://delagua.surveycto.com/view/submission-attachment/?uuid=uuid%3A71f1d2c5-f312-4031-a11f-5a048b83251a&amp;file=1776417389114.jpg" TargetMode="External"/><Relationship Id="rId144" Type="http://schemas.openxmlformats.org/officeDocument/2006/relationships/hyperlink" Target="https://delagua.surveycto.com/view/submission-attachment/?uuid=uuid%3Ad0654dd1-d181-46dd-b80d-8312b7f1e103&amp;file=1776071318216.jpg" TargetMode="External"/><Relationship Id="rId90" Type="http://schemas.openxmlformats.org/officeDocument/2006/relationships/hyperlink" Target="https://delagua.surveycto.com/view/submission-attachment/?uuid=uuid%3A5f0e203a-4a3a-462e-88c5-163aafd0fdd0&amp;file=1776342476008.jpg" TargetMode="External"/><Relationship Id="rId165" Type="http://schemas.openxmlformats.org/officeDocument/2006/relationships/hyperlink" Target="https://delagua.surveycto.com/view/submission-attachment/?uuid=uuid%3A8786f1ac-2d74-47c7-b8e5-dcfd63eb00b0&amp;file=1776426235776.jpg" TargetMode="External"/><Relationship Id="rId186" Type="http://schemas.openxmlformats.org/officeDocument/2006/relationships/hyperlink" Target="https://delagua.surveycto.com/view/submission-attachment/?uuid=uuid%3Ab972d2b7-7b4a-4afc-8819-1bdedf6fe8e3&amp;file=1776948892360.jpg" TargetMode="External"/><Relationship Id="rId211" Type="http://schemas.openxmlformats.org/officeDocument/2006/relationships/hyperlink" Target="https://delagua.surveycto.com/view/submission-attachment/?uuid=uuid%3Ac6bda66e-fcad-4356-bbae-0f404bdb60c7&amp;file=1776939851481.jpg" TargetMode="External"/><Relationship Id="rId232" Type="http://schemas.openxmlformats.org/officeDocument/2006/relationships/hyperlink" Target="https://delagua.surveycto.com/view/submission-attachment/?uuid=uuid%3Ac862561b-3827-46aa-8484-e62614597652&amp;file=1776940579590.jpg" TargetMode="External"/><Relationship Id="rId253" Type="http://schemas.openxmlformats.org/officeDocument/2006/relationships/hyperlink" Target="https://delagua.surveycto.com/view/submission-attachment/?uuid=uuid%3A6c9e4256-29e9-4eda-b3f5-f526d654f3be&amp;file=1776690600688.jpg" TargetMode="External"/><Relationship Id="rId274" Type="http://schemas.openxmlformats.org/officeDocument/2006/relationships/hyperlink" Target="https://delagua.surveycto.com/view/submission-attachment/?uuid=uuid%3A3110f194-d021-4568-88df-a473fbbf54a5&amp;file=1776768339158.jpg" TargetMode="External"/><Relationship Id="rId295" Type="http://schemas.openxmlformats.org/officeDocument/2006/relationships/hyperlink" Target="https://delagua.surveycto.com/view/submission-attachment/?uuid=uuid%3Affb106c4-e5fb-48af-9a28-4fb6bd927ae7&amp;file=1776767811415.jpg" TargetMode="External"/><Relationship Id="rId27" Type="http://schemas.openxmlformats.org/officeDocument/2006/relationships/hyperlink" Target="https://delagua.surveycto.com/view/submission-attachment/?uuid=uuid%3A6fd0b19f-28ee-44ca-a823-a21dbfb41115&amp;file=1776343830251.jpg" TargetMode="External"/><Relationship Id="rId48" Type="http://schemas.openxmlformats.org/officeDocument/2006/relationships/hyperlink" Target="https://delagua.surveycto.com/view/submission-attachment/?uuid=uuid%3Aa17c5306-6701-4f62-bebd-1dc2ca122dc0&amp;file=1776350304026.jpg" TargetMode="External"/><Relationship Id="rId69" Type="http://schemas.openxmlformats.org/officeDocument/2006/relationships/hyperlink" Target="https://delagua.surveycto.com/view/submission-attachment/?uuid=uuid%3Acdf22876-2a18-4f07-90a6-9edf1bf141d5&amp;file=1776340242091.jpg" TargetMode="External"/><Relationship Id="rId113" Type="http://schemas.openxmlformats.org/officeDocument/2006/relationships/hyperlink" Target="https://delagua.surveycto.com/view/submission-attachment/?uuid=uuid%3A200b2bc8-4638-491f-8fba-40db3fc671f7&amp;file=1776337205417.jpg" TargetMode="External"/><Relationship Id="rId134" Type="http://schemas.openxmlformats.org/officeDocument/2006/relationships/hyperlink" Target="https://delagua.surveycto.com/view/submission-attachment/?uuid=uuid%3A30f6372d-53a5-48d7-bcab-1873aaf55e13&amp;file=1776334278173.jpg" TargetMode="External"/><Relationship Id="rId80" Type="http://schemas.openxmlformats.org/officeDocument/2006/relationships/hyperlink" Target="https://delagua.surveycto.com/view/submission-attachment/?uuid=uuid%3A07000210-c111-4736-bd28-b23ce1c11d47&amp;file=1776330744475.jpg" TargetMode="External"/><Relationship Id="rId155" Type="http://schemas.openxmlformats.org/officeDocument/2006/relationships/hyperlink" Target="https://delagua.surveycto.com/view/submission-attachment/?uuid=uuid%3Ab341b6c0-ae2f-439f-a87f-73b9b6b26ba2&amp;file=1776080649248.jpg" TargetMode="External"/><Relationship Id="rId176" Type="http://schemas.openxmlformats.org/officeDocument/2006/relationships/hyperlink" Target="https://delagua.surveycto.com/view/submission-attachment/?uuid=uuid%3A20c55d18-d732-41cc-8e8f-4303f45129c7&amp;file=1776843913535.jpg" TargetMode="External"/><Relationship Id="rId197" Type="http://schemas.openxmlformats.org/officeDocument/2006/relationships/hyperlink" Target="https://delagua.surveycto.com/view/submission-attachment/?uuid=uuid%3A879aa84b-fc8c-4665-bdd4-f96bc63edb95&amp;file=1776941160834.jpg" TargetMode="External"/><Relationship Id="rId201" Type="http://schemas.openxmlformats.org/officeDocument/2006/relationships/hyperlink" Target="https://delagua.surveycto.com/view/submission-attachment/?uuid=uuid%3Af46603c9-837f-478f-a42b-8840fbe858ba&amp;file=1776938045294.jpg" TargetMode="External"/><Relationship Id="rId222" Type="http://schemas.openxmlformats.org/officeDocument/2006/relationships/hyperlink" Target="https://delagua.surveycto.com/view/submission-attachment/?uuid=uuid%3A9bd52f7a-833e-49ae-92fb-28974fc477b0&amp;file=1776933487633.jpg" TargetMode="External"/><Relationship Id="rId243" Type="http://schemas.openxmlformats.org/officeDocument/2006/relationships/hyperlink" Target="https://delagua.surveycto.com/view/submission-attachment/?uuid=uuid%3A4a0e8895-0e16-4928-aa84-507ecf098324&amp;file=1776170283009.jpg" TargetMode="External"/><Relationship Id="rId264" Type="http://schemas.openxmlformats.org/officeDocument/2006/relationships/hyperlink" Target="https://delagua.surveycto.com/view/submission-attachment/?uuid=uuid%3A0a1bcb00-57a1-4f02-a5dd-297bafa87082&amp;file=1777034936982.jpg" TargetMode="External"/><Relationship Id="rId285" Type="http://schemas.openxmlformats.org/officeDocument/2006/relationships/hyperlink" Target="https://delagua.surveycto.com/view/submission-attachment/?uuid=uuid%3Acdd0efdd-e0f8-43cd-82f8-6f5d1a39481c&amp;file=1777022325513.jpg" TargetMode="External"/><Relationship Id="rId17" Type="http://schemas.openxmlformats.org/officeDocument/2006/relationships/hyperlink" Target="https://delagua.surveycto.com/view/submission-attachment/?uuid=uuid%3A9257a804-6996-4ab2-9efc-86ebb2df2faa&amp;file=1776259246015.jpg" TargetMode="External"/><Relationship Id="rId38" Type="http://schemas.openxmlformats.org/officeDocument/2006/relationships/hyperlink" Target="https://delagua.surveycto.com/view/submission-attachment/?uuid=uuid%3A82e5dc4e-48ee-4bb5-8ffa-c6c26c0b3bf4&amp;file=1776342247722.jpg" TargetMode="External"/><Relationship Id="rId59" Type="http://schemas.openxmlformats.org/officeDocument/2006/relationships/hyperlink" Target="https://delagua.surveycto.com/view/submission-attachment/?uuid=uuid%3A9b220df2-7173-4329-a9db-5ebeafb266b2&amp;file=1776345012584.jpg" TargetMode="External"/><Relationship Id="rId103" Type="http://schemas.openxmlformats.org/officeDocument/2006/relationships/hyperlink" Target="https://delagua.surveycto.com/view/submission-attachment/?uuid=uuid%3A84e42814-0a9a-4ac2-840b-2c5c071d1e77&amp;file=1776425843015.jpg" TargetMode="External"/><Relationship Id="rId124" Type="http://schemas.openxmlformats.org/officeDocument/2006/relationships/hyperlink" Target="https://delagua.surveycto.com/view/submission-attachment/?uuid=uuid%3A71f1d2c5-f312-4031-a11f-5a048b83251a&amp;file=1776417400494.jpg" TargetMode="External"/><Relationship Id="rId70" Type="http://schemas.openxmlformats.org/officeDocument/2006/relationships/hyperlink" Target="https://delagua.surveycto.com/view/submission-attachment/?uuid=uuid%3Acdf22876-2a18-4f07-90a6-9edf1bf141d5&amp;file=1776340280808.jpg" TargetMode="External"/><Relationship Id="rId91" Type="http://schemas.openxmlformats.org/officeDocument/2006/relationships/hyperlink" Target="https://delagua.surveycto.com/view/submission-attachment/?uuid=uuid%3A57503b7c-f65a-42da-8cf3-0c349451f925&amp;file=1776344246805.jpg" TargetMode="External"/><Relationship Id="rId145" Type="http://schemas.openxmlformats.org/officeDocument/2006/relationships/hyperlink" Target="https://delagua.surveycto.com/view/submission-attachment/?uuid=uuid%3A2c96f9c0-b271-4f1a-a989-7a91e654e9cf&amp;file=1776072779467.jpg" TargetMode="External"/><Relationship Id="rId166" Type="http://schemas.openxmlformats.org/officeDocument/2006/relationships/hyperlink" Target="https://delagua.surveycto.com/view/submission-attachment/?uuid=uuid%3A8786f1ac-2d74-47c7-b8e5-dcfd63eb00b0&amp;file=1776426251240.jpg" TargetMode="External"/><Relationship Id="rId187" Type="http://schemas.openxmlformats.org/officeDocument/2006/relationships/hyperlink" Target="https://delagua.surveycto.com/view/submission-attachment/?uuid=uuid%3Ae6edb74c-4d88-401e-935f-be27e3e466aa&amp;file=1776935662114.jpg" TargetMode="External"/><Relationship Id="rId1" Type="http://schemas.openxmlformats.org/officeDocument/2006/relationships/hyperlink" Target="https://delagua.surveycto.com/view/submission-attachment/?uuid=uuid%3A0841529c-ce4d-4d25-aedb-f65217fda3c9&amp;file=1776067529354.jpg" TargetMode="External"/><Relationship Id="rId212" Type="http://schemas.openxmlformats.org/officeDocument/2006/relationships/hyperlink" Target="https://delagua.surveycto.com/view/submission-attachment/?uuid=uuid%3Ac6bda66e-fcad-4356-bbae-0f404bdb60c7&amp;file=1776939893033.jpg" TargetMode="External"/><Relationship Id="rId233" Type="http://schemas.openxmlformats.org/officeDocument/2006/relationships/hyperlink" Target="https://delagua.surveycto.com/view/submission-attachment/?uuid=uuid%3A262b0a73-cfe7-4919-b768-e65a58e92ab2&amp;file=1776152250089.jpg" TargetMode="External"/><Relationship Id="rId254" Type="http://schemas.openxmlformats.org/officeDocument/2006/relationships/hyperlink" Target="https://delagua.surveycto.com/view/submission-attachment/?uuid=uuid%3A6c9e4256-29e9-4eda-b3f5-f526d654f3be&amp;file=1776690692687.jpg" TargetMode="External"/><Relationship Id="rId28" Type="http://schemas.openxmlformats.org/officeDocument/2006/relationships/hyperlink" Target="https://delagua.surveycto.com/view/submission-attachment/?uuid=uuid%3A6fd0b19f-28ee-44ca-a823-a21dbfb41115&amp;file=1776343970969.jpg" TargetMode="External"/><Relationship Id="rId49" Type="http://schemas.openxmlformats.org/officeDocument/2006/relationships/hyperlink" Target="https://delagua.surveycto.com/view/submission-attachment/?uuid=uuid%3Aec3b7b38-0548-4947-b59b-0f70b207a28b&amp;file=1776334556708.jpg" TargetMode="External"/><Relationship Id="rId114" Type="http://schemas.openxmlformats.org/officeDocument/2006/relationships/hyperlink" Target="https://delagua.surveycto.com/view/submission-attachment/?uuid=uuid%3A200b2bc8-4638-491f-8fba-40db3fc671f7&amp;file=1776337219945.jpg" TargetMode="External"/><Relationship Id="rId275" Type="http://schemas.openxmlformats.org/officeDocument/2006/relationships/hyperlink" Target="https://delagua.surveycto.com/view/submission-attachment/?uuid=uuid%3A6e84f8e1-1c44-49b8-bf77-d0c5f49647f9&amp;file=1776861934714.jpg" TargetMode="External"/><Relationship Id="rId296" Type="http://schemas.openxmlformats.org/officeDocument/2006/relationships/hyperlink" Target="https://delagua.surveycto.com/view/submission-attachment/?uuid=uuid%3Affb106c4-e5fb-48af-9a28-4fb6bd927ae7&amp;file=1776767826552.jpg" TargetMode="External"/><Relationship Id="rId300" Type="http://schemas.openxmlformats.org/officeDocument/2006/relationships/hyperlink" Target="https://delagua.surveycto.com/view/submission-attachment/?uuid=uuid%3Aa9b8b270-e9f8-41fd-ac47-0302eff918d2&amp;file=1776770613297.jpg" TargetMode="External"/><Relationship Id="rId60" Type="http://schemas.openxmlformats.org/officeDocument/2006/relationships/hyperlink" Target="https://delagua.surveycto.com/view/submission-attachment/?uuid=uuid%3A9b220df2-7173-4329-a9db-5ebeafb266b2&amp;file=1776345091890.jpg" TargetMode="External"/><Relationship Id="rId81" Type="http://schemas.openxmlformats.org/officeDocument/2006/relationships/hyperlink" Target="https://delagua.surveycto.com/view/submission-attachment/?uuid=uuid%3A5d46ad05-da9c-46b8-ae17-64d650cd402b&amp;file=1776329849741.jpg" TargetMode="External"/><Relationship Id="rId135" Type="http://schemas.openxmlformats.org/officeDocument/2006/relationships/hyperlink" Target="https://delagua.surveycto.com/view/submission-attachment/?uuid=uuid%3A13a6c5a5-0832-419c-9311-35f0cc6a938a&amp;file=1776336303062.jpg" TargetMode="External"/><Relationship Id="rId156" Type="http://schemas.openxmlformats.org/officeDocument/2006/relationships/hyperlink" Target="https://delagua.surveycto.com/view/submission-attachment/?uuid=uuid%3Ab341b6c0-ae2f-439f-a87f-73b9b6b26ba2&amp;file=1776080738477.jpg" TargetMode="External"/><Relationship Id="rId177" Type="http://schemas.openxmlformats.org/officeDocument/2006/relationships/hyperlink" Target="https://delagua.surveycto.com/view/submission-attachment/?uuid=uuid%3Ae3a21e8b-ef72-433f-bec4-e541b9266257&amp;file=1776848378495.jpg" TargetMode="External"/><Relationship Id="rId198" Type="http://schemas.openxmlformats.org/officeDocument/2006/relationships/hyperlink" Target="https://delagua.surveycto.com/view/submission-attachment/?uuid=uuid%3A879aa84b-fc8c-4665-bdd4-f96bc63edb95&amp;file=1776941170229.jpg" TargetMode="External"/><Relationship Id="rId202" Type="http://schemas.openxmlformats.org/officeDocument/2006/relationships/hyperlink" Target="https://delagua.surveycto.com/view/submission-attachment/?uuid=uuid%3Af46603c9-837f-478f-a42b-8840fbe858ba&amp;file=1776938115633.jpg" TargetMode="External"/><Relationship Id="rId223" Type="http://schemas.openxmlformats.org/officeDocument/2006/relationships/hyperlink" Target="https://delagua.surveycto.com/view/submission-attachment/?uuid=uuid%3A06fe15dc-3732-4398-9a42-76357702c9f7&amp;file=1776934720151.jpg" TargetMode="External"/><Relationship Id="rId244" Type="http://schemas.openxmlformats.org/officeDocument/2006/relationships/hyperlink" Target="https://delagua.surveycto.com/view/submission-attachment/?uuid=uuid%3A4a0e8895-0e16-4928-aa84-507ecf098324&amp;file=1776170407657.jpg" TargetMode="External"/><Relationship Id="rId18" Type="http://schemas.openxmlformats.org/officeDocument/2006/relationships/hyperlink" Target="https://delagua.surveycto.com/view/submission-attachment/?uuid=uuid%3A9257a804-6996-4ab2-9efc-86ebb2df2faa&amp;file=1776259264197.jpg" TargetMode="External"/><Relationship Id="rId39" Type="http://schemas.openxmlformats.org/officeDocument/2006/relationships/hyperlink" Target="https://delagua.surveycto.com/view/submission-attachment/?uuid=uuid%3A04a7ac34-143a-4001-9689-dacd30b91100&amp;file=1776344031194.jpg" TargetMode="External"/><Relationship Id="rId265" Type="http://schemas.openxmlformats.org/officeDocument/2006/relationships/hyperlink" Target="https://delagua.surveycto.com/view/submission-attachment/?uuid=uuid%3A350b368f-6b94-4573-8c21-08fd752cc17c&amp;file=1776763126283.jpg" TargetMode="External"/><Relationship Id="rId286" Type="http://schemas.openxmlformats.org/officeDocument/2006/relationships/hyperlink" Target="https://delagua.surveycto.com/view/submission-attachment/?uuid=uuid%3Acdd0efdd-e0f8-43cd-82f8-6f5d1a39481c&amp;file=1777022391590.jpg" TargetMode="External"/><Relationship Id="rId50" Type="http://schemas.openxmlformats.org/officeDocument/2006/relationships/hyperlink" Target="https://delagua.surveycto.com/view/submission-attachment/?uuid=uuid%3Aec3b7b38-0548-4947-b59b-0f70b207a28b&amp;file=1776334598777.jpg" TargetMode="External"/><Relationship Id="rId104" Type="http://schemas.openxmlformats.org/officeDocument/2006/relationships/hyperlink" Target="https://delagua.surveycto.com/view/submission-attachment/?uuid=uuid%3A84e42814-0a9a-4ac2-840b-2c5c071d1e77&amp;file=1776425855626.jpg" TargetMode="External"/><Relationship Id="rId125" Type="http://schemas.openxmlformats.org/officeDocument/2006/relationships/hyperlink" Target="https://delagua.surveycto.com/view/submission-attachment/?uuid=uuid%3Ab3e5ad6f-42a6-4176-a13a-aca0b14e3aa7&amp;file=1776416680591.jpg" TargetMode="External"/><Relationship Id="rId146" Type="http://schemas.openxmlformats.org/officeDocument/2006/relationships/hyperlink" Target="https://delagua.surveycto.com/view/submission-attachment/?uuid=uuid%3A2c96f9c0-b271-4f1a-a989-7a91e654e9cf&amp;file=1776072855583.jpg" TargetMode="External"/><Relationship Id="rId167" Type="http://schemas.openxmlformats.org/officeDocument/2006/relationships/hyperlink" Target="https://delagua.surveycto.com/view/submission-attachment/?uuid=uuid%3A85cad376-0056-429b-b7ec-d18ca73bf0e0&amp;file=1776427458314.jpg" TargetMode="External"/><Relationship Id="rId188" Type="http://schemas.openxmlformats.org/officeDocument/2006/relationships/hyperlink" Target="https://delagua.surveycto.com/view/submission-attachment/?uuid=uuid%3Ae6edb74c-4d88-401e-935f-be27e3e466aa&amp;file=1776935720950.jpg" TargetMode="External"/><Relationship Id="rId71" Type="http://schemas.openxmlformats.org/officeDocument/2006/relationships/hyperlink" Target="https://delagua.surveycto.com/view/submission-attachment/?uuid=uuid%3Ab4859421-134f-4977-945c-4d7cdd10a58b&amp;file=1776425826079.jpg" TargetMode="External"/><Relationship Id="rId92" Type="http://schemas.openxmlformats.org/officeDocument/2006/relationships/hyperlink" Target="https://delagua.surveycto.com/view/submission-attachment/?uuid=uuid%3A57503b7c-f65a-42da-8cf3-0c349451f925&amp;file=1776344264062.jpg" TargetMode="External"/><Relationship Id="rId213" Type="http://schemas.openxmlformats.org/officeDocument/2006/relationships/hyperlink" Target="https://delagua.surveycto.com/view/submission-attachment/?uuid=uuid%3A6f1ced4a-cbae-41a0-adbd-0a02f8e21f65&amp;file=1776940997041.jpg" TargetMode="External"/><Relationship Id="rId234" Type="http://schemas.openxmlformats.org/officeDocument/2006/relationships/hyperlink" Target="https://delagua.surveycto.com/view/submission-attachment/?uuid=uuid%3A262b0a73-cfe7-4919-b768-e65a58e92ab2&amp;file=1776152421261.jpg" TargetMode="External"/><Relationship Id="rId2" Type="http://schemas.openxmlformats.org/officeDocument/2006/relationships/hyperlink" Target="https://delagua.surveycto.com/view/submission-attachment/?uuid=uuid%3A0841529c-ce4d-4d25-aedb-f65217fda3c9&amp;file=1776067663548.jpg" TargetMode="External"/><Relationship Id="rId29" Type="http://schemas.openxmlformats.org/officeDocument/2006/relationships/hyperlink" Target="https://delagua.surveycto.com/view/submission-attachment/?uuid=uuid%3Abae400a3-fe00-4336-b339-5d4428d45dcc&amp;file=1776333851348.jpg" TargetMode="External"/><Relationship Id="rId255" Type="http://schemas.openxmlformats.org/officeDocument/2006/relationships/hyperlink" Target="https://delagua.surveycto.com/view/submission-attachment/?uuid=uuid%3A2d973064-06b4-42db-86f9-c8e02fda6454&amp;file=1776692120064.jpg" TargetMode="External"/><Relationship Id="rId276" Type="http://schemas.openxmlformats.org/officeDocument/2006/relationships/hyperlink" Target="https://delagua.surveycto.com/view/submission-attachment/?uuid=uuid%3A6e84f8e1-1c44-49b8-bf77-d0c5f49647f9&amp;file=1776862003382.jpg" TargetMode="External"/><Relationship Id="rId297" Type="http://schemas.openxmlformats.org/officeDocument/2006/relationships/hyperlink" Target="https://delagua.surveycto.com/view/submission-attachment/?uuid=uuid%3A25284ead-4d20-48bb-ad8c-b06de26cc2db&amp;file=1776769314564.jpg" TargetMode="External"/><Relationship Id="rId40" Type="http://schemas.openxmlformats.org/officeDocument/2006/relationships/hyperlink" Target="https://delagua.surveycto.com/view/submission-attachment/?uuid=uuid%3A04a7ac34-143a-4001-9689-dacd30b91100&amp;file=1776344056641.jpg" TargetMode="External"/><Relationship Id="rId115" Type="http://schemas.openxmlformats.org/officeDocument/2006/relationships/hyperlink" Target="https://delagua.surveycto.com/view/submission-attachment/?uuid=uuid%3A5769d354-406b-465d-bc32-490318328846&amp;file=1776338677352.jpg" TargetMode="External"/><Relationship Id="rId136" Type="http://schemas.openxmlformats.org/officeDocument/2006/relationships/hyperlink" Target="https://delagua.surveycto.com/view/submission-attachment/?uuid=uuid%3A13a6c5a5-0832-419c-9311-35f0cc6a938a&amp;file=1776336321401.jpg" TargetMode="External"/><Relationship Id="rId157" Type="http://schemas.openxmlformats.org/officeDocument/2006/relationships/hyperlink" Target="https://delagua.surveycto.com/view/submission-attachment/?uuid=uuid%3A3f8ffc9a-ef49-4927-b63f-f8434228ef74&amp;file=1776421735378.jpg" TargetMode="External"/><Relationship Id="rId178" Type="http://schemas.openxmlformats.org/officeDocument/2006/relationships/hyperlink" Target="https://delagua.surveycto.com/view/submission-attachment/?uuid=uuid%3Ae3a21e8b-ef72-433f-bec4-e541b9266257&amp;file=1776848389718.jpg" TargetMode="External"/><Relationship Id="rId61" Type="http://schemas.openxmlformats.org/officeDocument/2006/relationships/hyperlink" Target="https://delagua.surveycto.com/view/submission-attachment/?uuid=uuid%3A80254230-c406-4f90-b4c0-4b304d6081bc&amp;file=1776351661788.jpg" TargetMode="External"/><Relationship Id="rId82" Type="http://schemas.openxmlformats.org/officeDocument/2006/relationships/hyperlink" Target="https://delagua.surveycto.com/view/submission-attachment/?uuid=uuid%3A5d46ad05-da9c-46b8-ae17-64d650cd402b&amp;file=1776329928102.jpg" TargetMode="External"/><Relationship Id="rId199" Type="http://schemas.openxmlformats.org/officeDocument/2006/relationships/hyperlink" Target="https://delagua.surveycto.com/view/submission-attachment/?uuid=uuid%3A0207264e-a3a6-43b1-8c24-802a9eebc201&amp;file=1776932905302.jpg" TargetMode="External"/><Relationship Id="rId203" Type="http://schemas.openxmlformats.org/officeDocument/2006/relationships/hyperlink" Target="https://delagua.surveycto.com/view/submission-attachment/?uuid=uuid%3A69478aa8-26f2-4a2b-8b47-24947a9ae571&amp;file=1776928209545.jpg" TargetMode="External"/><Relationship Id="rId19" Type="http://schemas.openxmlformats.org/officeDocument/2006/relationships/hyperlink" Target="https://delagua.surveycto.com/view/submission-attachment/?uuid=uuid%3A3e4a2ed2-f65a-4543-904d-6e7133b089a3&amp;file=1776263891776.jpg" TargetMode="External"/><Relationship Id="rId224" Type="http://schemas.openxmlformats.org/officeDocument/2006/relationships/hyperlink" Target="https://delagua.surveycto.com/view/submission-attachment/?uuid=uuid%3A06fe15dc-3732-4398-9a42-76357702c9f7&amp;file=1776934773905.jpg" TargetMode="External"/><Relationship Id="rId245" Type="http://schemas.openxmlformats.org/officeDocument/2006/relationships/hyperlink" Target="https://delagua.surveycto.com/view/submission-attachment/?uuid=uuid%3A611e7658-65e3-4012-85e5-3b2d77cc518b&amp;file=1776679779198.jpg" TargetMode="External"/><Relationship Id="rId266" Type="http://schemas.openxmlformats.org/officeDocument/2006/relationships/hyperlink" Target="https://delagua.surveycto.com/view/submission-attachment/?uuid=uuid%3A350b368f-6b94-4573-8c21-08fd752cc17c&amp;file=1776763146890.jpg" TargetMode="External"/><Relationship Id="rId287" Type="http://schemas.openxmlformats.org/officeDocument/2006/relationships/hyperlink" Target="https://delagua.surveycto.com/view/submission-attachment/?uuid=uuid%3Ad8686a4d-09b2-485f-98ba-c3df08d00abf&amp;file=1777020548052.jpg" TargetMode="External"/><Relationship Id="rId30" Type="http://schemas.openxmlformats.org/officeDocument/2006/relationships/hyperlink" Target="https://delagua.surveycto.com/view/submission-attachment/?uuid=uuid%3Abae400a3-fe00-4336-b339-5d4428d45dcc&amp;file=1776333936273.jpg" TargetMode="External"/><Relationship Id="rId105" Type="http://schemas.openxmlformats.org/officeDocument/2006/relationships/hyperlink" Target="https://delagua.surveycto.com/view/submission-attachment/?uuid=uuid%3Ac57314f3-8bf0-4642-a36c-6b4e5fa9e326&amp;file=1776429266140.jpg" TargetMode="External"/><Relationship Id="rId126" Type="http://schemas.openxmlformats.org/officeDocument/2006/relationships/hyperlink" Target="https://delagua.surveycto.com/view/submission-attachment/?uuid=uuid%3Ab3e5ad6f-42a6-4176-a13a-aca0b14e3aa7&amp;file=1776416707981.jpg" TargetMode="External"/><Relationship Id="rId147" Type="http://schemas.openxmlformats.org/officeDocument/2006/relationships/hyperlink" Target="https://delagua.surveycto.com/view/submission-attachment/?uuid=uuid%3A6d943c74-004e-4eb1-b7f6-6adcf67b863a&amp;file=1776074277936.jpg" TargetMode="External"/><Relationship Id="rId168" Type="http://schemas.openxmlformats.org/officeDocument/2006/relationships/hyperlink" Target="https://delagua.surveycto.com/view/submission-attachment/?uuid=uuid%3A85cad376-0056-429b-b7ec-d18ca73bf0e0&amp;file=1776427466088.jpg" TargetMode="External"/><Relationship Id="rId51" Type="http://schemas.openxmlformats.org/officeDocument/2006/relationships/hyperlink" Target="https://delagua.surveycto.com/view/submission-attachment/?uuid=uuid%3A42c76b80-a544-40bc-9793-d91ee019c523&amp;file=1776332805606.jpg" TargetMode="External"/><Relationship Id="rId72" Type="http://schemas.openxmlformats.org/officeDocument/2006/relationships/hyperlink" Target="https://delagua.surveycto.com/view/submission-attachment/?uuid=uuid%3Ab4859421-134f-4977-945c-4d7cdd10a58b&amp;file=1776425842126.jpg" TargetMode="External"/><Relationship Id="rId93" Type="http://schemas.openxmlformats.org/officeDocument/2006/relationships/hyperlink" Target="https://delagua.surveycto.com/view/submission-attachment/?uuid=uuid%3Af2c31207-9786-4ae0-906f-86a1d82cacc5&amp;file=1776336642395.jpg" TargetMode="External"/><Relationship Id="rId189" Type="http://schemas.openxmlformats.org/officeDocument/2006/relationships/hyperlink" Target="https://delagua.surveycto.com/view/submission-attachment/?uuid=uuid%3Ac21003cd-8394-4c41-813b-e2c78ec6a242&amp;file=1776936965530.jpg" TargetMode="External"/><Relationship Id="rId3" Type="http://schemas.openxmlformats.org/officeDocument/2006/relationships/hyperlink" Target="https://delagua.surveycto.com/view/submission-attachment/?uuid=uuid%3Ac1b0c17c-27bd-46d1-985f-239688d23fed&amp;file=1776069046456.jpg" TargetMode="External"/><Relationship Id="rId214" Type="http://schemas.openxmlformats.org/officeDocument/2006/relationships/hyperlink" Target="https://delagua.surveycto.com/view/submission-attachment/?uuid=uuid%3A6f1ced4a-cbae-41a0-adbd-0a02f8e21f65&amp;file=1776941036696.jpg" TargetMode="External"/><Relationship Id="rId235" Type="http://schemas.openxmlformats.org/officeDocument/2006/relationships/hyperlink" Target="https://delagua.surveycto.com/view/submission-attachment/?uuid=uuid%3A2a5b0ad9-3bac-4dea-bcb9-43424b6bfc0f&amp;file=1776156277738.jpg" TargetMode="External"/><Relationship Id="rId256" Type="http://schemas.openxmlformats.org/officeDocument/2006/relationships/hyperlink" Target="https://delagua.surveycto.com/view/submission-attachment/?uuid=uuid%3A2d973064-06b4-42db-86f9-c8e02fda6454&amp;file=1776692165784.jpg" TargetMode="External"/><Relationship Id="rId277" Type="http://schemas.openxmlformats.org/officeDocument/2006/relationships/hyperlink" Target="https://delagua.surveycto.com/view/submission-attachment/?uuid=uuid%3Adb3133d5-dc90-4ac6-85f0-7931257ef18d&amp;file=1777026538301.jpg" TargetMode="External"/><Relationship Id="rId298" Type="http://schemas.openxmlformats.org/officeDocument/2006/relationships/hyperlink" Target="https://delagua.surveycto.com/view/submission-attachment/?uuid=uuid%3A25284ead-4d20-48bb-ad8c-b06de26cc2db&amp;file=1776769332569.jpg" TargetMode="External"/><Relationship Id="rId116" Type="http://schemas.openxmlformats.org/officeDocument/2006/relationships/hyperlink" Target="https://delagua.surveycto.com/view/submission-attachment/?uuid=uuid%3A5769d354-406b-465d-bc32-490318328846&amp;file=1776338792881.jpg" TargetMode="External"/><Relationship Id="rId137" Type="http://schemas.openxmlformats.org/officeDocument/2006/relationships/hyperlink" Target="https://delagua.surveycto.com/view/submission-attachment/?uuid=uuid%3A6448fe09-3b3c-4001-9050-9333739a98a4&amp;file=1776338337373.jpg" TargetMode="External"/><Relationship Id="rId158" Type="http://schemas.openxmlformats.org/officeDocument/2006/relationships/hyperlink" Target="https://delagua.surveycto.com/view/submission-attachment/?uuid=uuid%3A3f8ffc9a-ef49-4927-b63f-f8434228ef74&amp;file=1776421748234.jpg" TargetMode="External"/><Relationship Id="rId20" Type="http://schemas.openxmlformats.org/officeDocument/2006/relationships/hyperlink" Target="https://delagua.surveycto.com/view/submission-attachment/?uuid=uuid%3A3e4a2ed2-f65a-4543-904d-6e7133b089a3&amp;file=1776263928033.jpg" TargetMode="External"/><Relationship Id="rId41" Type="http://schemas.openxmlformats.org/officeDocument/2006/relationships/hyperlink" Target="https://delagua.surveycto.com/view/submission-attachment/?uuid=uuid%3A140f3bfa-2023-41a5-bf01-71fcb281cccf&amp;file=1776342499332.jpg" TargetMode="External"/><Relationship Id="rId62" Type="http://schemas.openxmlformats.org/officeDocument/2006/relationships/hyperlink" Target="https://delagua.surveycto.com/view/submission-attachment/?uuid=uuid%3A80254230-c406-4f90-b4c0-4b304d6081bc&amp;file=1776351718170.jpg" TargetMode="External"/><Relationship Id="rId83" Type="http://schemas.openxmlformats.org/officeDocument/2006/relationships/hyperlink" Target="https://delagua.surveycto.com/view/submission-attachment/?uuid=uuid%3Ae4d90cb7-d64d-4ced-ac0e-e3fd20756253&amp;file=1776332746455.jpg" TargetMode="External"/><Relationship Id="rId179" Type="http://schemas.openxmlformats.org/officeDocument/2006/relationships/hyperlink" Target="https://delagua.surveycto.com/view/submission-attachment/?uuid=uuid%3A45852d29-c84d-4506-b752-188e6b6c6b48&amp;file=1776849887002.jpg" TargetMode="External"/><Relationship Id="rId190" Type="http://schemas.openxmlformats.org/officeDocument/2006/relationships/hyperlink" Target="https://delagua.surveycto.com/view/submission-attachment/?uuid=uuid%3Ac21003cd-8394-4c41-813b-e2c78ec6a242&amp;file=1776937005613.jpg" TargetMode="External"/><Relationship Id="rId204" Type="http://schemas.openxmlformats.org/officeDocument/2006/relationships/hyperlink" Target="https://delagua.surveycto.com/view/submission-attachment/?uuid=uuid%3A69478aa8-26f2-4a2b-8b47-24947a9ae571&amp;file=1776928387742.jpg" TargetMode="External"/><Relationship Id="rId225" Type="http://schemas.openxmlformats.org/officeDocument/2006/relationships/hyperlink" Target="https://delagua.surveycto.com/view/submission-attachment/?uuid=uuid%3A567fe2f2-ca6a-449a-b3b3-4ca3281a520a&amp;file=1776936417396.jpg" TargetMode="External"/><Relationship Id="rId246" Type="http://schemas.openxmlformats.org/officeDocument/2006/relationships/hyperlink" Target="https://delagua.surveycto.com/view/submission-attachment/?uuid=uuid%3A611e7658-65e3-4012-85e5-3b2d77cc518b&amp;file=1776679930534.jpg" TargetMode="External"/><Relationship Id="rId267" Type="http://schemas.openxmlformats.org/officeDocument/2006/relationships/hyperlink" Target="https://delagua.surveycto.com/view/submission-attachment/?uuid=uuid%3Ae0fabcc5-cafd-4ff4-aeb9-cae37c9a50da&amp;file=1776764089728.jpg" TargetMode="External"/><Relationship Id="rId288" Type="http://schemas.openxmlformats.org/officeDocument/2006/relationships/hyperlink" Target="https://delagua.surveycto.com/view/submission-attachment/?uuid=uuid%3Ad8686a4d-09b2-485f-98ba-c3df08d00abf&amp;file=1777020756371.jpg" TargetMode="External"/><Relationship Id="rId106" Type="http://schemas.openxmlformats.org/officeDocument/2006/relationships/hyperlink" Target="https://delagua.surveycto.com/view/submission-attachment/?uuid=uuid%3Ac57314f3-8bf0-4642-a36c-6b4e5fa9e326&amp;file=1776429289927.jpg" TargetMode="External"/><Relationship Id="rId127" Type="http://schemas.openxmlformats.org/officeDocument/2006/relationships/hyperlink" Target="https://delagua.surveycto.com/view/submission-attachment/?uuid=uuid%3A1eece80d-d4fd-47d8-8040-e4596173d38b&amp;file=1776414758591.jpg" TargetMode="External"/><Relationship Id="rId10" Type="http://schemas.openxmlformats.org/officeDocument/2006/relationships/hyperlink" Target="https://delagua.surveycto.com/view/submission-attachment/?uuid=uuid%3Af5cb7d80-71ca-4596-9145-e78f921a141c&amp;file=1776072520479.jpg" TargetMode="External"/><Relationship Id="rId31" Type="http://schemas.openxmlformats.org/officeDocument/2006/relationships/hyperlink" Target="https://delagua.surveycto.com/view/submission-attachment/?uuid=uuid%3Ad23b52ae-5f02-4059-88e2-2f9b8e266b57&amp;file=1776336390033.jpg" TargetMode="External"/><Relationship Id="rId52" Type="http://schemas.openxmlformats.org/officeDocument/2006/relationships/hyperlink" Target="https://delagua.surveycto.com/view/submission-attachment/?uuid=uuid%3A42c76b80-a544-40bc-9793-d91ee019c523&amp;file=1776332846131.jpg" TargetMode="External"/><Relationship Id="rId73" Type="http://schemas.openxmlformats.org/officeDocument/2006/relationships/hyperlink" Target="https://delagua.surveycto.com/view/submission-attachment/?uuid=uuid%3A3e75005c-e216-4141-ade1-4942da29cacc&amp;file=1776341714569.jpg" TargetMode="External"/><Relationship Id="rId94" Type="http://schemas.openxmlformats.org/officeDocument/2006/relationships/hyperlink" Target="https://delagua.surveycto.com/view/submission-attachment/?uuid=uuid%3Af2c31207-9786-4ae0-906f-86a1d82cacc5&amp;file=1776336679006.jpg" TargetMode="External"/><Relationship Id="rId148" Type="http://schemas.openxmlformats.org/officeDocument/2006/relationships/hyperlink" Target="https://delagua.surveycto.com/view/submission-attachment/?uuid=uuid%3A6d943c74-004e-4eb1-b7f6-6adcf67b863a&amp;file=1776074509378.jpg" TargetMode="External"/><Relationship Id="rId169" Type="http://schemas.openxmlformats.org/officeDocument/2006/relationships/hyperlink" Target="https://delagua.surveycto.com/view/submission-attachment/?uuid=uuid%3Ad119adc3-bd4c-49fd-9396-cc0f69f0bbe9&amp;file=1776850084678.jpg" TargetMode="External"/><Relationship Id="rId4" Type="http://schemas.openxmlformats.org/officeDocument/2006/relationships/hyperlink" Target="https://delagua.surveycto.com/view/submission-attachment/?uuid=uuid%3Ac1b0c17c-27bd-46d1-985f-239688d23fed&amp;file=1776069099088.jpg" TargetMode="External"/><Relationship Id="rId180" Type="http://schemas.openxmlformats.org/officeDocument/2006/relationships/hyperlink" Target="https://delagua.surveycto.com/view/submission-attachment/?uuid=uuid%3A45852d29-c84d-4506-b752-188e6b6c6b48&amp;file=1776849905979.jpg" TargetMode="External"/><Relationship Id="rId215" Type="http://schemas.openxmlformats.org/officeDocument/2006/relationships/hyperlink" Target="https://delagua.surveycto.com/view/submission-attachment/?uuid=uuid%3A3d8c83a3-ecf8-4ac7-ae1c-e125e6254697&amp;file=1777031215579.jpg" TargetMode="External"/><Relationship Id="rId236" Type="http://schemas.openxmlformats.org/officeDocument/2006/relationships/hyperlink" Target="https://delagua.surveycto.com/view/submission-attachment/?uuid=uuid%3A2a5b0ad9-3bac-4dea-bcb9-43424b6bfc0f&amp;file=1776156351159.jpg" TargetMode="External"/><Relationship Id="rId257" Type="http://schemas.openxmlformats.org/officeDocument/2006/relationships/hyperlink" Target="https://delagua.surveycto.com/view/submission-attachment/?uuid=uuid%3A532958f5-a132-4cd4-a4e7-8bbdea23192c&amp;file=1776941221906.jpg" TargetMode="External"/><Relationship Id="rId278" Type="http://schemas.openxmlformats.org/officeDocument/2006/relationships/hyperlink" Target="https://delagua.surveycto.com/view/submission-attachment/?uuid=uuid%3Adb3133d5-dc90-4ac6-85f0-7931257ef18d&amp;file=1777026598996.jpg" TargetMode="External"/><Relationship Id="rId42" Type="http://schemas.openxmlformats.org/officeDocument/2006/relationships/hyperlink" Target="https://delagua.surveycto.com/view/submission-attachment/?uuid=uuid%3A140f3bfa-2023-41a5-bf01-71fcb281cccf&amp;file=1776342515165.jpg" TargetMode="External"/><Relationship Id="rId84" Type="http://schemas.openxmlformats.org/officeDocument/2006/relationships/hyperlink" Target="https://delagua.surveycto.com/view/submission-attachment/?uuid=uuid%3Ae4d90cb7-d64d-4ced-ac0e-e3fd20756253&amp;file=1776332776879.jpg" TargetMode="External"/><Relationship Id="rId138" Type="http://schemas.openxmlformats.org/officeDocument/2006/relationships/hyperlink" Target="https://delagua.surveycto.com/view/submission-attachment/?uuid=uuid%3A6448fe09-3b3c-4001-9050-9333739a98a4&amp;file=1776338350242.jpg" TargetMode="External"/><Relationship Id="rId191" Type="http://schemas.openxmlformats.org/officeDocument/2006/relationships/hyperlink" Target="https://delagua.surveycto.com/view/submission-attachment/?uuid=uuid%3A7b5b6c91-e315-420c-9439-c0903b4514ef&amp;file=1776937966756.jpg" TargetMode="External"/><Relationship Id="rId205" Type="http://schemas.openxmlformats.org/officeDocument/2006/relationships/hyperlink" Target="https://delagua.surveycto.com/view/submission-attachment/?uuid=uuid%3Ab0c8d790-389f-47f4-a56d-69d77df10ba9&amp;file=1776930647035.jpg" TargetMode="External"/><Relationship Id="rId247" Type="http://schemas.openxmlformats.org/officeDocument/2006/relationships/hyperlink" Target="https://delagua.surveycto.com/view/submission-attachment/?uuid=uuid%3A250c22a6-65fe-423c-9ab6-f18972f253d9&amp;file=1776682660775.jpg" TargetMode="External"/><Relationship Id="rId107" Type="http://schemas.openxmlformats.org/officeDocument/2006/relationships/hyperlink" Target="https://delagua.surveycto.com/view/submission-attachment/?uuid=uuid%3A151f4fab-6cd1-44a8-b55c-775a2458228e&amp;file=1776332949098.jpg" TargetMode="External"/><Relationship Id="rId289" Type="http://schemas.openxmlformats.org/officeDocument/2006/relationships/hyperlink" Target="https://delagua.surveycto.com/view/submission-attachment/?uuid=uuid%3Add5fe003-4397-45ac-9194-04fbc91aabeb&amp;file=1776762710862.jpg" TargetMode="External"/><Relationship Id="rId11" Type="http://schemas.openxmlformats.org/officeDocument/2006/relationships/hyperlink" Target="https://delagua.surveycto.com/view/submission-attachment/?uuid=uuid%3Abbb37478-776c-47ff-82a8-20a4ae3eab98&amp;file=1776250330153.jpg" TargetMode="External"/><Relationship Id="rId53" Type="http://schemas.openxmlformats.org/officeDocument/2006/relationships/hyperlink" Target="https://delagua.surveycto.com/view/submission-attachment/?uuid=uuid%3A2d9d7fbb-dd01-4d0c-98c0-ca914ca118f1&amp;file=1776339058084.jpg" TargetMode="External"/><Relationship Id="rId149" Type="http://schemas.openxmlformats.org/officeDocument/2006/relationships/hyperlink" Target="https://delagua.surveycto.com/view/submission-attachment/?uuid=uuid%3A5d4fe5d8-cbe5-47a2-acc3-9aae93242fc9&amp;file=1776075921678.jpg" TargetMode="External"/><Relationship Id="rId95" Type="http://schemas.openxmlformats.org/officeDocument/2006/relationships/hyperlink" Target="https://delagua.surveycto.com/view/submission-attachment/?uuid=uuid%3A6245e88d-02c1-46f5-ad79-e89505717fb4&amp;file=1776338873787.jpg" TargetMode="External"/><Relationship Id="rId160" Type="http://schemas.openxmlformats.org/officeDocument/2006/relationships/hyperlink" Target="https://delagua.surveycto.com/view/submission-attachment/?uuid=uuid%3A60f26f84-2f7c-4aaa-a02c-9a75c29c5097&amp;file=1776423227241.jpg" TargetMode="External"/><Relationship Id="rId216" Type="http://schemas.openxmlformats.org/officeDocument/2006/relationships/hyperlink" Target="https://delagua.surveycto.com/view/submission-attachment/?uuid=uuid%3A3d8c83a3-ecf8-4ac7-ae1c-e125e6254697&amp;file=1777031317665.jpg" TargetMode="External"/><Relationship Id="rId258" Type="http://schemas.openxmlformats.org/officeDocument/2006/relationships/hyperlink" Target="https://delagua.surveycto.com/view/submission-attachment/?uuid=uuid%3A532958f5-a132-4cd4-a4e7-8bbdea23192c&amp;file=1776941254444.jpg" TargetMode="External"/><Relationship Id="rId22" Type="http://schemas.openxmlformats.org/officeDocument/2006/relationships/hyperlink" Target="https://delagua.surveycto.com/view/submission-attachment/?uuid=uuid%3A791cd5e6-a722-4a45-9516-a13217e076e5&amp;file=1776332399997.jpg" TargetMode="External"/><Relationship Id="rId64" Type="http://schemas.openxmlformats.org/officeDocument/2006/relationships/hyperlink" Target="https://delagua.surveycto.com/view/submission-attachment/?uuid=uuid%3Ac433384e-2787-462a-8424-2c85b04dcd75&amp;file=1776353895068.jpg" TargetMode="External"/><Relationship Id="rId118" Type="http://schemas.openxmlformats.org/officeDocument/2006/relationships/hyperlink" Target="https://delagua.surveycto.com/view/submission-attachment/?uuid=uuid%3A8848a5ce-dda0-4900-bbb7-d98f2d33d762&amp;file=1776340104947.jpg" TargetMode="External"/><Relationship Id="rId171" Type="http://schemas.openxmlformats.org/officeDocument/2006/relationships/hyperlink" Target="https://delagua.surveycto.com/view/submission-attachment/?uuid=uuid%3Abd7f619e-0ca5-45cb-ae77-e95ada4f7011&amp;file=1776854190471.jpg" TargetMode="External"/><Relationship Id="rId227" Type="http://schemas.openxmlformats.org/officeDocument/2006/relationships/hyperlink" Target="https://delagua.surveycto.com/view/submission-attachment/?uuid=uuid%3A4fe1f1d8-f924-45b1-b671-9efe3e484001&amp;file=1776937791535.jpg" TargetMode="External"/><Relationship Id="rId269" Type="http://schemas.openxmlformats.org/officeDocument/2006/relationships/hyperlink" Target="https://delagua.surveycto.com/view/submission-attachment/?uuid=uuid%3A0050c430-59ca-49dd-b967-1d25b515b7c8&amp;file=1776765013622.jpg" TargetMode="External"/><Relationship Id="rId33" Type="http://schemas.openxmlformats.org/officeDocument/2006/relationships/hyperlink" Target="https://delagua.surveycto.com/view/submission-attachment/?uuid=uuid%3A84bf5204-ca1b-4a11-8b65-3e8f0fb1ab4c&amp;file=1776337640593.jpg" TargetMode="External"/><Relationship Id="rId129" Type="http://schemas.openxmlformats.org/officeDocument/2006/relationships/hyperlink" Target="https://delagua.surveycto.com/view/submission-attachment/?uuid=uuid%3A878f3160-77b9-4226-a8f3-6808639eaffb&amp;file=1776420242287.jpg" TargetMode="External"/><Relationship Id="rId280" Type="http://schemas.openxmlformats.org/officeDocument/2006/relationships/hyperlink" Target="https://delagua.surveycto.com/view/submission-attachment/?uuid=uuid%3Aaa57484d-c24c-4b9d-acbe-36bab8387ed8&amp;file=1777028968336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4"/>
  <sheetViews>
    <sheetView tabSelected="1" zoomScale="70" zoomScaleNormal="70" workbookViewId="0">
      <pane ySplit="8" topLeftCell="A42" activePane="bottomLeft" state="frozen"/>
      <selection pane="bottomLeft" activeCell="E50" sqref="E50"/>
    </sheetView>
  </sheetViews>
  <sheetFormatPr defaultColWidth="8.7109375" defaultRowHeight="14.25"/>
  <cols>
    <col min="1" max="1" width="6" customWidth="1"/>
    <col min="2" max="2" width="50" customWidth="1"/>
    <col min="3" max="3" width="14" customWidth="1"/>
    <col min="4" max="5" width="18" customWidth="1"/>
    <col min="6" max="6" width="55" customWidth="1"/>
  </cols>
  <sheetData>
    <row r="1" spans="1:6" ht="31.5" customHeight="1">
      <c r="A1" s="237" t="s">
        <v>0</v>
      </c>
      <c r="B1" s="237"/>
      <c r="C1" s="237"/>
      <c r="D1" s="237"/>
      <c r="E1" s="237"/>
      <c r="F1" s="237"/>
    </row>
    <row r="2" spans="1:6" ht="18" customHeight="1">
      <c r="A2" s="238" t="s">
        <v>1</v>
      </c>
      <c r="B2" s="238"/>
      <c r="C2" s="238"/>
      <c r="D2" s="238"/>
      <c r="E2" s="238"/>
      <c r="F2" s="238"/>
    </row>
    <row r="3" spans="1:6" ht="21.75" customHeight="1">
      <c r="A3" s="239" t="s">
        <v>2</v>
      </c>
      <c r="B3" s="239"/>
      <c r="C3" s="239"/>
      <c r="D3" s="239"/>
      <c r="E3" s="239"/>
      <c r="F3" s="239"/>
    </row>
    <row r="4" spans="1:6" ht="21.75" customHeight="1">
      <c r="A4" s="3" t="s">
        <v>3</v>
      </c>
      <c r="B4" s="240" t="s">
        <v>4</v>
      </c>
      <c r="C4" s="240"/>
      <c r="D4" s="240" t="s">
        <v>5</v>
      </c>
      <c r="E4" s="240"/>
      <c r="F4" s="240"/>
    </row>
    <row r="5" spans="1:6" ht="27.75" customHeight="1">
      <c r="A5" s="4" t="s">
        <v>6</v>
      </c>
      <c r="B5" s="233">
        <f>'VM0050_ER Calculation'!D26</f>
        <v>164283.93</v>
      </c>
      <c r="C5" s="233"/>
      <c r="D5" s="234">
        <f>'VM0050_ER Calculation'!D26/'VM0050_ER Calculation'!D10</f>
        <v>1.6428392999999999</v>
      </c>
      <c r="E5" s="234"/>
      <c r="F5" s="234"/>
    </row>
    <row r="6" spans="1:6" ht="27.75" customHeight="1">
      <c r="A6" s="5" t="s">
        <v>7</v>
      </c>
      <c r="B6" s="235">
        <f>'A6.4 ER Calculation'!D45</f>
        <v>18911.016610003542</v>
      </c>
      <c r="C6" s="235"/>
      <c r="D6" s="236">
        <f>'A6.4 ER Calculation'!D45/'VM0050_ER Calculation'!D10</f>
        <v>0.18911016610003542</v>
      </c>
      <c r="E6" s="236"/>
      <c r="F6" s="236"/>
    </row>
    <row r="7" spans="1:6" ht="7.5" customHeight="1"/>
    <row r="8" spans="1:6" ht="15" customHeight="1">
      <c r="A8" s="6" t="s">
        <v>8</v>
      </c>
      <c r="B8" s="6" t="s">
        <v>9</v>
      </c>
      <c r="C8" s="6" t="s">
        <v>10</v>
      </c>
      <c r="D8" s="6" t="s">
        <v>11</v>
      </c>
      <c r="E8" s="6" t="s">
        <v>7</v>
      </c>
      <c r="F8" s="6" t="s">
        <v>12</v>
      </c>
    </row>
    <row r="9" spans="1:6" ht="15" customHeight="1">
      <c r="A9" s="1" t="s">
        <v>13</v>
      </c>
    </row>
    <row r="10" spans="1:6" ht="15" customHeight="1">
      <c r="A10" s="2" t="s">
        <v>14</v>
      </c>
      <c r="B10" s="7" t="s">
        <v>15</v>
      </c>
      <c r="C10" s="2" t="s">
        <v>16</v>
      </c>
      <c r="D10" s="8">
        <f>'VM0050_ER Calculation'!D10</f>
        <v>100000</v>
      </c>
      <c r="E10" s="9">
        <f>'A6.4 ER Calculation'!D4</f>
        <v>100000</v>
      </c>
      <c r="F10" s="10" t="s">
        <v>17</v>
      </c>
    </row>
    <row r="11" spans="1:6" ht="15" customHeight="1">
      <c r="A11" s="2" t="s">
        <v>18</v>
      </c>
      <c r="B11" s="7" t="s">
        <v>19</v>
      </c>
      <c r="C11" s="2" t="s">
        <v>20</v>
      </c>
      <c r="D11" s="8">
        <f>'VM0050_ER Calculation'!D11</f>
        <v>0.9</v>
      </c>
      <c r="E11" s="9">
        <f>'A6.4 ER Calculation'!D6</f>
        <v>0.9</v>
      </c>
      <c r="F11" s="10" t="s">
        <v>21</v>
      </c>
    </row>
    <row r="12" spans="1:6" ht="15" customHeight="1">
      <c r="A12" s="2" t="s">
        <v>22</v>
      </c>
      <c r="B12" s="7" t="s">
        <v>23</v>
      </c>
      <c r="C12" s="2" t="s">
        <v>20</v>
      </c>
      <c r="D12" s="8">
        <f>'VM0050_ER Calculation'!D21</f>
        <v>0.99726027397260275</v>
      </c>
      <c r="E12" s="9">
        <f>'A6.4 ER Calculation'!D7</f>
        <v>0.99726027397260275</v>
      </c>
      <c r="F12" s="10" t="s">
        <v>24</v>
      </c>
    </row>
    <row r="13" spans="1:6" ht="21.75" customHeight="1">
      <c r="A13" s="232" t="s">
        <v>25</v>
      </c>
      <c r="B13" s="232"/>
      <c r="C13" s="232"/>
      <c r="D13" s="232"/>
      <c r="E13" s="232"/>
      <c r="F13" s="232"/>
    </row>
    <row r="14" spans="1:6" ht="32.25" customHeight="1">
      <c r="A14" s="2" t="s">
        <v>26</v>
      </c>
      <c r="B14" s="7" t="s">
        <v>27</v>
      </c>
      <c r="C14" s="2" t="s">
        <v>28</v>
      </c>
      <c r="D14" s="8">
        <f>'VM0050_ER Calculation'!D6</f>
        <v>112</v>
      </c>
      <c r="E14" s="9">
        <f>'A6.4 ER Calculation'!D9</f>
        <v>112</v>
      </c>
      <c r="F14" s="10" t="s">
        <v>29</v>
      </c>
    </row>
    <row r="15" spans="1:6" ht="15" customHeight="1">
      <c r="A15" s="2" t="s">
        <v>30</v>
      </c>
      <c r="B15" s="7" t="s">
        <v>31</v>
      </c>
      <c r="C15" s="2" t="s">
        <v>32</v>
      </c>
      <c r="D15" s="8">
        <f>'VM0050_ER Calculation'!D7</f>
        <v>9.4600000000000009</v>
      </c>
      <c r="E15" s="9">
        <f>'A6.4 ER Calculation'!D10</f>
        <v>9.4600000000000009</v>
      </c>
      <c r="F15" s="10" t="s">
        <v>29</v>
      </c>
    </row>
    <row r="16" spans="1:6" ht="21.75" customHeight="1">
      <c r="A16" s="2" t="s">
        <v>33</v>
      </c>
      <c r="B16" s="7" t="s">
        <v>34</v>
      </c>
      <c r="C16" s="2" t="s">
        <v>20</v>
      </c>
      <c r="D16" s="8">
        <f>'VM0050_ER Calculation'!D4</f>
        <v>0.33</v>
      </c>
      <c r="E16" s="9">
        <f>'A6.4 ER Calculation'!D11</f>
        <v>0.33</v>
      </c>
      <c r="F16" s="10" t="s">
        <v>35</v>
      </c>
    </row>
    <row r="17" spans="1:6" ht="21.75" customHeight="1">
      <c r="A17" s="229" t="s">
        <v>36</v>
      </c>
      <c r="B17" s="229"/>
      <c r="C17" s="229"/>
      <c r="D17" s="229"/>
      <c r="E17" s="229"/>
      <c r="F17" s="229"/>
    </row>
    <row r="18" spans="1:6" ht="21.75" customHeight="1">
      <c r="A18" s="2" t="s">
        <v>37</v>
      </c>
      <c r="B18" s="7" t="s">
        <v>38</v>
      </c>
      <c r="C18" s="2" t="s">
        <v>39</v>
      </c>
      <c r="D18" s="8">
        <f>'VM0050_ER Calculation'!D16</f>
        <v>3.8444783166055001</v>
      </c>
      <c r="E18" s="9">
        <f>'A6.4 ER Calculation'!D14</f>
        <v>1.6947909504021079</v>
      </c>
      <c r="F18" s="10" t="s">
        <v>40</v>
      </c>
    </row>
    <row r="19" spans="1:6" ht="21.75" customHeight="1">
      <c r="A19" s="232" t="s">
        <v>41</v>
      </c>
      <c r="B19" s="232"/>
      <c r="C19" s="232"/>
      <c r="D19" s="232"/>
      <c r="E19" s="232"/>
      <c r="F19" s="232"/>
    </row>
    <row r="20" spans="1:6" ht="42.75" customHeight="1">
      <c r="A20" s="2" t="s">
        <v>42</v>
      </c>
      <c r="B20" s="7" t="s">
        <v>43</v>
      </c>
      <c r="C20" s="2" t="s">
        <v>39</v>
      </c>
      <c r="D20" s="8" t="s">
        <v>44</v>
      </c>
      <c r="E20" s="9">
        <f>'A6.4 ER Calculation'!D15</f>
        <v>1.645235659454678</v>
      </c>
      <c r="F20" s="10" t="s">
        <v>45</v>
      </c>
    </row>
    <row r="21" spans="1:6" ht="21.75" customHeight="1">
      <c r="A21" s="230" t="s">
        <v>46</v>
      </c>
      <c r="B21" s="230"/>
      <c r="C21" s="230"/>
      <c r="D21" s="230"/>
      <c r="E21" s="230"/>
      <c r="F21" s="230"/>
    </row>
    <row r="22" spans="1:6" ht="37.5" customHeight="1">
      <c r="A22" s="2" t="s">
        <v>47</v>
      </c>
      <c r="B22" s="7" t="s">
        <v>48</v>
      </c>
      <c r="C22" s="2" t="s">
        <v>20</v>
      </c>
      <c r="D22" s="8">
        <f>'VM0050_ER Calculation'!D4</f>
        <v>0.33</v>
      </c>
      <c r="E22" s="9">
        <f>'A6.4 ER Calculation'!D12</f>
        <v>0.33</v>
      </c>
      <c r="F22" s="10" t="s">
        <v>49</v>
      </c>
    </row>
    <row r="23" spans="1:6" ht="15" customHeight="1">
      <c r="A23" s="230" t="s">
        <v>50</v>
      </c>
      <c r="B23" s="230"/>
      <c r="C23" s="230"/>
      <c r="D23" s="230"/>
      <c r="E23" s="230"/>
      <c r="F23" s="230"/>
    </row>
    <row r="24" spans="1:6" ht="15" customHeight="1">
      <c r="A24" s="2" t="s">
        <v>51</v>
      </c>
      <c r="B24" s="7" t="s">
        <v>52</v>
      </c>
      <c r="C24" s="2" t="s">
        <v>53</v>
      </c>
      <c r="D24" s="11">
        <f>'VM0050_ER Calculation'!D22</f>
        <v>249872.34</v>
      </c>
      <c r="E24" s="12">
        <f>'A6.4 ER Calculation'!D22</f>
        <v>110153.14453944833</v>
      </c>
      <c r="F24" s="10" t="s">
        <v>54</v>
      </c>
    </row>
    <row r="25" spans="1:6" ht="21.75" customHeight="1">
      <c r="A25" s="232" t="s">
        <v>55</v>
      </c>
      <c r="B25" s="232"/>
      <c r="C25" s="232"/>
      <c r="D25" s="232"/>
      <c r="E25" s="232"/>
      <c r="F25" s="232"/>
    </row>
    <row r="26" spans="1:6" ht="21.75" customHeight="1">
      <c r="A26" s="2" t="s">
        <v>56</v>
      </c>
      <c r="B26" s="7" t="s">
        <v>57</v>
      </c>
      <c r="C26" s="2" t="s">
        <v>53</v>
      </c>
      <c r="D26" s="11" t="s">
        <v>44</v>
      </c>
      <c r="E26" s="12">
        <f>'A6.4 ER Calculation'!D25</f>
        <v>110153.14453944833</v>
      </c>
      <c r="F26" s="10" t="s">
        <v>58</v>
      </c>
    </row>
    <row r="27" spans="1:6" ht="21.75" customHeight="1">
      <c r="A27" s="232" t="s">
        <v>59</v>
      </c>
      <c r="B27" s="232"/>
      <c r="C27" s="232"/>
      <c r="D27" s="232"/>
      <c r="E27" s="232"/>
      <c r="F27" s="232"/>
    </row>
    <row r="28" spans="1:6" ht="15" customHeight="1">
      <c r="A28" s="2" t="s">
        <v>60</v>
      </c>
      <c r="B28" s="7" t="s">
        <v>61</v>
      </c>
      <c r="C28" s="2" t="s">
        <v>53</v>
      </c>
      <c r="D28" s="11">
        <f>'VM0050_ER Calculation'!D22</f>
        <v>249872.34</v>
      </c>
      <c r="E28" s="12">
        <f>'A6.4 ER Calculation'!D29</f>
        <v>106932.29235993228</v>
      </c>
      <c r="F28" s="10" t="s">
        <v>62</v>
      </c>
    </row>
    <row r="29" spans="1:6" ht="21.75" customHeight="1">
      <c r="A29" s="229" t="s">
        <v>63</v>
      </c>
      <c r="B29" s="229"/>
      <c r="C29" s="229"/>
      <c r="D29" s="229"/>
      <c r="E29" s="229"/>
      <c r="F29" s="229"/>
    </row>
    <row r="30" spans="1:6" ht="21.75" customHeight="1">
      <c r="A30" s="2" t="s">
        <v>64</v>
      </c>
      <c r="B30" s="7" t="s">
        <v>65</v>
      </c>
      <c r="C30" s="2" t="s">
        <v>53</v>
      </c>
      <c r="D30" s="11">
        <f>'VM0050_ER Calculation'!D24</f>
        <v>76941.88</v>
      </c>
      <c r="E30" s="12">
        <f>'A6.4 ER Calculation'!D31</f>
        <v>76941.878946097277</v>
      </c>
      <c r="F30" s="10" t="s">
        <v>66</v>
      </c>
    </row>
    <row r="31" spans="1:6" ht="15" customHeight="1">
      <c r="A31" s="230" t="s">
        <v>67</v>
      </c>
      <c r="B31" s="230"/>
      <c r="C31" s="230"/>
      <c r="D31" s="230"/>
      <c r="E31" s="230"/>
      <c r="F31" s="230"/>
    </row>
    <row r="32" spans="1:6" ht="21.75" customHeight="1">
      <c r="A32" s="232" t="s">
        <v>68</v>
      </c>
      <c r="B32" s="232"/>
      <c r="C32" s="232"/>
      <c r="D32" s="232"/>
      <c r="E32" s="232"/>
      <c r="F32" s="232"/>
    </row>
    <row r="33" spans="1:6" ht="15" customHeight="1">
      <c r="A33" s="1" t="s">
        <v>69</v>
      </c>
    </row>
    <row r="34" spans="1:6" ht="15" customHeight="1">
      <c r="A34" s="2" t="s">
        <v>70</v>
      </c>
      <c r="B34" s="7" t="s">
        <v>71</v>
      </c>
      <c r="C34" s="2" t="s">
        <v>20</v>
      </c>
      <c r="D34" s="8" t="s">
        <v>44</v>
      </c>
      <c r="E34" s="9">
        <f>'A6.4 ER Calculation'!D35</f>
        <v>0.75</v>
      </c>
      <c r="F34" s="10" t="s">
        <v>72</v>
      </c>
    </row>
    <row r="35" spans="1:6" ht="21.75" customHeight="1">
      <c r="A35" s="232" t="s">
        <v>73</v>
      </c>
      <c r="B35" s="232"/>
      <c r="C35" s="232"/>
      <c r="D35" s="232"/>
      <c r="E35" s="232"/>
      <c r="F35" s="232"/>
    </row>
    <row r="36" spans="1:6" ht="15" customHeight="1">
      <c r="A36" s="1" t="s">
        <v>74</v>
      </c>
    </row>
    <row r="37" spans="1:6" ht="15" customHeight="1">
      <c r="A37" s="2" t="s">
        <v>75</v>
      </c>
      <c r="B37" s="7" t="s">
        <v>76</v>
      </c>
      <c r="C37" s="2" t="s">
        <v>20</v>
      </c>
      <c r="D37" s="8">
        <f>'VM0050_ER Calculation'!D8</f>
        <v>0.95</v>
      </c>
      <c r="E37" s="9">
        <f>'A6.4 ER Calculation'!D38</f>
        <v>1</v>
      </c>
      <c r="F37" s="10" t="s">
        <v>77</v>
      </c>
    </row>
    <row r="38" spans="1:6" ht="15" customHeight="1">
      <c r="A38" s="2" t="s">
        <v>78</v>
      </c>
      <c r="B38" s="7" t="s">
        <v>79</v>
      </c>
      <c r="C38" s="2" t="s">
        <v>53</v>
      </c>
      <c r="D38" s="11">
        <f>'VM0050_ER Calculation'!D26</f>
        <v>164283.93</v>
      </c>
      <c r="E38" s="12">
        <f>'A6.4 ER Calculation'!D39</f>
        <v>22492.810060376254</v>
      </c>
      <c r="F38" s="10" t="s">
        <v>80</v>
      </c>
    </row>
    <row r="39" spans="1:6" ht="21.75" customHeight="1">
      <c r="A39" s="229" t="s">
        <v>81</v>
      </c>
      <c r="B39" s="229"/>
      <c r="C39" s="229"/>
      <c r="D39" s="229"/>
      <c r="E39" s="229"/>
      <c r="F39" s="229"/>
    </row>
    <row r="40" spans="1:6" ht="15" customHeight="1">
      <c r="A40" s="2" t="s">
        <v>82</v>
      </c>
      <c r="B40" s="7" t="s">
        <v>83</v>
      </c>
      <c r="C40" s="2" t="s">
        <v>20</v>
      </c>
      <c r="D40" s="8" t="s">
        <v>44</v>
      </c>
      <c r="E40" s="9">
        <f>'A6.4 ER Calculation'!D41</f>
        <v>0.2</v>
      </c>
      <c r="F40" s="10" t="s">
        <v>84</v>
      </c>
    </row>
    <row r="41" spans="1:6" ht="21.75" customHeight="1">
      <c r="A41" s="13" t="s">
        <v>85</v>
      </c>
      <c r="B41" s="13"/>
      <c r="C41" s="13"/>
      <c r="D41" s="13"/>
      <c r="E41" s="13"/>
      <c r="F41" s="13"/>
    </row>
    <row r="42" spans="1:6" ht="15" customHeight="1">
      <c r="A42" s="2" t="s">
        <v>86</v>
      </c>
      <c r="B42" s="7" t="s">
        <v>87</v>
      </c>
      <c r="C42" s="2" t="s">
        <v>53</v>
      </c>
      <c r="D42" s="11" t="s">
        <v>44</v>
      </c>
      <c r="E42" s="12">
        <f>'A6.4 ER Calculation'!D43</f>
        <v>3581.7934503727115</v>
      </c>
      <c r="F42" s="10" t="s">
        <v>88</v>
      </c>
    </row>
    <row r="43" spans="1:6" ht="15" customHeight="1">
      <c r="A43" s="230" t="s">
        <v>89</v>
      </c>
      <c r="B43" s="230"/>
      <c r="C43" s="230"/>
      <c r="D43" s="230"/>
      <c r="E43" s="230"/>
      <c r="F43" s="230"/>
    </row>
    <row r="44" spans="1:6" ht="15" customHeight="1">
      <c r="A44" s="2" t="s">
        <v>90</v>
      </c>
      <c r="B44" s="14" t="s">
        <v>91</v>
      </c>
      <c r="C44" s="2" t="s">
        <v>53</v>
      </c>
      <c r="D44" s="15">
        <f>'VM0050_ER Calculation'!D26</f>
        <v>164283.93</v>
      </c>
      <c r="E44" s="15">
        <f>'A6.4 ER Calculation'!D45</f>
        <v>18911.016610003542</v>
      </c>
      <c r="F44" s="10" t="s">
        <v>92</v>
      </c>
    </row>
    <row r="45" spans="1:6" ht="21.75" customHeight="1">
      <c r="A45" s="229" t="s">
        <v>93</v>
      </c>
      <c r="B45" s="229"/>
      <c r="C45" s="229"/>
      <c r="D45" s="229"/>
      <c r="E45" s="229"/>
      <c r="F45" s="229"/>
    </row>
    <row r="46" spans="1:6" ht="44.25" customHeight="1">
      <c r="A46" s="2" t="s">
        <v>94</v>
      </c>
      <c r="B46" s="7" t="s">
        <v>95</v>
      </c>
      <c r="C46" s="2" t="s">
        <v>53</v>
      </c>
      <c r="D46" s="11" t="s">
        <v>96</v>
      </c>
      <c r="E46" s="16">
        <f>E44-D44</f>
        <v>-145372.91338999645</v>
      </c>
      <c r="F46" s="10" t="s">
        <v>97</v>
      </c>
    </row>
    <row r="47" spans="1:6" ht="44.25" customHeight="1">
      <c r="A47" s="2" t="s">
        <v>98</v>
      </c>
      <c r="B47" s="7" t="s">
        <v>99</v>
      </c>
      <c r="C47" s="2" t="s">
        <v>20</v>
      </c>
      <c r="D47" s="17" t="s">
        <v>96</v>
      </c>
      <c r="E47" s="18">
        <f>E44/D44</f>
        <v>0.11511178610107235</v>
      </c>
      <c r="F47" s="10" t="s">
        <v>100</v>
      </c>
    </row>
    <row r="48" spans="1:6" ht="44.25" customHeight="1">
      <c r="A48" s="2" t="s">
        <v>101</v>
      </c>
      <c r="B48" s="7" t="s">
        <v>102</v>
      </c>
      <c r="C48" s="2" t="s">
        <v>20</v>
      </c>
      <c r="D48" s="17" t="s">
        <v>96</v>
      </c>
      <c r="E48" s="18">
        <f>1-E44/D44</f>
        <v>0.88488821389892769</v>
      </c>
      <c r="F48" s="10" t="s">
        <v>103</v>
      </c>
    </row>
    <row r="49" spans="1:6" ht="44.25" customHeight="1">
      <c r="A49" s="230" t="s">
        <v>104</v>
      </c>
      <c r="B49" s="230"/>
      <c r="C49" s="230"/>
      <c r="D49" s="230"/>
      <c r="E49" s="230"/>
      <c r="F49" s="230"/>
    </row>
    <row r="50" spans="1:6" ht="44.25" customHeight="1">
      <c r="A50" s="2" t="s">
        <v>105</v>
      </c>
      <c r="B50" s="7" t="s">
        <v>106</v>
      </c>
      <c r="C50" s="2" t="s">
        <v>53</v>
      </c>
      <c r="D50" s="11">
        <f>'VM0050_ER Calculation'!D26</f>
        <v>164283.93</v>
      </c>
      <c r="E50" s="12">
        <f>'VM0050_ER Calculation'!D26</f>
        <v>164283.93</v>
      </c>
      <c r="F50" s="10" t="s">
        <v>107</v>
      </c>
    </row>
    <row r="51" spans="1:6" ht="44.25" customHeight="1">
      <c r="A51" s="2" t="s">
        <v>108</v>
      </c>
      <c r="B51" s="7" t="s">
        <v>109</v>
      </c>
      <c r="C51" s="2" t="s">
        <v>53</v>
      </c>
      <c r="D51" s="11" t="s">
        <v>96</v>
      </c>
      <c r="E51" s="12">
        <f>('VM0050_ER Calculation'!D10*'VM0050_ER Calculation'!D11*'VM0050_ER Calculation'!D21*'VM0050_ER Calculation'!D5*'A6.4 ER Calculation'!D14*('VM0050_ER Calculation'!D6*'VM0050_ER Calculation'!D4+'VM0050_ER Calculation'!D7) - 'VM0050_ER Calculation'!D10*'VM0050_ER Calculation'!D11*'VM0050_ER Calculation'!D21*'VM0050_ER Calculation'!D5*'VM0050_ER Calculation'!D17*('VM0050_ER Calculation'!D6*'VM0050_ER Calculation'!D4+'VM0050_ER Calculation'!D7))*'A6.4 Parameters'!D37</f>
        <v>33211.265593351054</v>
      </c>
      <c r="F51" s="10" t="s">
        <v>110</v>
      </c>
    </row>
    <row r="52" spans="1:6" ht="25.5" customHeight="1">
      <c r="A52" s="2"/>
      <c r="B52" s="7"/>
      <c r="C52" s="2"/>
      <c r="D52" s="11"/>
      <c r="E52" s="18">
        <f>1-E51/$E$50</f>
        <v>0.79784227469265523</v>
      </c>
      <c r="F52" s="10"/>
    </row>
    <row r="53" spans="1:6" ht="44.25" customHeight="1">
      <c r="A53" s="2" t="s">
        <v>111</v>
      </c>
      <c r="B53" s="7" t="s">
        <v>112</v>
      </c>
      <c r="C53" s="2" t="s">
        <v>53</v>
      </c>
      <c r="D53" s="11" t="s">
        <v>96</v>
      </c>
      <c r="E53" s="12">
        <f>('VM0050_ER Calculation'!D10*'VM0050_ER Calculation'!D11*'VM0050_ER Calculation'!D21*'VM0050_ER Calculation'!D5*'A6.4 ER Calculation'!D14*('VM0050_ER Calculation'!D6*'VM0050_ER Calculation'!D4*(1-'A6.4 Parameters'!D32)+'VM0050_ER Calculation'!D7) - 'VM0050_ER Calculation'!D10*'VM0050_ER Calculation'!D11*'VM0050_ER Calculation'!D21*'VM0050_ER Calculation'!D5*'VM0050_ER Calculation'!D17*('VM0050_ER Calculation'!D6*'VM0050_ER Calculation'!D4*(1-'A6.4 Parameters'!D32)+'VM0050_ER Calculation'!D7))*'A6.4 Parameters'!D37</f>
        <v>33211.265593351054</v>
      </c>
      <c r="F53" s="10" t="s">
        <v>113</v>
      </c>
    </row>
    <row r="54" spans="1:6" ht="44.25" customHeight="1">
      <c r="A54" s="2"/>
      <c r="B54" s="7"/>
      <c r="C54" s="2"/>
      <c r="D54" s="11"/>
      <c r="E54" s="18">
        <f>1-E53/$E$50</f>
        <v>0.79784227469265523</v>
      </c>
      <c r="F54" s="10"/>
    </row>
    <row r="55" spans="1:6" ht="44.25" customHeight="1">
      <c r="A55" s="2" t="s">
        <v>114</v>
      </c>
      <c r="B55" s="7" t="s">
        <v>115</v>
      </c>
      <c r="C55" s="2" t="s">
        <v>53</v>
      </c>
      <c r="D55" s="19" t="s">
        <v>116</v>
      </c>
      <c r="E55" s="12">
        <f>('VM0050_ER Calculation'!D10*'VM0050_ER Calculation'!D11*'VM0050_ER Calculation'!D21*'VM0050_ER Calculation'!D5*MIN('A6.4 ER Calculation'!D14,'A6.4 ER Calculation'!D15)*('VM0050_ER Calculation'!D6*'VM0050_ER Calculation'!D4*(1-'A6.4 Parameters'!D32)+'VM0050_ER Calculation'!D7) - 'VM0050_ER Calculation'!D10*'VM0050_ER Calculation'!D11*'VM0050_ER Calculation'!D21*'VM0050_ER Calculation'!D5*'VM0050_ER Calculation'!D17*('VM0050_ER Calculation'!D6*'VM0050_ER Calculation'!D4*(1-'A6.4 Parameters'!D32)+'VM0050_ER Calculation'!D7))*'A6.4 Parameters'!D37</f>
        <v>29990.41341383502</v>
      </c>
      <c r="F55" s="10" t="s">
        <v>117</v>
      </c>
    </row>
    <row r="56" spans="1:6" ht="44.25" customHeight="1">
      <c r="A56" s="2"/>
      <c r="B56" s="7"/>
      <c r="C56" s="2"/>
      <c r="D56" s="19"/>
      <c r="E56" s="18">
        <f>1-E55/$E$50</f>
        <v>0.81744767480401137</v>
      </c>
      <c r="F56" s="10"/>
    </row>
    <row r="57" spans="1:6" ht="44.25" customHeight="1">
      <c r="A57" s="2" t="s">
        <v>118</v>
      </c>
      <c r="B57" s="7" t="s">
        <v>119</v>
      </c>
      <c r="C57" s="2" t="s">
        <v>53</v>
      </c>
      <c r="D57" s="11" t="s">
        <v>96</v>
      </c>
      <c r="E57" s="12">
        <f>('VM0050_ER Calculation'!D10*'VM0050_ER Calculation'!D11*'VM0050_ER Calculation'!D21*'VM0050_ER Calculation'!D5*MIN('A6.4 ER Calculation'!D14,'A6.4 ER Calculation'!D15)*('VM0050_ER Calculation'!D6*'VM0050_ER Calculation'!D4*(1-'A6.4 Parameters'!D32)+'VM0050_ER Calculation'!D7) - 'VM0050_ER Calculation'!D10*'VM0050_ER Calculation'!D11*'VM0050_ER Calculation'!D21*'VM0050_ER Calculation'!D5*'VM0050_ER Calculation'!D17*('VM0050_ER Calculation'!D6*'VM0050_ER Calculation'!D4*(1-'A6.4 Parameters'!D32)+'VM0050_ER Calculation'!D7))*'A6.4 ER Calculation'!D35*'A6.4 Parameters'!D37</f>
        <v>22492.810060376265</v>
      </c>
      <c r="F57" s="10" t="s">
        <v>120</v>
      </c>
    </row>
    <row r="58" spans="1:6" ht="44.25" customHeight="1">
      <c r="A58" s="2"/>
      <c r="B58" s="7"/>
      <c r="C58" s="2"/>
      <c r="D58" s="11"/>
      <c r="E58" s="18">
        <f>1-E57/$E$50</f>
        <v>0.86308575610300853</v>
      </c>
      <c r="F58" s="10"/>
    </row>
    <row r="59" spans="1:6" ht="44.25" customHeight="1">
      <c r="A59" s="2" t="s">
        <v>121</v>
      </c>
      <c r="B59" s="7" t="s">
        <v>122</v>
      </c>
      <c r="C59" s="2" t="s">
        <v>53</v>
      </c>
      <c r="D59" s="11" t="s">
        <v>96</v>
      </c>
      <c r="E59" s="12">
        <f>('VM0050_ER Calculation'!D10*'VM0050_ER Calculation'!D11*'VM0050_ER Calculation'!D21*'VM0050_ER Calculation'!D5*MIN('A6.4 ER Calculation'!D14*(1-'A6.4 ER Calculation'!D24),'A6.4 ER Calculation'!D15)*('VM0050_ER Calculation'!D6*'VM0050_ER Calculation'!D4*(1-'A6.4 Parameters'!D32)+'VM0050_ER Calculation'!D7) - 'VM0050_ER Calculation'!D10*'VM0050_ER Calculation'!D11*'VM0050_ER Calculation'!D21*'VM0050_ER Calculation'!D5*'VM0050_ER Calculation'!D17*('VM0050_ER Calculation'!D6*'VM0050_ER Calculation'!D4*(1-'A6.4 Parameters'!D32)+'VM0050_ER Calculation'!D7))*'A6.4 ER Calculation'!D35*'A6.4 Parameters'!D37</f>
        <v>22492.810060376265</v>
      </c>
      <c r="F59" s="10" t="s">
        <v>123</v>
      </c>
    </row>
    <row r="60" spans="1:6" ht="44.25" customHeight="1">
      <c r="A60" s="2"/>
      <c r="B60" s="7"/>
      <c r="C60" s="2"/>
      <c r="D60" s="11"/>
      <c r="E60" s="18">
        <f>1-E59/$E$50</f>
        <v>0.86308575610300853</v>
      </c>
      <c r="F60" s="10"/>
    </row>
    <row r="61" spans="1:6" ht="44.25" customHeight="1">
      <c r="A61" s="2" t="s">
        <v>124</v>
      </c>
      <c r="B61" s="14" t="s">
        <v>125</v>
      </c>
      <c r="C61" s="2" t="s">
        <v>53</v>
      </c>
      <c r="D61" s="15" t="s">
        <v>96</v>
      </c>
      <c r="E61" s="15">
        <f>E59*(1-'A6.4 ER Calculation'!D42*'A6.4 ER Calculation'!D41)</f>
        <v>18911.016610003553</v>
      </c>
      <c r="F61" s="10" t="s">
        <v>126</v>
      </c>
    </row>
    <row r="62" spans="1:6" ht="44.25" customHeight="1">
      <c r="A62" s="231" t="s">
        <v>127</v>
      </c>
      <c r="B62" s="231"/>
      <c r="C62" s="231"/>
      <c r="D62" s="231"/>
      <c r="E62" s="231"/>
      <c r="F62" s="231"/>
    </row>
    <row r="63" spans="1:6" ht="44.25" customHeight="1">
      <c r="A63" s="2" t="s">
        <v>128</v>
      </c>
      <c r="B63" s="20" t="s">
        <v>129</v>
      </c>
      <c r="C63" s="2" t="s">
        <v>53</v>
      </c>
      <c r="D63" s="21" t="s">
        <v>130</v>
      </c>
      <c r="E63" s="22">
        <f>E61</f>
        <v>18911.016610003553</v>
      </c>
      <c r="F63" s="10" t="s">
        <v>131</v>
      </c>
    </row>
    <row r="64" spans="1:6" ht="44.25" customHeight="1">
      <c r="E64" s="18">
        <f>1-E63/$E$50</f>
        <v>0.88488821389892758</v>
      </c>
    </row>
  </sheetData>
  <mergeCells count="25">
    <mergeCell ref="A1:F1"/>
    <mergeCell ref="A2:F2"/>
    <mergeCell ref="A3:F3"/>
    <mergeCell ref="B4:C4"/>
    <mergeCell ref="D4:F4"/>
    <mergeCell ref="B5:C5"/>
    <mergeCell ref="D5:F5"/>
    <mergeCell ref="B6:C6"/>
    <mergeCell ref="D6:F6"/>
    <mergeCell ref="A13:F13"/>
    <mergeCell ref="A17:F17"/>
    <mergeCell ref="A19:F19"/>
    <mergeCell ref="A21:F21"/>
    <mergeCell ref="A23:F23"/>
    <mergeCell ref="A25:F25"/>
    <mergeCell ref="A27:F27"/>
    <mergeCell ref="A29:F29"/>
    <mergeCell ref="A31:F31"/>
    <mergeCell ref="A32:F32"/>
    <mergeCell ref="A35:F35"/>
    <mergeCell ref="A39:F39"/>
    <mergeCell ref="A43:F43"/>
    <mergeCell ref="A45:F45"/>
    <mergeCell ref="A49:F49"/>
    <mergeCell ref="A62:F62"/>
  </mergeCells>
  <printOptions horizontalCentered="1"/>
  <pageMargins left="0.4" right="0.4" top="0.5" bottom="0.5" header="0.511811023622047" footer="0.511811023622047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37"/>
  <sheetViews>
    <sheetView zoomScale="85" zoomScaleNormal="85" workbookViewId="0">
      <selection activeCell="H16" sqref="H16"/>
    </sheetView>
  </sheetViews>
  <sheetFormatPr defaultColWidth="8.7109375" defaultRowHeight="14.25"/>
  <cols>
    <col min="1" max="1" width="22" customWidth="1"/>
    <col min="2" max="2" width="55" customWidth="1"/>
    <col min="3" max="3" width="18" customWidth="1"/>
    <col min="4" max="4" width="14" customWidth="1"/>
    <col min="5" max="5" width="38" customWidth="1"/>
    <col min="6" max="6" width="42" customWidth="1"/>
  </cols>
  <sheetData>
    <row r="1" spans="1:6" ht="31.5" customHeight="1">
      <c r="A1" s="271" t="s">
        <v>1661</v>
      </c>
      <c r="B1" s="271"/>
      <c r="C1" s="271"/>
      <c r="D1" s="271"/>
      <c r="E1" s="271"/>
      <c r="F1" s="271"/>
    </row>
    <row r="2" spans="1:6" ht="27.75" customHeight="1">
      <c r="A2" s="216" t="s">
        <v>1545</v>
      </c>
      <c r="B2" s="216" t="s">
        <v>1546</v>
      </c>
      <c r="C2" s="216" t="s">
        <v>1547</v>
      </c>
      <c r="D2" s="216" t="s">
        <v>1548</v>
      </c>
      <c r="E2" s="216" t="s">
        <v>1549</v>
      </c>
      <c r="F2" s="216" t="s">
        <v>1662</v>
      </c>
    </row>
    <row r="3" spans="1:6" ht="21.75" customHeight="1">
      <c r="A3" s="229" t="s">
        <v>1663</v>
      </c>
      <c r="B3" s="229"/>
      <c r="C3" s="229"/>
      <c r="D3" s="229"/>
      <c r="E3" s="229"/>
      <c r="F3" s="229"/>
    </row>
    <row r="4" spans="1:6" ht="15" customHeight="1">
      <c r="A4" s="217" t="s">
        <v>1664</v>
      </c>
      <c r="B4" s="218" t="s">
        <v>1665</v>
      </c>
      <c r="C4" s="218" t="s">
        <v>16</v>
      </c>
      <c r="D4" s="219">
        <f>'VM0050_ER Calculation'!D10</f>
        <v>100000</v>
      </c>
      <c r="E4" s="218" t="s">
        <v>1666</v>
      </c>
      <c r="F4" s="218" t="s">
        <v>1667</v>
      </c>
    </row>
    <row r="5" spans="1:6" ht="15" customHeight="1">
      <c r="A5" s="217" t="s">
        <v>1668</v>
      </c>
      <c r="B5" s="218" t="s">
        <v>1669</v>
      </c>
      <c r="C5" s="218" t="s">
        <v>1670</v>
      </c>
      <c r="D5" s="219">
        <f>'VM0050_Ex Ante Parameters'!D4</f>
        <v>4.00806451612904</v>
      </c>
      <c r="E5" s="218" t="s">
        <v>1671</v>
      </c>
      <c r="F5" s="218" t="s">
        <v>1672</v>
      </c>
    </row>
    <row r="6" spans="1:6" ht="23.25" customHeight="1">
      <c r="A6" s="217" t="s">
        <v>1673</v>
      </c>
      <c r="B6" s="218" t="s">
        <v>1674</v>
      </c>
      <c r="C6" s="218" t="s">
        <v>20</v>
      </c>
      <c r="D6" s="219">
        <f>'VM0050_ER Calculation'!D11</f>
        <v>0.9</v>
      </c>
      <c r="E6" s="218" t="s">
        <v>1675</v>
      </c>
      <c r="F6" s="218" t="s">
        <v>1676</v>
      </c>
    </row>
    <row r="7" spans="1:6" ht="21.75" customHeight="1">
      <c r="A7" s="229" t="s">
        <v>1677</v>
      </c>
      <c r="B7" s="229"/>
      <c r="C7" s="229"/>
      <c r="D7" s="229"/>
      <c r="E7" s="229"/>
      <c r="F7" s="229"/>
    </row>
    <row r="8" spans="1:6" ht="15" customHeight="1">
      <c r="A8" s="217" t="s">
        <v>1678</v>
      </c>
      <c r="B8" s="218" t="s">
        <v>1679</v>
      </c>
      <c r="C8" s="218" t="s">
        <v>1570</v>
      </c>
      <c r="D8" s="219">
        <f>'VM0050_Ex Ante Parameters'!D10</f>
        <v>1.5599999999999999E-2</v>
      </c>
      <c r="E8" s="218" t="s">
        <v>1680</v>
      </c>
      <c r="F8" s="218" t="s">
        <v>1681</v>
      </c>
    </row>
    <row r="9" spans="1:6" ht="15" customHeight="1">
      <c r="A9" s="217" t="s">
        <v>1682</v>
      </c>
      <c r="B9" s="218" t="s">
        <v>1683</v>
      </c>
      <c r="C9" s="218" t="s">
        <v>28</v>
      </c>
      <c r="D9" s="219">
        <f>'VM0050_Ex Ante Parameters'!D12</f>
        <v>112</v>
      </c>
      <c r="E9" s="218" t="s">
        <v>1684</v>
      </c>
      <c r="F9" s="218" t="s">
        <v>1681</v>
      </c>
    </row>
    <row r="10" spans="1:6" ht="15" customHeight="1">
      <c r="A10" s="217" t="s">
        <v>1685</v>
      </c>
      <c r="B10" s="218" t="s">
        <v>1686</v>
      </c>
      <c r="C10" s="218" t="s">
        <v>32</v>
      </c>
      <c r="D10" s="219">
        <f>'VM0050_Ex Ante Parameters'!D13</f>
        <v>9.4600000000000009</v>
      </c>
      <c r="E10" s="218" t="s">
        <v>1687</v>
      </c>
      <c r="F10" s="218" t="s">
        <v>1681</v>
      </c>
    </row>
    <row r="11" spans="1:6" ht="23.25" customHeight="1">
      <c r="A11" s="217" t="s">
        <v>1688</v>
      </c>
      <c r="B11" s="218" t="s">
        <v>1689</v>
      </c>
      <c r="C11" s="218" t="s">
        <v>20</v>
      </c>
      <c r="D11" s="219">
        <f>'VM0050_Ex Ante Parameters'!D11</f>
        <v>0.33</v>
      </c>
      <c r="E11" s="218" t="s">
        <v>1690</v>
      </c>
      <c r="F11" s="218" t="s">
        <v>1691</v>
      </c>
    </row>
    <row r="12" spans="1:6" ht="21.75" customHeight="1">
      <c r="A12" s="229" t="s">
        <v>1692</v>
      </c>
      <c r="B12" s="229"/>
      <c r="C12" s="229"/>
      <c r="D12" s="229"/>
      <c r="E12" s="229"/>
      <c r="F12" s="229"/>
    </row>
    <row r="13" spans="1:6" ht="15" customHeight="1">
      <c r="A13" s="217" t="s">
        <v>1693</v>
      </c>
      <c r="B13" s="218" t="s">
        <v>1694</v>
      </c>
      <c r="C13" s="218" t="s">
        <v>1695</v>
      </c>
      <c r="D13" s="220">
        <v>1.0950000000000001E-3</v>
      </c>
      <c r="E13" s="218" t="s">
        <v>1696</v>
      </c>
      <c r="F13" s="218" t="s">
        <v>1697</v>
      </c>
    </row>
    <row r="14" spans="1:6" ht="23.25" customHeight="1">
      <c r="A14" s="217" t="s">
        <v>1698</v>
      </c>
      <c r="B14" s="218" t="s">
        <v>1699</v>
      </c>
      <c r="C14" s="218" t="s">
        <v>20</v>
      </c>
      <c r="D14" s="220">
        <v>0.16600000000000001</v>
      </c>
      <c r="E14" s="218" t="s">
        <v>1700</v>
      </c>
      <c r="F14" s="218" t="s">
        <v>1701</v>
      </c>
    </row>
    <row r="15" spans="1:6" ht="15" customHeight="1">
      <c r="A15" s="217" t="s">
        <v>1702</v>
      </c>
      <c r="B15" s="218" t="s">
        <v>1703</v>
      </c>
      <c r="C15" s="218" t="s">
        <v>1704</v>
      </c>
      <c r="D15" s="221">
        <f>D13/D14/D8</f>
        <v>0.42284522706209454</v>
      </c>
      <c r="E15" s="218" t="s">
        <v>1705</v>
      </c>
      <c r="F15" s="218" t="s">
        <v>1706</v>
      </c>
    </row>
    <row r="16" spans="1:6" ht="15" customHeight="1">
      <c r="A16" s="217" t="s">
        <v>1707</v>
      </c>
      <c r="B16" s="218" t="s">
        <v>1708</v>
      </c>
      <c r="C16" s="218" t="s">
        <v>39</v>
      </c>
      <c r="D16" s="221">
        <f>D15*D5</f>
        <v>1.6947909504021079</v>
      </c>
      <c r="E16" s="218" t="s">
        <v>1709</v>
      </c>
      <c r="F16" s="218" t="s">
        <v>1710</v>
      </c>
    </row>
    <row r="17" spans="1:6" ht="21.75" customHeight="1">
      <c r="A17" s="229" t="s">
        <v>1711</v>
      </c>
      <c r="B17" s="229"/>
      <c r="C17" s="229"/>
      <c r="D17" s="229"/>
      <c r="E17" s="229"/>
      <c r="F17" s="229"/>
    </row>
    <row r="18" spans="1:6" ht="15" customHeight="1">
      <c r="A18" s="217" t="s">
        <v>1712</v>
      </c>
      <c r="B18" s="218" t="s">
        <v>1713</v>
      </c>
      <c r="C18" s="218" t="s">
        <v>20</v>
      </c>
      <c r="D18" s="220">
        <v>0.11799999999999999</v>
      </c>
      <c r="E18" s="218" t="s">
        <v>1714</v>
      </c>
      <c r="F18" s="218" t="s">
        <v>1715</v>
      </c>
    </row>
    <row r="19" spans="1:6" ht="15" customHeight="1">
      <c r="A19" s="217" t="s">
        <v>1716</v>
      </c>
      <c r="B19" s="218" t="s">
        <v>1717</v>
      </c>
      <c r="C19" s="218" t="s">
        <v>20</v>
      </c>
      <c r="D19" s="220">
        <v>0.17100000000000001</v>
      </c>
      <c r="E19" s="218" t="s">
        <v>1718</v>
      </c>
      <c r="F19" s="218" t="s">
        <v>1719</v>
      </c>
    </row>
    <row r="20" spans="1:6" ht="15" customHeight="1">
      <c r="A20" s="217" t="s">
        <v>1720</v>
      </c>
      <c r="B20" s="218" t="s">
        <v>1721</v>
      </c>
      <c r="C20" s="218" t="s">
        <v>1704</v>
      </c>
      <c r="D20" s="221">
        <f>D13/D19/D8</f>
        <v>0.4104813315339631</v>
      </c>
      <c r="E20" s="218" t="s">
        <v>1722</v>
      </c>
      <c r="F20" s="218" t="s">
        <v>1723</v>
      </c>
    </row>
    <row r="21" spans="1:6" ht="15" customHeight="1">
      <c r="A21" s="217" t="s">
        <v>1724</v>
      </c>
      <c r="B21" s="218" t="s">
        <v>1725</v>
      </c>
      <c r="C21" s="218" t="s">
        <v>39</v>
      </c>
      <c r="D21" s="221">
        <f>D20*D5</f>
        <v>1.645235659454678</v>
      </c>
      <c r="E21" s="218" t="s">
        <v>1726</v>
      </c>
      <c r="F21" s="218"/>
    </row>
    <row r="22" spans="1:6" ht="21.75" customHeight="1">
      <c r="A22" s="229" t="s">
        <v>1727</v>
      </c>
      <c r="B22" s="229"/>
      <c r="C22" s="229"/>
      <c r="D22" s="229"/>
      <c r="E22" s="229"/>
      <c r="F22" s="229"/>
    </row>
    <row r="23" spans="1:6" ht="15" customHeight="1">
      <c r="A23" s="217" t="s">
        <v>1728</v>
      </c>
      <c r="B23" s="218" t="s">
        <v>1729</v>
      </c>
      <c r="C23" s="218" t="s">
        <v>20</v>
      </c>
      <c r="D23" s="219">
        <f>'VM0050_ER Calculation'!D15</f>
        <v>0.51023949494949505</v>
      </c>
      <c r="E23" s="218" t="s">
        <v>1730</v>
      </c>
      <c r="F23" s="218" t="s">
        <v>1731</v>
      </c>
    </row>
    <row r="24" spans="1:6" ht="15" customHeight="1">
      <c r="A24" s="217" t="s">
        <v>1732</v>
      </c>
      <c r="B24" s="218" t="s">
        <v>1733</v>
      </c>
      <c r="C24" s="218" t="s">
        <v>39</v>
      </c>
      <c r="D24" s="219">
        <f>'VM0050_ER Calculation'!D17</f>
        <v>1.1838100554458599</v>
      </c>
      <c r="E24" s="218" t="s">
        <v>1734</v>
      </c>
      <c r="F24" s="218" t="s">
        <v>1735</v>
      </c>
    </row>
    <row r="25" spans="1:6" ht="21.75" customHeight="1">
      <c r="A25" s="229" t="s">
        <v>1736</v>
      </c>
      <c r="B25" s="229"/>
      <c r="C25" s="229"/>
      <c r="D25" s="229"/>
      <c r="E25" s="229"/>
      <c r="F25" s="229"/>
    </row>
    <row r="26" spans="1:6" ht="15" customHeight="1">
      <c r="A26" s="217" t="s">
        <v>1737</v>
      </c>
      <c r="B26" s="218" t="s">
        <v>1738</v>
      </c>
      <c r="C26" s="218" t="s">
        <v>136</v>
      </c>
      <c r="D26" s="220">
        <v>0.01</v>
      </c>
      <c r="E26" s="218" t="s">
        <v>1739</v>
      </c>
      <c r="F26" s="218" t="s">
        <v>1740</v>
      </c>
    </row>
    <row r="27" spans="1:6" ht="15" customHeight="1">
      <c r="A27" s="217" t="s">
        <v>1741</v>
      </c>
      <c r="B27" s="218" t="s">
        <v>1742</v>
      </c>
      <c r="C27" s="218" t="s">
        <v>1743</v>
      </c>
      <c r="D27" s="220">
        <v>1</v>
      </c>
      <c r="E27" s="218" t="s">
        <v>1744</v>
      </c>
      <c r="F27" s="218" t="s">
        <v>1745</v>
      </c>
    </row>
    <row r="28" spans="1:6" ht="15" customHeight="1">
      <c r="A28" s="217" t="s">
        <v>1746</v>
      </c>
      <c r="B28" s="218" t="s">
        <v>1747</v>
      </c>
      <c r="C28" s="218" t="s">
        <v>20</v>
      </c>
      <c r="D28" s="221">
        <f>MAX(0,D27-1)*D26</f>
        <v>0</v>
      </c>
      <c r="E28" s="218" t="s">
        <v>1748</v>
      </c>
      <c r="F28" s="218" t="s">
        <v>1749</v>
      </c>
    </row>
    <row r="29" spans="1:6" ht="21.75" customHeight="1">
      <c r="A29" s="229" t="s">
        <v>1750</v>
      </c>
      <c r="B29" s="229"/>
      <c r="C29" s="229"/>
      <c r="D29" s="229"/>
      <c r="E29" s="229"/>
      <c r="F29" s="229"/>
    </row>
    <row r="30" spans="1:6" ht="23.25" customHeight="1">
      <c r="A30" s="217" t="s">
        <v>1751</v>
      </c>
      <c r="B30" s="218" t="s">
        <v>1752</v>
      </c>
      <c r="C30" s="218" t="s">
        <v>20</v>
      </c>
      <c r="D30" s="222">
        <v>0.75</v>
      </c>
      <c r="E30" s="218" t="s">
        <v>1753</v>
      </c>
      <c r="F30" s="218" t="s">
        <v>1754</v>
      </c>
    </row>
    <row r="31" spans="1:6" ht="21.75" customHeight="1">
      <c r="A31" s="229" t="s">
        <v>1755</v>
      </c>
      <c r="B31" s="229"/>
      <c r="C31" s="229"/>
      <c r="D31" s="229"/>
      <c r="E31" s="229"/>
      <c r="F31" s="229"/>
    </row>
    <row r="32" spans="1:6" ht="15" customHeight="1">
      <c r="A32" s="217" t="s">
        <v>1756</v>
      </c>
      <c r="B32" s="218" t="s">
        <v>1757</v>
      </c>
      <c r="C32" s="218" t="s">
        <v>20</v>
      </c>
      <c r="D32" s="223">
        <v>0</v>
      </c>
      <c r="E32" s="218" t="s">
        <v>1758</v>
      </c>
      <c r="F32" s="218" t="s">
        <v>1759</v>
      </c>
    </row>
    <row r="33" spans="1:6" ht="15" customHeight="1">
      <c r="A33" s="217" t="s">
        <v>1760</v>
      </c>
      <c r="B33" s="218" t="s">
        <v>1761</v>
      </c>
      <c r="C33" s="218" t="s">
        <v>20</v>
      </c>
      <c r="D33" s="221">
        <f>D11*(1-D32)</f>
        <v>0.33</v>
      </c>
      <c r="E33" s="218" t="s">
        <v>1762</v>
      </c>
      <c r="F33" s="218" t="s">
        <v>1763</v>
      </c>
    </row>
    <row r="34" spans="1:6" ht="21.75" customHeight="1">
      <c r="A34" s="229" t="s">
        <v>1764</v>
      </c>
      <c r="B34" s="229"/>
      <c r="C34" s="229"/>
      <c r="D34" s="229"/>
      <c r="E34" s="229"/>
      <c r="F34" s="229"/>
    </row>
    <row r="35" spans="1:6" ht="23.25" customHeight="1">
      <c r="A35" s="217" t="s">
        <v>1765</v>
      </c>
      <c r="B35" s="218" t="s">
        <v>1766</v>
      </c>
      <c r="C35" s="218" t="s">
        <v>20</v>
      </c>
      <c r="D35" s="222">
        <v>0.2</v>
      </c>
      <c r="E35" s="218" t="s">
        <v>1767</v>
      </c>
      <c r="F35" s="218" t="s">
        <v>1768</v>
      </c>
    </row>
    <row r="36" spans="1:6" ht="21.75" customHeight="1">
      <c r="A36" s="229" t="s">
        <v>1769</v>
      </c>
      <c r="B36" s="229"/>
      <c r="C36" s="229"/>
      <c r="D36" s="229"/>
      <c r="E36" s="229"/>
      <c r="F36" s="229"/>
    </row>
    <row r="37" spans="1:6" ht="52.5" customHeight="1">
      <c r="A37" s="217" t="s">
        <v>1770</v>
      </c>
      <c r="B37" s="218" t="s">
        <v>1771</v>
      </c>
      <c r="C37" s="218" t="s">
        <v>20</v>
      </c>
      <c r="D37" s="224">
        <v>1</v>
      </c>
      <c r="E37" s="218" t="s">
        <v>1772</v>
      </c>
      <c r="F37" s="218" t="s">
        <v>1773</v>
      </c>
    </row>
  </sheetData>
  <mergeCells count="11">
    <mergeCell ref="A1:F1"/>
    <mergeCell ref="A3:F3"/>
    <mergeCell ref="A7:F7"/>
    <mergeCell ref="A12:F12"/>
    <mergeCell ref="A17:F17"/>
    <mergeCell ref="A36:F36"/>
    <mergeCell ref="A22:F22"/>
    <mergeCell ref="A25:F25"/>
    <mergeCell ref="A29:F29"/>
    <mergeCell ref="A31:F31"/>
    <mergeCell ref="A34:F34"/>
  </mergeCells>
  <printOptions horizontalCentered="1"/>
  <pageMargins left="0.4" right="0.4" top="0.5" bottom="0.5" header="0.511811023622047" footer="0.511811023622047"/>
  <pageSetup paperSize="9" fitToHeight="0" orientation="landscape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45"/>
  <sheetViews>
    <sheetView topLeftCell="A25" zoomScaleNormal="100" workbookViewId="0">
      <selection activeCell="D41" sqref="D41"/>
    </sheetView>
  </sheetViews>
  <sheetFormatPr defaultColWidth="8.7109375" defaultRowHeight="14.25"/>
  <cols>
    <col min="1" max="1" width="18" customWidth="1"/>
    <col min="2" max="2" width="50" customWidth="1"/>
    <col min="3" max="3" width="16" customWidth="1"/>
    <col min="4" max="4" width="18" customWidth="1"/>
    <col min="5" max="5" width="42" customWidth="1"/>
    <col min="6" max="6" width="38" customWidth="1"/>
  </cols>
  <sheetData>
    <row r="1" spans="1:6" ht="30" customHeight="1">
      <c r="A1" s="272" t="s">
        <v>1774</v>
      </c>
      <c r="B1" s="272"/>
      <c r="C1" s="272"/>
      <c r="D1" s="272"/>
      <c r="E1" s="272"/>
      <c r="F1" s="272"/>
    </row>
    <row r="2" spans="1:6" ht="27.75" customHeight="1">
      <c r="A2" s="225" t="s">
        <v>1545</v>
      </c>
      <c r="B2" s="225" t="s">
        <v>1546</v>
      </c>
      <c r="C2" s="225" t="s">
        <v>10</v>
      </c>
      <c r="D2" s="225" t="s">
        <v>1775</v>
      </c>
      <c r="E2" s="225" t="s">
        <v>1598</v>
      </c>
      <c r="F2" s="225" t="s">
        <v>1599</v>
      </c>
    </row>
    <row r="3" spans="1:6" ht="21.75" customHeight="1">
      <c r="A3" s="229" t="s">
        <v>1776</v>
      </c>
      <c r="B3" s="229"/>
      <c r="C3" s="229"/>
      <c r="D3" s="229"/>
      <c r="E3" s="229"/>
      <c r="F3" s="229"/>
    </row>
    <row r="4" spans="1:6" ht="15" customHeight="1">
      <c r="A4" s="20" t="s">
        <v>1664</v>
      </c>
      <c r="B4" s="13" t="s">
        <v>1665</v>
      </c>
      <c r="C4" s="13" t="s">
        <v>1613</v>
      </c>
      <c r="D4" s="226">
        <f>'A6.4 Parameters'!D4</f>
        <v>100000</v>
      </c>
      <c r="E4" s="10" t="s">
        <v>116</v>
      </c>
      <c r="F4" s="7" t="s">
        <v>1777</v>
      </c>
    </row>
    <row r="5" spans="1:6" ht="15" customHeight="1">
      <c r="A5" s="20" t="s">
        <v>1668</v>
      </c>
      <c r="B5" s="13" t="s">
        <v>1669</v>
      </c>
      <c r="C5" s="13" t="s">
        <v>1778</v>
      </c>
      <c r="D5" s="226">
        <f>'A6.4 Parameters'!D5</f>
        <v>4.00806451612904</v>
      </c>
      <c r="E5" s="10" t="s">
        <v>116</v>
      </c>
      <c r="F5" s="7" t="s">
        <v>1779</v>
      </c>
    </row>
    <row r="6" spans="1:6" ht="15" customHeight="1">
      <c r="A6" s="20" t="s">
        <v>1673</v>
      </c>
      <c r="B6" s="13" t="s">
        <v>1780</v>
      </c>
      <c r="C6" s="13" t="s">
        <v>1600</v>
      </c>
      <c r="D6" s="226">
        <f>'A6.4 Parameters'!D6</f>
        <v>0.9</v>
      </c>
      <c r="E6" s="10" t="s">
        <v>116</v>
      </c>
      <c r="F6" s="7" t="s">
        <v>1781</v>
      </c>
    </row>
    <row r="7" spans="1:6" ht="15" customHeight="1">
      <c r="A7" s="20" t="s">
        <v>1782</v>
      </c>
      <c r="B7" s="13" t="s">
        <v>1783</v>
      </c>
      <c r="C7" s="13" t="s">
        <v>1600</v>
      </c>
      <c r="D7" s="226">
        <f>'VM0050_ER Calculation'!D21</f>
        <v>0.99726027397260275</v>
      </c>
      <c r="E7" s="10" t="s">
        <v>116</v>
      </c>
      <c r="F7" s="7" t="s">
        <v>1784</v>
      </c>
    </row>
    <row r="8" spans="1:6" ht="15" customHeight="1">
      <c r="A8" s="20" t="s">
        <v>1785</v>
      </c>
      <c r="B8" s="13" t="s">
        <v>1679</v>
      </c>
      <c r="C8" s="13" t="s">
        <v>1603</v>
      </c>
      <c r="D8" s="226">
        <f>'A6.4 Parameters'!D8</f>
        <v>1.5599999999999999E-2</v>
      </c>
      <c r="E8" s="10" t="s">
        <v>116</v>
      </c>
      <c r="F8" s="7" t="s">
        <v>1786</v>
      </c>
    </row>
    <row r="9" spans="1:6" ht="15" customHeight="1">
      <c r="A9" s="20" t="s">
        <v>1682</v>
      </c>
      <c r="B9" s="13" t="s">
        <v>1787</v>
      </c>
      <c r="C9" s="13" t="s">
        <v>1788</v>
      </c>
      <c r="D9" s="226">
        <f>'A6.4 Parameters'!D9</f>
        <v>112</v>
      </c>
      <c r="E9" s="10" t="s">
        <v>116</v>
      </c>
      <c r="F9" s="7" t="s">
        <v>1786</v>
      </c>
    </row>
    <row r="10" spans="1:6" ht="15" customHeight="1">
      <c r="A10" s="20" t="s">
        <v>1685</v>
      </c>
      <c r="B10" s="13" t="s">
        <v>1789</v>
      </c>
      <c r="C10" s="13" t="s">
        <v>1790</v>
      </c>
      <c r="D10" s="226">
        <f>'A6.4 Parameters'!D10</f>
        <v>9.4600000000000009</v>
      </c>
      <c r="E10" s="10" t="s">
        <v>116</v>
      </c>
      <c r="F10" s="7" t="s">
        <v>1786</v>
      </c>
    </row>
    <row r="11" spans="1:6" ht="15" customHeight="1">
      <c r="A11" s="20" t="s">
        <v>1791</v>
      </c>
      <c r="B11" s="13" t="s">
        <v>1792</v>
      </c>
      <c r="C11" s="13" t="s">
        <v>1600</v>
      </c>
      <c r="D11" s="226">
        <f>'A6.4 Parameters'!D11</f>
        <v>0.33</v>
      </c>
      <c r="E11" s="10" t="s">
        <v>116</v>
      </c>
      <c r="F11" s="7" t="s">
        <v>1793</v>
      </c>
    </row>
    <row r="12" spans="1:6" ht="15" customHeight="1">
      <c r="A12" s="20" t="s">
        <v>1760</v>
      </c>
      <c r="B12" s="13" t="s">
        <v>1794</v>
      </c>
      <c r="C12" s="13" t="s">
        <v>1600</v>
      </c>
      <c r="D12" s="226">
        <f>'A6.4 Parameters'!D33</f>
        <v>0.33</v>
      </c>
      <c r="E12" s="10" t="s">
        <v>1795</v>
      </c>
      <c r="F12" s="7" t="s">
        <v>1796</v>
      </c>
    </row>
    <row r="13" spans="1:6" ht="21.75" customHeight="1">
      <c r="A13" s="229" t="s">
        <v>1797</v>
      </c>
      <c r="B13" s="229"/>
      <c r="C13" s="229"/>
      <c r="D13" s="229"/>
      <c r="E13" s="229"/>
      <c r="F13" s="229"/>
    </row>
    <row r="14" spans="1:6" ht="15" customHeight="1">
      <c r="A14" s="20" t="s">
        <v>1798</v>
      </c>
      <c r="B14" s="13" t="s">
        <v>1799</v>
      </c>
      <c r="C14" s="13" t="s">
        <v>1800</v>
      </c>
      <c r="D14" s="226">
        <f>'A6.4 Parameters'!D16</f>
        <v>1.6947909504021079</v>
      </c>
      <c r="E14" s="10" t="s">
        <v>1801</v>
      </c>
      <c r="F14" s="7" t="s">
        <v>1802</v>
      </c>
    </row>
    <row r="15" spans="1:6" ht="15" customHeight="1">
      <c r="A15" s="20" t="s">
        <v>1803</v>
      </c>
      <c r="B15" s="13" t="s">
        <v>1804</v>
      </c>
      <c r="C15" s="13" t="s">
        <v>1800</v>
      </c>
      <c r="D15" s="226">
        <f>'A6.4 Parameters'!D21</f>
        <v>1.645235659454678</v>
      </c>
      <c r="E15" s="10" t="s">
        <v>1805</v>
      </c>
      <c r="F15" s="7" t="s">
        <v>1806</v>
      </c>
    </row>
    <row r="16" spans="1:6" ht="15" customHeight="1">
      <c r="A16" s="20" t="s">
        <v>1807</v>
      </c>
      <c r="B16" s="13" t="s">
        <v>1808</v>
      </c>
      <c r="C16" s="13" t="s">
        <v>1809</v>
      </c>
      <c r="D16" s="227">
        <f>D14*D8</f>
        <v>2.6438738826272883E-2</v>
      </c>
      <c r="E16" s="10" t="s">
        <v>1810</v>
      </c>
      <c r="F16" s="7" t="s">
        <v>1626</v>
      </c>
    </row>
    <row r="17" spans="1:6" ht="15" customHeight="1">
      <c r="A17" s="20" t="s">
        <v>1811</v>
      </c>
      <c r="B17" s="13" t="s">
        <v>1812</v>
      </c>
      <c r="C17" s="13" t="s">
        <v>1809</v>
      </c>
      <c r="D17" s="227">
        <f>D15*D8</f>
        <v>2.5665676287492976E-2</v>
      </c>
      <c r="E17" s="10" t="s">
        <v>1813</v>
      </c>
      <c r="F17" s="7" t="s">
        <v>1626</v>
      </c>
    </row>
    <row r="18" spans="1:6" ht="21.75" customHeight="1">
      <c r="A18" s="229" t="s">
        <v>1814</v>
      </c>
      <c r="B18" s="229"/>
      <c r="C18" s="229"/>
      <c r="D18" s="229"/>
      <c r="E18" s="229"/>
      <c r="F18" s="229"/>
    </row>
    <row r="19" spans="1:6" ht="15" customHeight="1">
      <c r="A19" s="20" t="s">
        <v>1732</v>
      </c>
      <c r="B19" s="13" t="s">
        <v>1815</v>
      </c>
      <c r="C19" s="13" t="s">
        <v>1800</v>
      </c>
      <c r="D19" s="226">
        <f>'A6.4 Parameters'!D24</f>
        <v>1.1838100554458599</v>
      </c>
      <c r="E19" s="10" t="s">
        <v>116</v>
      </c>
      <c r="F19" s="7" t="s">
        <v>1816</v>
      </c>
    </row>
    <row r="20" spans="1:6" ht="15" customHeight="1">
      <c r="A20" s="20" t="s">
        <v>1817</v>
      </c>
      <c r="B20" s="13" t="s">
        <v>1818</v>
      </c>
      <c r="C20" s="13" t="s">
        <v>1809</v>
      </c>
      <c r="D20" s="227">
        <f>D19*D8</f>
        <v>1.8467436864955413E-2</v>
      </c>
      <c r="E20" s="10" t="s">
        <v>1819</v>
      </c>
      <c r="F20" s="7" t="s">
        <v>1626</v>
      </c>
    </row>
    <row r="21" spans="1:6" ht="21.75" customHeight="1">
      <c r="A21" s="229" t="s">
        <v>1820</v>
      </c>
      <c r="B21" s="229"/>
      <c r="C21" s="229"/>
      <c r="D21" s="229"/>
      <c r="E21" s="229"/>
      <c r="F21" s="229"/>
    </row>
    <row r="22" spans="1:6" ht="21.75" customHeight="1">
      <c r="A22" s="20" t="s">
        <v>1821</v>
      </c>
      <c r="B22" s="13" t="s">
        <v>1822</v>
      </c>
      <c r="C22" s="13" t="s">
        <v>1647</v>
      </c>
      <c r="D22" s="227">
        <f>D16*D4*D6*D7*(D9*D12+D10)</f>
        <v>110153.14453944833</v>
      </c>
      <c r="E22" s="10" t="s">
        <v>1823</v>
      </c>
      <c r="F22" s="7" t="s">
        <v>1824</v>
      </c>
    </row>
    <row r="23" spans="1:6" ht="21.75" customHeight="1">
      <c r="A23" s="229" t="s">
        <v>1825</v>
      </c>
      <c r="B23" s="229"/>
      <c r="C23" s="229"/>
      <c r="D23" s="229"/>
      <c r="E23" s="229"/>
      <c r="F23" s="229"/>
    </row>
    <row r="24" spans="1:6" ht="15" customHeight="1">
      <c r="A24" s="20" t="s">
        <v>1746</v>
      </c>
      <c r="B24" s="13" t="s">
        <v>1826</v>
      </c>
      <c r="C24" s="13" t="s">
        <v>1600</v>
      </c>
      <c r="D24" s="226">
        <f>'A6.4 Parameters'!D28</f>
        <v>0</v>
      </c>
      <c r="E24" s="10" t="s">
        <v>116</v>
      </c>
      <c r="F24" s="7" t="s">
        <v>1739</v>
      </c>
    </row>
    <row r="25" spans="1:6" ht="15" customHeight="1">
      <c r="A25" s="20" t="s">
        <v>1827</v>
      </c>
      <c r="B25" s="13" t="s">
        <v>1828</v>
      </c>
      <c r="C25" s="13" t="s">
        <v>1647</v>
      </c>
      <c r="D25" s="227">
        <f>D22*(1-D24)</f>
        <v>110153.14453944833</v>
      </c>
      <c r="E25" s="10" t="s">
        <v>1829</v>
      </c>
      <c r="F25" s="7" t="s">
        <v>1830</v>
      </c>
    </row>
    <row r="26" spans="1:6" ht="21.75" customHeight="1">
      <c r="A26" s="229" t="s">
        <v>1831</v>
      </c>
      <c r="B26" s="229"/>
      <c r="C26" s="229"/>
      <c r="D26" s="229"/>
      <c r="E26" s="229"/>
      <c r="F26" s="229"/>
    </row>
    <row r="27" spans="1:6" ht="21.75" customHeight="1">
      <c r="A27" s="20" t="s">
        <v>1832</v>
      </c>
      <c r="B27" s="13" t="s">
        <v>1833</v>
      </c>
      <c r="C27" s="13" t="s">
        <v>1647</v>
      </c>
      <c r="D27" s="227">
        <f>D17*D4*D6*D7*(D9*D12+D10)</f>
        <v>106932.29235993228</v>
      </c>
      <c r="E27" s="10" t="s">
        <v>1834</v>
      </c>
      <c r="F27" s="7" t="s">
        <v>1835</v>
      </c>
    </row>
    <row r="28" spans="1:6" ht="21.75" customHeight="1">
      <c r="A28" s="229" t="s">
        <v>1836</v>
      </c>
      <c r="B28" s="229"/>
      <c r="C28" s="229"/>
      <c r="D28" s="229"/>
      <c r="E28" s="229"/>
      <c r="F28" s="229"/>
    </row>
    <row r="29" spans="1:6" ht="15" customHeight="1">
      <c r="A29" s="20" t="s">
        <v>1837</v>
      </c>
      <c r="B29" s="13" t="s">
        <v>1838</v>
      </c>
      <c r="C29" s="13" t="s">
        <v>1647</v>
      </c>
      <c r="D29" s="227">
        <f>MIN(D25,D27)</f>
        <v>106932.29235993228</v>
      </c>
      <c r="E29" s="10" t="s">
        <v>1839</v>
      </c>
      <c r="F29" s="7" t="s">
        <v>1840</v>
      </c>
    </row>
    <row r="30" spans="1:6" ht="21.75" customHeight="1">
      <c r="A30" s="229" t="s">
        <v>1841</v>
      </c>
      <c r="B30" s="229"/>
      <c r="C30" s="229"/>
      <c r="D30" s="229"/>
      <c r="E30" s="229"/>
      <c r="F30" s="229"/>
    </row>
    <row r="31" spans="1:6" ht="21.75" customHeight="1">
      <c r="A31" s="20" t="s">
        <v>1842</v>
      </c>
      <c r="B31" s="13" t="s">
        <v>1653</v>
      </c>
      <c r="C31" s="13" t="s">
        <v>1647</v>
      </c>
      <c r="D31" s="227">
        <f>D20*D4*D6*D7*(D9*D12+D10)</f>
        <v>76941.878946097277</v>
      </c>
      <c r="E31" s="10" t="s">
        <v>1843</v>
      </c>
      <c r="F31" s="7" t="s">
        <v>1844</v>
      </c>
    </row>
    <row r="32" spans="1:6" ht="21.75" customHeight="1">
      <c r="A32" s="229" t="s">
        <v>1845</v>
      </c>
      <c r="B32" s="229"/>
      <c r="C32" s="229"/>
      <c r="D32" s="229"/>
      <c r="E32" s="229"/>
      <c r="F32" s="229"/>
    </row>
    <row r="33" spans="1:6" ht="15" customHeight="1">
      <c r="A33" s="20" t="s">
        <v>1846</v>
      </c>
      <c r="B33" s="13" t="s">
        <v>1847</v>
      </c>
      <c r="C33" s="13" t="s">
        <v>1647</v>
      </c>
      <c r="D33" s="227">
        <f>D29-D31</f>
        <v>29990.413413835005</v>
      </c>
      <c r="E33" s="10" t="s">
        <v>1848</v>
      </c>
      <c r="F33" s="7" t="s">
        <v>1849</v>
      </c>
    </row>
    <row r="34" spans="1:6" ht="21.75" customHeight="1">
      <c r="A34" s="229" t="s">
        <v>1850</v>
      </c>
      <c r="B34" s="229"/>
      <c r="C34" s="229"/>
      <c r="D34" s="229"/>
      <c r="E34" s="229"/>
      <c r="F34" s="229"/>
    </row>
    <row r="35" spans="1:6" ht="15" customHeight="1">
      <c r="A35" s="20" t="s">
        <v>1751</v>
      </c>
      <c r="B35" s="13" t="s">
        <v>1851</v>
      </c>
      <c r="C35" s="13" t="s">
        <v>1600</v>
      </c>
      <c r="D35" s="226">
        <f>'A6.4 Parameters'!D30</f>
        <v>0.75</v>
      </c>
      <c r="E35" s="10" t="s">
        <v>116</v>
      </c>
      <c r="F35" s="7" t="s">
        <v>1852</v>
      </c>
    </row>
    <row r="36" spans="1:6" ht="15" customHeight="1">
      <c r="A36" s="20" t="s">
        <v>1853</v>
      </c>
      <c r="B36" s="13" t="s">
        <v>1854</v>
      </c>
      <c r="C36" s="13" t="s">
        <v>1647</v>
      </c>
      <c r="D36" s="227">
        <f>D33*D35</f>
        <v>22492.810060376254</v>
      </c>
      <c r="E36" s="10" t="s">
        <v>1855</v>
      </c>
      <c r="F36" s="7" t="s">
        <v>1856</v>
      </c>
    </row>
    <row r="37" spans="1:6" ht="21.75" customHeight="1">
      <c r="A37" s="229" t="s">
        <v>1857</v>
      </c>
      <c r="B37" s="229"/>
      <c r="C37" s="229"/>
      <c r="D37" s="229"/>
      <c r="E37" s="229"/>
      <c r="F37" s="229"/>
    </row>
    <row r="38" spans="1:6" ht="15" customHeight="1">
      <c r="A38" s="20" t="s">
        <v>1770</v>
      </c>
      <c r="B38" s="13" t="s">
        <v>1771</v>
      </c>
      <c r="C38" s="13" t="s">
        <v>1600</v>
      </c>
      <c r="D38" s="226">
        <f>'A6.4 Parameters'!D37</f>
        <v>1</v>
      </c>
      <c r="E38" s="10" t="s">
        <v>116</v>
      </c>
      <c r="F38" s="7" t="s">
        <v>1858</v>
      </c>
    </row>
    <row r="39" spans="1:6" ht="15" customHeight="1">
      <c r="A39" s="20" t="s">
        <v>1859</v>
      </c>
      <c r="B39" s="13" t="s">
        <v>1860</v>
      </c>
      <c r="C39" s="13" t="s">
        <v>1647</v>
      </c>
      <c r="D39" s="227">
        <f>D36*D38</f>
        <v>22492.810060376254</v>
      </c>
      <c r="E39" s="10" t="s">
        <v>1861</v>
      </c>
      <c r="F39" s="7" t="s">
        <v>1862</v>
      </c>
    </row>
    <row r="40" spans="1:6" ht="21.75" customHeight="1">
      <c r="A40" s="229" t="s">
        <v>1863</v>
      </c>
      <c r="B40" s="229"/>
      <c r="C40" s="229"/>
      <c r="D40" s="229"/>
      <c r="E40" s="229"/>
      <c r="F40" s="229"/>
    </row>
    <row r="41" spans="1:6" ht="23.25" customHeight="1">
      <c r="A41" s="20" t="s">
        <v>1765</v>
      </c>
      <c r="B41" s="13" t="s">
        <v>1864</v>
      </c>
      <c r="C41" s="13" t="s">
        <v>1600</v>
      </c>
      <c r="D41" s="226">
        <f>'A6.4 Parameters'!D35</f>
        <v>0.2</v>
      </c>
      <c r="E41" s="10" t="s">
        <v>116</v>
      </c>
      <c r="F41" s="7" t="s">
        <v>1865</v>
      </c>
    </row>
    <row r="42" spans="1:6" ht="21.75" customHeight="1">
      <c r="A42" s="20" t="s">
        <v>1866</v>
      </c>
      <c r="B42" s="13" t="s">
        <v>1867</v>
      </c>
      <c r="C42" s="13" t="s">
        <v>1600</v>
      </c>
      <c r="D42" s="227">
        <f>(D9*D12)/(D9*D12+D10)</f>
        <v>0.79620853080568721</v>
      </c>
      <c r="E42" s="10" t="s">
        <v>1868</v>
      </c>
      <c r="F42" s="7" t="s">
        <v>1869</v>
      </c>
    </row>
    <row r="43" spans="1:6" ht="15" customHeight="1">
      <c r="A43" s="20" t="s">
        <v>1870</v>
      </c>
      <c r="B43" s="13" t="s">
        <v>1871</v>
      </c>
      <c r="C43" s="13" t="s">
        <v>1647</v>
      </c>
      <c r="D43" s="227">
        <f>D39*D42*D41</f>
        <v>3581.7934503727115</v>
      </c>
      <c r="E43" s="10" t="s">
        <v>1872</v>
      </c>
      <c r="F43" s="7" t="s">
        <v>1869</v>
      </c>
    </row>
    <row r="44" spans="1:6" ht="21.75" customHeight="1">
      <c r="A44" s="229" t="s">
        <v>1873</v>
      </c>
      <c r="B44" s="229"/>
      <c r="C44" s="229"/>
      <c r="D44" s="229"/>
      <c r="E44" s="229"/>
      <c r="F44" s="229"/>
    </row>
    <row r="45" spans="1:6" ht="15" customHeight="1">
      <c r="A45" s="20" t="s">
        <v>1874</v>
      </c>
      <c r="B45" s="13" t="s">
        <v>1875</v>
      </c>
      <c r="C45" s="13" t="s">
        <v>1647</v>
      </c>
      <c r="D45" s="228">
        <f>D39-D43</f>
        <v>18911.016610003542</v>
      </c>
      <c r="E45" s="10" t="s">
        <v>1876</v>
      </c>
      <c r="F45" s="7" t="s">
        <v>1877</v>
      </c>
    </row>
  </sheetData>
  <mergeCells count="14">
    <mergeCell ref="A1:F1"/>
    <mergeCell ref="A3:F3"/>
    <mergeCell ref="A13:F13"/>
    <mergeCell ref="A18:F18"/>
    <mergeCell ref="A21:F21"/>
    <mergeCell ref="A34:F34"/>
    <mergeCell ref="A37:F37"/>
    <mergeCell ref="A40:F40"/>
    <mergeCell ref="A44:F44"/>
    <mergeCell ref="A23:F23"/>
    <mergeCell ref="A26:F26"/>
    <mergeCell ref="A28:F28"/>
    <mergeCell ref="A30:F30"/>
    <mergeCell ref="A32:F32"/>
  </mergeCells>
  <printOptions horizontalCentered="1"/>
  <pageMargins left="0.4" right="0.4" top="0.5" bottom="0.5" header="0.511811023622047" footer="0.511811023622047"/>
  <pageSetup paperSize="9" fitToHeight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7"/>
  <sheetViews>
    <sheetView zoomScaleNormal="100" workbookViewId="0">
      <pane xSplit="1" ySplit="27" topLeftCell="B28" activePane="bottomRight" state="frozen"/>
      <selection pane="bottomRight"/>
      <selection pane="bottomLeft" activeCell="A28" sqref="A28"/>
      <selection pane="topRight" activeCell="B1" sqref="B1"/>
    </sheetView>
  </sheetViews>
  <sheetFormatPr defaultColWidth="8.7109375" defaultRowHeight="15"/>
  <cols>
    <col min="1" max="1" width="36" customWidth="1"/>
    <col min="2" max="12" width="13" customWidth="1"/>
    <col min="13" max="14" width="8" customWidth="1"/>
  </cols>
  <sheetData>
    <row r="1" spans="1:14" ht="30" customHeight="1">
      <c r="A1" s="237" t="s">
        <v>132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</row>
    <row r="2" spans="1:14" ht="18" customHeight="1">
      <c r="A2" s="238" t="s">
        <v>133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4" spans="1:14" ht="21.75" customHeight="1">
      <c r="A4" s="246" t="s">
        <v>134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</row>
    <row r="5" spans="1:14" ht="15" customHeight="1">
      <c r="A5" s="20" t="s">
        <v>135</v>
      </c>
      <c r="B5" s="23">
        <v>0.05</v>
      </c>
      <c r="C5" s="13" t="s">
        <v>136</v>
      </c>
      <c r="D5" s="273" t="s">
        <v>137</v>
      </c>
      <c r="E5" s="273"/>
      <c r="F5" s="273"/>
      <c r="G5" s="273"/>
      <c r="H5" s="273"/>
      <c r="I5" s="273"/>
      <c r="J5" s="273"/>
      <c r="K5" s="273"/>
      <c r="L5" s="273"/>
      <c r="M5" s="273"/>
      <c r="N5" s="273"/>
    </row>
    <row r="6" spans="1:14" ht="15" customHeight="1">
      <c r="A6" s="20" t="s">
        <v>138</v>
      </c>
      <c r="B6" s="23">
        <v>0.01</v>
      </c>
      <c r="C6" s="13" t="s">
        <v>136</v>
      </c>
      <c r="D6" s="273" t="s">
        <v>139</v>
      </c>
      <c r="E6" s="273"/>
      <c r="F6" s="273"/>
      <c r="G6" s="273"/>
      <c r="H6" s="273"/>
      <c r="I6" s="273"/>
      <c r="J6" s="273"/>
      <c r="K6" s="273"/>
      <c r="L6" s="273"/>
      <c r="M6" s="273"/>
      <c r="N6" s="273"/>
    </row>
    <row r="7" spans="1:14" ht="15" customHeight="1">
      <c r="A7" s="20" t="s">
        <v>140</v>
      </c>
      <c r="B7" s="23">
        <v>0.01</v>
      </c>
      <c r="C7" s="13" t="s">
        <v>136</v>
      </c>
      <c r="D7" s="273" t="s">
        <v>141</v>
      </c>
      <c r="E7" s="273"/>
      <c r="F7" s="273"/>
      <c r="G7" s="273"/>
      <c r="H7" s="273"/>
      <c r="I7" s="273"/>
      <c r="J7" s="273"/>
      <c r="K7" s="273"/>
      <c r="L7" s="273"/>
      <c r="M7" s="273"/>
      <c r="N7" s="273"/>
    </row>
    <row r="8" spans="1:14" ht="15" customHeight="1">
      <c r="A8" s="20" t="s">
        <v>142</v>
      </c>
      <c r="B8" s="24">
        <v>10</v>
      </c>
      <c r="C8" s="13" t="s">
        <v>143</v>
      </c>
      <c r="D8" s="273" t="s">
        <v>144</v>
      </c>
      <c r="E8" s="273"/>
      <c r="F8" s="273"/>
      <c r="G8" s="273"/>
      <c r="H8" s="273"/>
      <c r="I8" s="273"/>
      <c r="J8" s="273"/>
      <c r="K8" s="273"/>
      <c r="L8" s="273"/>
      <c r="M8" s="273"/>
      <c r="N8" s="273"/>
    </row>
    <row r="10" spans="1:14" ht="21.75" customHeight="1">
      <c r="A10" s="246" t="s">
        <v>145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</row>
    <row r="11" spans="1:14" ht="15" customHeight="1">
      <c r="A11" s="20" t="s">
        <v>146</v>
      </c>
      <c r="B11" s="25">
        <f>'VM0050_ER Calculation'!D10</f>
        <v>100000</v>
      </c>
      <c r="C11" s="13" t="s">
        <v>16</v>
      </c>
      <c r="D11" s="273" t="s">
        <v>147</v>
      </c>
      <c r="E11" s="273"/>
      <c r="F11" s="273"/>
      <c r="G11" s="273"/>
      <c r="H11" s="273"/>
      <c r="I11" s="273"/>
      <c r="J11" s="273"/>
      <c r="K11" s="273"/>
      <c r="L11" s="273"/>
      <c r="M11" s="273"/>
      <c r="N11" s="273"/>
    </row>
    <row r="12" spans="1:14" ht="15" customHeight="1">
      <c r="A12" s="20" t="s">
        <v>148</v>
      </c>
      <c r="B12" s="25">
        <f>'VM0050_ER Calculation'!D11</f>
        <v>0.9</v>
      </c>
      <c r="C12" s="13" t="s">
        <v>20</v>
      </c>
      <c r="D12" s="273" t="s">
        <v>149</v>
      </c>
      <c r="E12" s="273"/>
      <c r="F12" s="273"/>
      <c r="G12" s="273"/>
      <c r="H12" s="273"/>
      <c r="I12" s="273"/>
      <c r="J12" s="273"/>
      <c r="K12" s="273"/>
      <c r="L12" s="273"/>
      <c r="M12" s="273"/>
      <c r="N12" s="273"/>
    </row>
    <row r="13" spans="1:14" ht="15" customHeight="1">
      <c r="A13" s="20" t="s">
        <v>150</v>
      </c>
      <c r="B13" s="25">
        <f>'VM0050_ER Calculation'!D16</f>
        <v>3.8444783166055001</v>
      </c>
      <c r="C13" s="13" t="s">
        <v>151</v>
      </c>
      <c r="D13" s="273" t="s">
        <v>152</v>
      </c>
      <c r="E13" s="273"/>
      <c r="F13" s="273"/>
      <c r="G13" s="273"/>
      <c r="H13" s="273"/>
      <c r="I13" s="273"/>
      <c r="J13" s="273"/>
      <c r="K13" s="273"/>
      <c r="L13" s="273"/>
      <c r="M13" s="273"/>
      <c r="N13" s="273"/>
    </row>
    <row r="14" spans="1:14" ht="15" customHeight="1">
      <c r="A14" s="20" t="s">
        <v>153</v>
      </c>
      <c r="B14" s="25">
        <f>'A6.4 ER Calculation'!D14</f>
        <v>1.6947909504021079</v>
      </c>
      <c r="C14" s="13" t="s">
        <v>151</v>
      </c>
      <c r="D14" s="273" t="s">
        <v>154</v>
      </c>
      <c r="E14" s="273"/>
      <c r="F14" s="273"/>
      <c r="G14" s="273"/>
      <c r="H14" s="273"/>
      <c r="I14" s="273"/>
      <c r="J14" s="273"/>
      <c r="K14" s="273"/>
      <c r="L14" s="273"/>
      <c r="M14" s="273"/>
      <c r="N14" s="273"/>
    </row>
    <row r="15" spans="1:14" ht="15" customHeight="1">
      <c r="A15" s="20" t="s">
        <v>155</v>
      </c>
      <c r="B15" s="25">
        <f>'A6.4 ER Calculation'!D15</f>
        <v>1.645235659454678</v>
      </c>
      <c r="C15" s="13" t="s">
        <v>151</v>
      </c>
      <c r="D15" s="273" t="s">
        <v>156</v>
      </c>
      <c r="E15" s="273"/>
      <c r="F15" s="273"/>
      <c r="G15" s="273"/>
      <c r="H15" s="273"/>
      <c r="I15" s="273"/>
      <c r="J15" s="273"/>
      <c r="K15" s="273"/>
      <c r="L15" s="273"/>
      <c r="M15" s="273"/>
      <c r="N15" s="273"/>
    </row>
    <row r="16" spans="1:14" ht="15" customHeight="1">
      <c r="A16" s="20" t="s">
        <v>157</v>
      </c>
      <c r="B16" s="25">
        <f>'VM0050_ER Calculation'!D17</f>
        <v>1.1838100554458599</v>
      </c>
      <c r="C16" s="13" t="s">
        <v>151</v>
      </c>
      <c r="D16" s="273" t="s">
        <v>158</v>
      </c>
      <c r="E16" s="273"/>
      <c r="F16" s="273"/>
      <c r="G16" s="273"/>
      <c r="H16" s="273"/>
      <c r="I16" s="273"/>
      <c r="J16" s="273"/>
      <c r="K16" s="273"/>
      <c r="L16" s="273"/>
      <c r="M16" s="273"/>
      <c r="N16" s="273"/>
    </row>
    <row r="17" spans="1:14" ht="15" customHeight="1">
      <c r="A17" s="20" t="s">
        <v>159</v>
      </c>
      <c r="B17" s="25">
        <f>'VM0050_ER Calculation'!D5*('VM0050_ER Calculation'!D6*'VM0050_ER Calculation'!D4+'VM0050_ER Calculation'!D7)</f>
        <v>0.72415200000000002</v>
      </c>
      <c r="C17" s="13" t="s">
        <v>160</v>
      </c>
      <c r="D17" s="273" t="s">
        <v>161</v>
      </c>
      <c r="E17" s="273"/>
      <c r="F17" s="273"/>
      <c r="G17" s="273"/>
      <c r="H17" s="273"/>
      <c r="I17" s="273"/>
      <c r="J17" s="273"/>
      <c r="K17" s="273"/>
      <c r="L17" s="273"/>
      <c r="M17" s="273"/>
      <c r="N17" s="273"/>
    </row>
    <row r="18" spans="1:14" ht="15" customHeight="1">
      <c r="A18" s="20" t="s">
        <v>162</v>
      </c>
      <c r="B18" s="25">
        <f>'VM0050_ER Calculation'!D5*('VM0050_ER Calculation'!D6*'VM0050_ER Calculation'!D4*(1-'A6.4 Parameters'!D32)+'VM0050_ER Calculation'!D7)</f>
        <v>0.72415200000000002</v>
      </c>
      <c r="C18" s="13" t="s">
        <v>160</v>
      </c>
      <c r="D18" s="273" t="s">
        <v>163</v>
      </c>
      <c r="E18" s="273"/>
      <c r="F18" s="273"/>
      <c r="G18" s="273"/>
      <c r="H18" s="273"/>
      <c r="I18" s="273"/>
      <c r="J18" s="273"/>
      <c r="K18" s="273"/>
      <c r="L18" s="273"/>
      <c r="M18" s="273"/>
      <c r="N18" s="273"/>
    </row>
    <row r="19" spans="1:14" ht="15" customHeight="1">
      <c r="A19" s="20" t="s">
        <v>164</v>
      </c>
      <c r="B19" s="25">
        <f>'VM0050_ER Calculation'!D8</f>
        <v>0.95</v>
      </c>
      <c r="C19" s="13" t="s">
        <v>20</v>
      </c>
      <c r="D19" s="273" t="s">
        <v>165</v>
      </c>
      <c r="E19" s="273"/>
      <c r="F19" s="273"/>
      <c r="G19" s="273"/>
      <c r="H19" s="273"/>
      <c r="I19" s="273"/>
      <c r="J19" s="273"/>
      <c r="K19" s="273"/>
      <c r="L19" s="273"/>
      <c r="M19" s="273"/>
      <c r="N19" s="273"/>
    </row>
    <row r="20" spans="1:14" ht="15" customHeight="1">
      <c r="A20" s="20" t="s">
        <v>166</v>
      </c>
      <c r="B20" s="25">
        <f>'A6.4 Parameters'!D37</f>
        <v>1</v>
      </c>
      <c r="C20" s="13" t="s">
        <v>20</v>
      </c>
      <c r="D20" s="273" t="s">
        <v>167</v>
      </c>
      <c r="E20" s="273"/>
      <c r="F20" s="273"/>
      <c r="G20" s="273"/>
      <c r="H20" s="273"/>
      <c r="I20" s="273"/>
      <c r="J20" s="273"/>
      <c r="K20" s="273"/>
      <c r="L20" s="273"/>
      <c r="M20" s="273"/>
      <c r="N20" s="273"/>
    </row>
    <row r="21" spans="1:14" ht="15" customHeight="1">
      <c r="A21" s="20" t="s">
        <v>168</v>
      </c>
      <c r="B21" s="25">
        <f>'A6.4 ER Calculation'!D35</f>
        <v>0.75</v>
      </c>
      <c r="C21" s="13" t="s">
        <v>20</v>
      </c>
      <c r="D21" s="273" t="s">
        <v>169</v>
      </c>
      <c r="E21" s="273"/>
      <c r="F21" s="273"/>
      <c r="G21" s="273"/>
      <c r="H21" s="273"/>
      <c r="I21" s="273"/>
      <c r="J21" s="273"/>
      <c r="K21" s="273"/>
      <c r="L21" s="273"/>
      <c r="M21" s="273"/>
      <c r="N21" s="273"/>
    </row>
    <row r="22" spans="1:14" ht="15" customHeight="1">
      <c r="A22" s="20" t="s">
        <v>170</v>
      </c>
      <c r="B22" s="25">
        <f>'A6.4 ER Calculation'!D41</f>
        <v>0.2</v>
      </c>
      <c r="C22" s="13" t="s">
        <v>20</v>
      </c>
      <c r="D22" s="273" t="s">
        <v>169</v>
      </c>
      <c r="E22" s="273"/>
      <c r="F22" s="273"/>
      <c r="G22" s="273"/>
      <c r="H22" s="273"/>
      <c r="I22" s="273"/>
      <c r="J22" s="273"/>
      <c r="K22" s="273"/>
      <c r="L22" s="273"/>
      <c r="M22" s="273"/>
      <c r="N22" s="273"/>
    </row>
    <row r="23" spans="1:14" ht="15" customHeight="1">
      <c r="A23" s="20" t="s">
        <v>171</v>
      </c>
      <c r="B23" s="25">
        <f>'A6.4 ER Calculation'!D42</f>
        <v>0.79620853080568721</v>
      </c>
      <c r="C23" s="13" t="s">
        <v>20</v>
      </c>
      <c r="D23" s="273" t="s">
        <v>172</v>
      </c>
      <c r="E23" s="273"/>
      <c r="F23" s="273"/>
      <c r="G23" s="273"/>
      <c r="H23" s="273"/>
      <c r="I23" s="273"/>
      <c r="J23" s="273"/>
      <c r="K23" s="273"/>
      <c r="L23" s="273"/>
      <c r="M23" s="273"/>
      <c r="N23" s="273"/>
    </row>
    <row r="24" spans="1:14" ht="15" customHeight="1">
      <c r="A24" s="20" t="s">
        <v>173</v>
      </c>
      <c r="B24" s="25">
        <f>'VM0050_ER Calculation'!D21</f>
        <v>0.99726027397260275</v>
      </c>
      <c r="C24" s="13" t="s">
        <v>20</v>
      </c>
      <c r="D24" s="273" t="s">
        <v>174</v>
      </c>
      <c r="E24" s="273"/>
      <c r="F24" s="273"/>
      <c r="G24" s="273"/>
      <c r="H24" s="273"/>
      <c r="I24" s="273"/>
      <c r="J24" s="273"/>
      <c r="K24" s="273"/>
      <c r="L24" s="273"/>
      <c r="M24" s="273"/>
      <c r="N24" s="273"/>
    </row>
    <row r="26" spans="1:14" ht="24" customHeight="1">
      <c r="A26" s="249" t="s">
        <v>175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</row>
    <row r="27" spans="1:14" ht="21.75" customHeight="1">
      <c r="A27" s="26" t="s">
        <v>176</v>
      </c>
      <c r="B27" s="26" t="s">
        <v>177</v>
      </c>
      <c r="C27" s="26" t="s">
        <v>178</v>
      </c>
      <c r="D27" s="26" t="s">
        <v>179</v>
      </c>
      <c r="E27" s="26" t="s">
        <v>180</v>
      </c>
      <c r="F27" s="26" t="s">
        <v>181</v>
      </c>
      <c r="G27" s="26" t="s">
        <v>182</v>
      </c>
      <c r="H27" s="26" t="s">
        <v>183</v>
      </c>
      <c r="I27" s="26" t="s">
        <v>184</v>
      </c>
      <c r="J27" s="26" t="s">
        <v>185</v>
      </c>
      <c r="K27" s="26" t="s">
        <v>186</v>
      </c>
      <c r="L27" s="26" t="s">
        <v>187</v>
      </c>
    </row>
    <row r="28" spans="1:14" ht="19.5" customHeight="1">
      <c r="A28" s="246" t="s">
        <v>188</v>
      </c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</row>
    <row r="29" spans="1:14" ht="15" customHeight="1">
      <c r="A29" s="7" t="s">
        <v>189</v>
      </c>
      <c r="B29" s="27">
        <f>$B$11*$B$24</f>
        <v>99726.027397260274</v>
      </c>
      <c r="C29" s="27">
        <f>B29*(1-$B$5)</f>
        <v>94739.72602739725</v>
      </c>
      <c r="D29" s="27">
        <f>C29*(1-$B$5)</f>
        <v>90002.739726027386</v>
      </c>
      <c r="E29" s="27">
        <f>D29*(1-$B$5)</f>
        <v>85502.602739726019</v>
      </c>
      <c r="F29" s="27">
        <f>E29*(1-$B$5)</f>
        <v>81227.472602739712</v>
      </c>
      <c r="G29" s="27">
        <f>F29*(1-$B$5)</f>
        <v>77166.098972602718</v>
      </c>
      <c r="H29" s="27">
        <f>G29*(1-$B$5)</f>
        <v>73307.794023972572</v>
      </c>
      <c r="I29" s="27">
        <f>H29*(1-$B$5)</f>
        <v>69642.404322773946</v>
      </c>
      <c r="J29" s="27">
        <f>I29*(1-$B$5)</f>
        <v>66160.284106635241</v>
      </c>
      <c r="K29" s="27">
        <f>J29*(1-$B$5)</f>
        <v>62852.269901303473</v>
      </c>
      <c r="L29" s="28" t="s">
        <v>96</v>
      </c>
    </row>
    <row r="30" spans="1:14" ht="15" customHeight="1">
      <c r="A30" s="7" t="s">
        <v>190</v>
      </c>
      <c r="B30" s="29">
        <f>$B$16</f>
        <v>1.1838100554458599</v>
      </c>
      <c r="C30" s="29">
        <f>B30*(1+$B$6)</f>
        <v>1.1956481560003185</v>
      </c>
      <c r="D30" s="29">
        <f>C30*(1+$B$6)</f>
        <v>1.2076046375603218</v>
      </c>
      <c r="E30" s="29">
        <f>D30*(1+$B$6)</f>
        <v>1.2196806839359251</v>
      </c>
      <c r="F30" s="29">
        <f>E30*(1+$B$6)</f>
        <v>1.2318774907752843</v>
      </c>
      <c r="G30" s="29">
        <f>F30*(1+$B$6)</f>
        <v>1.2441962656830372</v>
      </c>
      <c r="H30" s="29">
        <f>G30*(1+$B$6)</f>
        <v>1.2566382283398676</v>
      </c>
      <c r="I30" s="29">
        <f>H30*(1+$B$6)</f>
        <v>1.2692046106232664</v>
      </c>
      <c r="J30" s="29">
        <f>I30*(1+$B$6)</f>
        <v>1.2818966567294992</v>
      </c>
      <c r="K30" s="29">
        <f>J30*(1+$B$6)</f>
        <v>1.2947156232967942</v>
      </c>
      <c r="L30" s="30" t="s">
        <v>96</v>
      </c>
    </row>
    <row r="31" spans="1:14" ht="19.5" customHeight="1">
      <c r="A31" s="246" t="s">
        <v>191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</row>
    <row r="32" spans="1:14" ht="15" customHeight="1">
      <c r="A32" s="7" t="s">
        <v>192</v>
      </c>
      <c r="B32" s="27">
        <f>B29*$B$12*$B$13*$B$17</f>
        <v>249872.33710880094</v>
      </c>
      <c r="C32" s="27">
        <f>C29*$B$12*$B$13*$B$17</f>
        <v>237378.72025336087</v>
      </c>
      <c r="D32" s="27">
        <f>D29*$B$12*$B$13*$B$17</f>
        <v>225509.78424069285</v>
      </c>
      <c r="E32" s="27">
        <f>E29*$B$12*$B$13*$B$17</f>
        <v>214234.29502865821</v>
      </c>
      <c r="F32" s="27">
        <f>F29*$B$12*$B$13*$B$17</f>
        <v>203522.58027722526</v>
      </c>
      <c r="G32" s="27">
        <f>G29*$B$12*$B$13*$B$17</f>
        <v>193346.451263364</v>
      </c>
      <c r="H32" s="27">
        <f>H29*$B$12*$B$13*$B$17</f>
        <v>183679.12870019575</v>
      </c>
      <c r="I32" s="27">
        <f>I29*$B$12*$B$13*$B$17</f>
        <v>174495.17226518597</v>
      </c>
      <c r="J32" s="27">
        <f>J29*$B$12*$B$13*$B$17</f>
        <v>165770.41365192665</v>
      </c>
      <c r="K32" s="27">
        <f>K29*$B$12*$B$13*$B$17</f>
        <v>157481.89296933031</v>
      </c>
      <c r="L32" s="28">
        <f>SUM(B32:K32)</f>
        <v>2005290.775758741</v>
      </c>
    </row>
    <row r="33" spans="1:12" ht="15" customHeight="1">
      <c r="A33" s="7" t="s">
        <v>193</v>
      </c>
      <c r="B33" s="27">
        <f>B29*$B$12*B30*$B$17</f>
        <v>76941.878946097277</v>
      </c>
      <c r="C33" s="27">
        <f>C29*$B$12*C30*$B$17</f>
        <v>73825.732848780332</v>
      </c>
      <c r="D33" s="27">
        <f>D29*$B$12*D30*$B$17</f>
        <v>70835.790668404734</v>
      </c>
      <c r="E33" s="27">
        <f>E29*$B$12*E30*$B$17</f>
        <v>67966.941146334357</v>
      </c>
      <c r="F33" s="27">
        <f>F29*$B$12*F30*$B$17</f>
        <v>65214.280029907794</v>
      </c>
      <c r="G33" s="27">
        <f>G29*$B$12*G30*$B$17</f>
        <v>62573.10168869653</v>
      </c>
      <c r="H33" s="27">
        <f>H29*$B$12*H30*$B$17</f>
        <v>60038.891070304315</v>
      </c>
      <c r="I33" s="27">
        <f>I29*$B$12*I30*$B$17</f>
        <v>57607.315981956999</v>
      </c>
      <c r="J33" s="27">
        <f>J29*$B$12*J30*$B$17</f>
        <v>55274.219684687734</v>
      </c>
      <c r="K33" s="27">
        <f>K29*$B$12*K30*$B$17</f>
        <v>53035.613787457878</v>
      </c>
      <c r="L33" s="28">
        <f>SUM(B33:K33)</f>
        <v>643313.76585262793</v>
      </c>
    </row>
    <row r="34" spans="1:12" ht="15" customHeight="1">
      <c r="A34" s="31" t="s">
        <v>194</v>
      </c>
      <c r="B34" s="32">
        <f>(B32-B33)*$B$19</f>
        <v>164283.93525456847</v>
      </c>
      <c r="C34" s="32">
        <f>(C32-C33)*$B$19</f>
        <v>155375.33803435147</v>
      </c>
      <c r="D34" s="32">
        <f>(D32-D33)*$B$19</f>
        <v>146940.29389367372</v>
      </c>
      <c r="E34" s="32">
        <f>(E32-E33)*$B$19</f>
        <v>138953.98618820764</v>
      </c>
      <c r="F34" s="32">
        <f>(F32-F33)*$B$19</f>
        <v>131392.88523495159</v>
      </c>
      <c r="G34" s="32">
        <f>(G32-G33)*$B$19</f>
        <v>124234.68209593408</v>
      </c>
      <c r="H34" s="32">
        <f>(H32-H33)*$B$19</f>
        <v>117458.22574839686</v>
      </c>
      <c r="I34" s="32">
        <f>(I32-I33)*$B$19</f>
        <v>111043.46346906752</v>
      </c>
      <c r="J34" s="32">
        <f>(J32-J33)*$B$19</f>
        <v>104971.38426887697</v>
      </c>
      <c r="K34" s="32">
        <f>(K32-K33)*$B$19</f>
        <v>99223.965222778803</v>
      </c>
      <c r="L34" s="33">
        <f>SUM(B34:K34)</f>
        <v>1293878.1594108068</v>
      </c>
    </row>
    <row r="35" spans="1:12" ht="19.5" customHeight="1">
      <c r="A35" s="246" t="s">
        <v>195</v>
      </c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</row>
    <row r="36" spans="1:12" ht="15" customHeight="1">
      <c r="A36" s="7" t="s">
        <v>196</v>
      </c>
      <c r="B36" s="34">
        <f>MAX(0,1-1)*$B$7</f>
        <v>0</v>
      </c>
      <c r="C36" s="34">
        <f>MAX(0,2-1)*$B$7</f>
        <v>0.01</v>
      </c>
      <c r="D36" s="34">
        <f>MAX(0,3-1)*$B$7</f>
        <v>0.02</v>
      </c>
      <c r="E36" s="34">
        <f>MAX(0,4-1)*$B$7</f>
        <v>0.03</v>
      </c>
      <c r="F36" s="34">
        <f>MAX(0,5-1)*$B$7</f>
        <v>0.04</v>
      </c>
      <c r="G36" s="34">
        <f>MAX(0,6-1)*$B$7</f>
        <v>0.05</v>
      </c>
      <c r="H36" s="34">
        <f>MAX(0,7-1)*$B$7</f>
        <v>0.06</v>
      </c>
      <c r="I36" s="34">
        <f>MAX(0,8-1)*$B$7</f>
        <v>7.0000000000000007E-2</v>
      </c>
      <c r="J36" s="34">
        <f>MAX(0,9-1)*$B$7</f>
        <v>0.08</v>
      </c>
      <c r="K36" s="34">
        <f>MAX(0,10-1)*$B$7</f>
        <v>0.09</v>
      </c>
      <c r="L36" s="35" t="s">
        <v>96</v>
      </c>
    </row>
    <row r="37" spans="1:12" ht="15" customHeight="1">
      <c r="A37" s="7" t="s">
        <v>197</v>
      </c>
      <c r="B37" s="29">
        <f>$B$14*(1-B36)</f>
        <v>1.6947909504021079</v>
      </c>
      <c r="C37" s="29">
        <f>$B$14*(1-C36)</f>
        <v>1.6778430408980869</v>
      </c>
      <c r="D37" s="29">
        <f>$B$14*(1-D36)</f>
        <v>1.6608951313940656</v>
      </c>
      <c r="E37" s="29">
        <f>$B$14*(1-E36)</f>
        <v>1.6439472218900446</v>
      </c>
      <c r="F37" s="29">
        <f>$B$14*(1-F36)</f>
        <v>1.6269993123860236</v>
      </c>
      <c r="G37" s="29">
        <f>$B$14*(1-G36)</f>
        <v>1.6100514028820025</v>
      </c>
      <c r="H37" s="29">
        <f>$B$14*(1-H36)</f>
        <v>1.5931034933779813</v>
      </c>
      <c r="I37" s="29">
        <f>$B$14*(1-I36)</f>
        <v>1.5761555838739603</v>
      </c>
      <c r="J37" s="29">
        <f>$B$14*(1-J36)</f>
        <v>1.5592076743699395</v>
      </c>
      <c r="K37" s="29">
        <f>$B$14*(1-K36)</f>
        <v>1.5422597648659182</v>
      </c>
      <c r="L37" s="30" t="s">
        <v>96</v>
      </c>
    </row>
    <row r="38" spans="1:12" ht="15" customHeight="1">
      <c r="A38" s="7" t="s">
        <v>198</v>
      </c>
      <c r="B38" s="27">
        <f>B29*$B$12*B37*$B$18</f>
        <v>110153.14453944835</v>
      </c>
      <c r="C38" s="27">
        <f>C29*$B$12*C37*$B$18</f>
        <v>103599.03243935115</v>
      </c>
      <c r="D38" s="27">
        <f>D29*$B$12*D37*$B$18</f>
        <v>97424.94868791505</v>
      </c>
      <c r="E38" s="27">
        <f>E29*$B$12*E37*$B$18</f>
        <v>91609.275730524212</v>
      </c>
      <c r="F38" s="27">
        <f>F29*$B$12*F37*$B$18</f>
        <v>86131.607697152664</v>
      </c>
      <c r="G38" s="27">
        <f>G29*$B$12*G37*$B$18</f>
        <v>80972.683277791948</v>
      </c>
      <c r="H38" s="27">
        <f>H29*$B$12*H37*$B$18</f>
        <v>76114.32228112442</v>
      </c>
      <c r="I38" s="27">
        <f>I29*$B$12*I37*$B$18</f>
        <v>71539.365675929163</v>
      </c>
      <c r="J38" s="27">
        <f>J29*$B$12*J37*$B$18</f>
        <v>67231.618925550647</v>
      </c>
      <c r="K38" s="27">
        <f>K29*$B$12*K37*$B$18</f>
        <v>63175.79843602013</v>
      </c>
      <c r="L38" s="28">
        <f>SUM(B38:K38)</f>
        <v>847951.79769080761</v>
      </c>
    </row>
    <row r="39" spans="1:12" ht="15" customHeight="1">
      <c r="A39" s="7" t="s">
        <v>199</v>
      </c>
      <c r="B39" s="27">
        <f>B29*$B$12*$B$15*$B$18</f>
        <v>106932.29235993231</v>
      </c>
      <c r="C39" s="27">
        <f>C29*$B$12*$B$15*$B$18</f>
        <v>101585.67774193567</v>
      </c>
      <c r="D39" s="27">
        <f>D29*$B$12*$B$15*$B$18</f>
        <v>96506.393854838883</v>
      </c>
      <c r="E39" s="27">
        <f>E29*$B$12*$B$15*$B$18</f>
        <v>91681.074162096949</v>
      </c>
      <c r="F39" s="27">
        <f>F29*$B$12*$B$15*$B$18</f>
        <v>87097.020453992096</v>
      </c>
      <c r="G39" s="27">
        <f>G29*$B$12*$B$15*$B$18</f>
        <v>82742.169431292481</v>
      </c>
      <c r="H39" s="27">
        <f>H29*$B$12*$B$15*$B$18</f>
        <v>78605.060959727853</v>
      </c>
      <c r="I39" s="27">
        <f>I29*$B$12*$B$15*$B$18</f>
        <v>74674.80791174146</v>
      </c>
      <c r="J39" s="27">
        <f>J29*$B$12*$B$15*$B$18</f>
        <v>70941.067516154377</v>
      </c>
      <c r="K39" s="27">
        <f>K29*$B$12*$B$15*$B$18</f>
        <v>67394.014140346655</v>
      </c>
      <c r="L39" s="28">
        <f>SUM(B39:K39)</f>
        <v>858159.57853205863</v>
      </c>
    </row>
    <row r="40" spans="1:12" ht="15" customHeight="1">
      <c r="A40" s="7" t="s">
        <v>200</v>
      </c>
      <c r="B40" s="27">
        <f>MIN(B38,B39)</f>
        <v>106932.29235993231</v>
      </c>
      <c r="C40" s="27">
        <f>MIN(C38,C39)</f>
        <v>101585.67774193567</v>
      </c>
      <c r="D40" s="27">
        <f>MIN(D38,D39)</f>
        <v>96506.393854838883</v>
      </c>
      <c r="E40" s="27">
        <f>MIN(E38,E39)</f>
        <v>91609.275730524212</v>
      </c>
      <c r="F40" s="27">
        <f>MIN(F38,F39)</f>
        <v>86131.607697152664</v>
      </c>
      <c r="G40" s="27">
        <f>MIN(G38,G39)</f>
        <v>80972.683277791948</v>
      </c>
      <c r="H40" s="27">
        <f>MIN(H38,H39)</f>
        <v>76114.32228112442</v>
      </c>
      <c r="I40" s="27">
        <f>MIN(I38,I39)</f>
        <v>71539.365675929163</v>
      </c>
      <c r="J40" s="27">
        <f>MIN(J38,J39)</f>
        <v>67231.618925550647</v>
      </c>
      <c r="K40" s="27">
        <f>MIN(K38,K39)</f>
        <v>63175.79843602013</v>
      </c>
      <c r="L40" s="28">
        <f>SUM(B40:K40)</f>
        <v>841799.03598079993</v>
      </c>
    </row>
    <row r="41" spans="1:12" ht="15" customHeight="1">
      <c r="A41" s="7" t="s">
        <v>201</v>
      </c>
      <c r="B41" s="27">
        <f>B29*$B$12*B30*$B$18</f>
        <v>76941.878946097277</v>
      </c>
      <c r="C41" s="27">
        <f>C29*$B$12*C30*$B$18</f>
        <v>73825.732848780332</v>
      </c>
      <c r="D41" s="27">
        <f>D29*$B$12*D30*$B$18</f>
        <v>70835.790668404734</v>
      </c>
      <c r="E41" s="27">
        <f>E29*$B$12*E30*$B$18</f>
        <v>67966.941146334357</v>
      </c>
      <c r="F41" s="27">
        <f>F29*$B$12*F30*$B$18</f>
        <v>65214.280029907794</v>
      </c>
      <c r="G41" s="27">
        <f>G29*$B$12*G30*$B$18</f>
        <v>62573.10168869653</v>
      </c>
      <c r="H41" s="27">
        <f>H29*$B$12*H30*$B$18</f>
        <v>60038.891070304315</v>
      </c>
      <c r="I41" s="27">
        <f>I29*$B$12*I30*$B$18</f>
        <v>57607.315981956999</v>
      </c>
      <c r="J41" s="27">
        <f>J29*$B$12*J30*$B$18</f>
        <v>55274.219684687734</v>
      </c>
      <c r="K41" s="27">
        <f>K29*$B$12*K30*$B$18</f>
        <v>53035.613787457878</v>
      </c>
      <c r="L41" s="28">
        <f>SUM(B41:K41)</f>
        <v>643313.76585262793</v>
      </c>
    </row>
    <row r="42" spans="1:12" ht="15" customHeight="1">
      <c r="A42" s="7" t="s">
        <v>202</v>
      </c>
      <c r="B42" s="27">
        <f>(B40-B41)*$B$21*$B$20</f>
        <v>22492.810060376276</v>
      </c>
      <c r="C42" s="27">
        <f>(C40-C41)*$B$21*$B$20</f>
        <v>20819.958669866501</v>
      </c>
      <c r="D42" s="27">
        <f>(D40-D41)*$B$21*$B$20</f>
        <v>19252.952389825612</v>
      </c>
      <c r="E42" s="27">
        <f>(E40-E41)*$B$21*$B$20</f>
        <v>17731.750938142392</v>
      </c>
      <c r="F42" s="27">
        <f>(F40-F41)*$B$21*$B$20</f>
        <v>15687.995750433653</v>
      </c>
      <c r="G42" s="27">
        <f>(G40-G41)*$B$21*$B$20</f>
        <v>13799.686191821564</v>
      </c>
      <c r="H42" s="27">
        <f>(H40-H41)*$B$21*$B$20</f>
        <v>12056.573408115079</v>
      </c>
      <c r="I42" s="27">
        <f>(I40-I41)*$B$21*$B$20</f>
        <v>10449.037270479123</v>
      </c>
      <c r="J42" s="27">
        <f>(J40-J41)*$B$21*$B$20</f>
        <v>8968.0494306471846</v>
      </c>
      <c r="K42" s="27">
        <f>(K40-K41)*$B$21*$B$20</f>
        <v>7605.1384864216889</v>
      </c>
      <c r="L42" s="28">
        <f>SUM(B42:K42)</f>
        <v>148863.95259612909</v>
      </c>
    </row>
    <row r="43" spans="1:12" ht="15" customHeight="1">
      <c r="A43" s="7" t="s">
        <v>87</v>
      </c>
      <c r="B43" s="27">
        <f>B42*$B$23*$B$22</f>
        <v>3581.7934503727151</v>
      </c>
      <c r="C43" s="27">
        <f>C42*$B$23*$B$22</f>
        <v>3315.4057407939072</v>
      </c>
      <c r="D43" s="27">
        <f>D42*$B$23*$B$22</f>
        <v>3065.872987194979</v>
      </c>
      <c r="E43" s="27">
        <f>E42*$B$23*$B$22</f>
        <v>2823.6342726141443</v>
      </c>
      <c r="F43" s="27">
        <f>F42*$B$23*$B$22</f>
        <v>2498.1832095477289</v>
      </c>
      <c r="G43" s="27">
        <f>G42*$B$23*$B$22</f>
        <v>2197.4855736739551</v>
      </c>
      <c r="H43" s="27">
        <f>H42*$B$23*$B$22</f>
        <v>1919.909319965245</v>
      </c>
      <c r="I43" s="27">
        <f>I42*$B$23*$B$22</f>
        <v>1663.92252269241</v>
      </c>
      <c r="J43" s="27">
        <f>J42*$B$23*$B$22</f>
        <v>1428.087492273675</v>
      </c>
      <c r="K43" s="27">
        <f>K42*$B$23*$B$22</f>
        <v>1211.0552281695202</v>
      </c>
      <c r="L43" s="28">
        <f>SUM(B43:K43)</f>
        <v>23705.349797298284</v>
      </c>
    </row>
    <row r="44" spans="1:12" ht="15" customHeight="1">
      <c r="A44" s="36" t="s">
        <v>203</v>
      </c>
      <c r="B44" s="37">
        <f>B42-B43</f>
        <v>18911.01661000356</v>
      </c>
      <c r="C44" s="37">
        <f>C42-C43</f>
        <v>17504.552929072594</v>
      </c>
      <c r="D44" s="37">
        <f>D42-D43</f>
        <v>16187.079402630632</v>
      </c>
      <c r="E44" s="37">
        <f>E42-E43</f>
        <v>14908.116665528247</v>
      </c>
      <c r="F44" s="37">
        <f>F42-F43</f>
        <v>13189.812540885923</v>
      </c>
      <c r="G44" s="37">
        <f>G42-G43</f>
        <v>11602.200618147608</v>
      </c>
      <c r="H44" s="37">
        <f>H42-H43</f>
        <v>10136.664088149833</v>
      </c>
      <c r="I44" s="37">
        <f>I42-I43</f>
        <v>8785.1147477867125</v>
      </c>
      <c r="J44" s="37">
        <f>J42-J43</f>
        <v>7539.9619383735098</v>
      </c>
      <c r="K44" s="37">
        <f>K42-K43</f>
        <v>6394.0832582521689</v>
      </c>
      <c r="L44" s="33">
        <f>SUM(B44:K44)</f>
        <v>125158.60279883079</v>
      </c>
    </row>
    <row r="45" spans="1:12" ht="19.5" customHeight="1">
      <c r="A45" s="246" t="s">
        <v>204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</row>
    <row r="46" spans="1:12" ht="15" customHeight="1">
      <c r="A46" s="7" t="s">
        <v>205</v>
      </c>
      <c r="B46" s="38">
        <f>B44-B34</f>
        <v>-145372.9186445649</v>
      </c>
      <c r="C46" s="38">
        <f>C44-C34</f>
        <v>-137870.78510527889</v>
      </c>
      <c r="D46" s="38">
        <f>D44-D34</f>
        <v>-130753.21449104309</v>
      </c>
      <c r="E46" s="38">
        <f>E44-E34</f>
        <v>-124045.86952267939</v>
      </c>
      <c r="F46" s="38">
        <f>F44-F34</f>
        <v>-118203.07269406568</v>
      </c>
      <c r="G46" s="38">
        <f>G44-G34</f>
        <v>-112632.48147778648</v>
      </c>
      <c r="H46" s="38">
        <f>H44-H34</f>
        <v>-107321.56166024703</v>
      </c>
      <c r="I46" s="38">
        <f>I44-I34</f>
        <v>-102258.34872128081</v>
      </c>
      <c r="J46" s="38">
        <f>J44-J34</f>
        <v>-97431.422330503454</v>
      </c>
      <c r="K46" s="38">
        <f>K44-K34</f>
        <v>-92829.881964526634</v>
      </c>
      <c r="L46" s="39">
        <f>SUM(B46:K46)</f>
        <v>-1168719.5566119761</v>
      </c>
    </row>
    <row r="47" spans="1:12" ht="15" customHeight="1">
      <c r="A47" s="7" t="s">
        <v>206</v>
      </c>
      <c r="B47" s="18">
        <f>B44/B34</f>
        <v>0.11511178241925926</v>
      </c>
      <c r="C47" s="18">
        <f>C44/C34</f>
        <v>0.11265978983873595</v>
      </c>
      <c r="D47" s="18">
        <f>D44/D34</f>
        <v>0.11016092981509643</v>
      </c>
      <c r="E47" s="18">
        <f>E44/E34</f>
        <v>0.10728815397448042</v>
      </c>
      <c r="F47" s="18">
        <f>F44/F34</f>
        <v>0.10038452628009818</v>
      </c>
      <c r="G47" s="18">
        <f>G44/G34</f>
        <v>9.3389385495335209E-2</v>
      </c>
      <c r="H47" s="18">
        <f>H44/H34</f>
        <v>8.6300163513990294E-2</v>
      </c>
      <c r="I47" s="18">
        <f>I44/I34</f>
        <v>7.9114199731656523E-2</v>
      </c>
      <c r="J47" s="18">
        <f>J44/J34</f>
        <v>7.1828736858994033E-2</v>
      </c>
      <c r="K47" s="18">
        <f>K44/K34</f>
        <v>6.4440916505363377E-2</v>
      </c>
      <c r="L47" s="40">
        <f>L44/L34</f>
        <v>9.6731366773996907E-2</v>
      </c>
    </row>
    <row r="48" spans="1:12" ht="19.5" customHeight="1">
      <c r="A48" s="246" t="s">
        <v>207</v>
      </c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</row>
    <row r="49" spans="1:12" ht="15" customHeight="1">
      <c r="A49" s="7" t="s">
        <v>208</v>
      </c>
      <c r="B49" s="41">
        <f>B34</f>
        <v>164283.93525456847</v>
      </c>
      <c r="C49" s="41">
        <f>B49+C34</f>
        <v>319659.27328891994</v>
      </c>
      <c r="D49" s="41">
        <f>C49+D34</f>
        <v>466599.56718259363</v>
      </c>
      <c r="E49" s="41">
        <f>D49+E34</f>
        <v>605553.55337080127</v>
      </c>
      <c r="F49" s="41">
        <f>E49+F34</f>
        <v>736946.43860575289</v>
      </c>
      <c r="G49" s="41">
        <f>F49+G34</f>
        <v>861181.12070168694</v>
      </c>
      <c r="H49" s="41">
        <f>G49+H34</f>
        <v>978639.34645008377</v>
      </c>
      <c r="I49" s="41">
        <f>H49+I34</f>
        <v>1089682.8099191512</v>
      </c>
      <c r="J49" s="41">
        <f>I49+J34</f>
        <v>1194654.1941880281</v>
      </c>
      <c r="K49" s="41">
        <f>J49+K34</f>
        <v>1293878.1594108068</v>
      </c>
      <c r="L49" s="32" t="s">
        <v>96</v>
      </c>
    </row>
    <row r="50" spans="1:12" ht="15" customHeight="1">
      <c r="A50" s="7" t="s">
        <v>209</v>
      </c>
      <c r="B50" s="42">
        <f>B44</f>
        <v>18911.01661000356</v>
      </c>
      <c r="C50" s="42">
        <f>B50+C44</f>
        <v>36415.569539076154</v>
      </c>
      <c r="D50" s="42">
        <f>C50+D44</f>
        <v>52602.648941706786</v>
      </c>
      <c r="E50" s="42">
        <f>D50+E44</f>
        <v>67510.765607235036</v>
      </c>
      <c r="F50" s="42">
        <f>E50+F44</f>
        <v>80700.578148120956</v>
      </c>
      <c r="G50" s="42">
        <f>F50+G44</f>
        <v>92302.778766268559</v>
      </c>
      <c r="H50" s="42">
        <f>G50+H44</f>
        <v>102439.44285441839</v>
      </c>
      <c r="I50" s="42">
        <f>H50+I44</f>
        <v>111224.55760220511</v>
      </c>
      <c r="J50" s="42">
        <f>I50+J44</f>
        <v>118764.51954057862</v>
      </c>
      <c r="K50" s="42">
        <f>J50+K44</f>
        <v>125158.60279883079</v>
      </c>
      <c r="L50" s="37" t="s">
        <v>96</v>
      </c>
    </row>
    <row r="51" spans="1:12" ht="15" customHeight="1">
      <c r="A51" s="7" t="s">
        <v>210</v>
      </c>
      <c r="B51" s="18">
        <f>B50/B49</f>
        <v>0.11511178241925926</v>
      </c>
      <c r="C51" s="18">
        <f>C50/C49</f>
        <v>0.11391995346921285</v>
      </c>
      <c r="D51" s="18">
        <f>D50/D49</f>
        <v>0.11273617174428685</v>
      </c>
      <c r="E51" s="18">
        <f>E50/E49</f>
        <v>0.11148603658823858</v>
      </c>
      <c r="F51" s="18">
        <f>F50/F49</f>
        <v>0.10950670757131328</v>
      </c>
      <c r="G51" s="18">
        <f>G50/G49</f>
        <v>0.10718160970721306</v>
      </c>
      <c r="H51" s="18">
        <f>H50/H49</f>
        <v>0.10467537732465715</v>
      </c>
      <c r="I51" s="18">
        <f>I50/I49</f>
        <v>0.10207058108079854</v>
      </c>
      <c r="J51" s="18">
        <f>J50/J49</f>
        <v>9.9413303128525352E-2</v>
      </c>
      <c r="K51" s="18">
        <f>K50/K49</f>
        <v>9.6731366773996907E-2</v>
      </c>
      <c r="L51" s="40" t="s">
        <v>96</v>
      </c>
    </row>
    <row r="53" spans="1:12" ht="21.75" customHeight="1">
      <c r="A53" s="247" t="s">
        <v>211</v>
      </c>
      <c r="B53" s="247"/>
      <c r="C53" s="247"/>
      <c r="D53" s="247"/>
      <c r="E53" s="247"/>
      <c r="F53" s="247"/>
      <c r="G53" s="247"/>
      <c r="H53" s="247"/>
      <c r="I53" s="247"/>
      <c r="J53" s="247"/>
      <c r="K53" s="247"/>
      <c r="L53" s="247"/>
    </row>
    <row r="54" spans="1:12" ht="25.5" customHeight="1">
      <c r="A54" s="43" t="s">
        <v>3</v>
      </c>
      <c r="B54" s="248" t="s">
        <v>212</v>
      </c>
      <c r="C54" s="248"/>
      <c r="D54" s="248" t="s">
        <v>213</v>
      </c>
      <c r="E54" s="248"/>
      <c r="F54" s="248" t="s">
        <v>214</v>
      </c>
      <c r="G54" s="248"/>
      <c r="H54" s="248"/>
      <c r="I54" s="248" t="s">
        <v>215</v>
      </c>
      <c r="J54" s="248"/>
      <c r="K54" s="248"/>
      <c r="L54" s="248"/>
    </row>
    <row r="55" spans="1:12" ht="25.5" customHeight="1">
      <c r="A55" s="44" t="s">
        <v>11</v>
      </c>
      <c r="B55" s="242">
        <f>B34</f>
        <v>164283.93525456847</v>
      </c>
      <c r="C55" s="242"/>
      <c r="D55" s="242">
        <f>K34</f>
        <v>99223.965222778803</v>
      </c>
      <c r="E55" s="242"/>
      <c r="F55" s="243">
        <f>L34</f>
        <v>1293878.1594108068</v>
      </c>
      <c r="G55" s="243"/>
      <c r="H55" s="243"/>
      <c r="I55" s="274">
        <f>K34/B34-1</f>
        <v>-0.39602149736050019</v>
      </c>
      <c r="J55" s="274"/>
      <c r="K55" s="274"/>
      <c r="L55" s="274"/>
    </row>
    <row r="56" spans="1:12" ht="25.5" customHeight="1">
      <c r="A56" s="45" t="s">
        <v>7</v>
      </c>
      <c r="B56" s="244">
        <f>B44</f>
        <v>18911.01661000356</v>
      </c>
      <c r="C56" s="244"/>
      <c r="D56" s="244">
        <f>K44</f>
        <v>6394.0832582521689</v>
      </c>
      <c r="E56" s="244"/>
      <c r="F56" s="245">
        <f>L44</f>
        <v>125158.60279883079</v>
      </c>
      <c r="G56" s="245"/>
      <c r="H56" s="245"/>
      <c r="I56" s="275">
        <f>K44/B44-1</f>
        <v>-0.661885799684094</v>
      </c>
      <c r="J56" s="275"/>
      <c r="K56" s="275"/>
      <c r="L56" s="275"/>
    </row>
    <row r="57" spans="1:12" ht="25.5" customHeight="1">
      <c r="A57" s="46" t="s">
        <v>216</v>
      </c>
      <c r="B57" s="276">
        <f>B44/B34</f>
        <v>0.11511178241925926</v>
      </c>
      <c r="C57" s="276"/>
      <c r="D57" s="276">
        <f>K44/K34</f>
        <v>6.4440916505363377E-2</v>
      </c>
      <c r="E57" s="276"/>
      <c r="F57" s="277">
        <f>L44/L34</f>
        <v>9.6731366773996907E-2</v>
      </c>
      <c r="G57" s="277"/>
      <c r="H57" s="277"/>
      <c r="I57" s="241" t="s">
        <v>217</v>
      </c>
      <c r="J57" s="241"/>
      <c r="K57" s="241"/>
      <c r="L57" s="241"/>
    </row>
  </sheetData>
  <mergeCells count="45">
    <mergeCell ref="A1:N1"/>
    <mergeCell ref="A2:N2"/>
    <mergeCell ref="A4:N4"/>
    <mergeCell ref="D5:N5"/>
    <mergeCell ref="D6:N6"/>
    <mergeCell ref="D7:N7"/>
    <mergeCell ref="D8:N8"/>
    <mergeCell ref="A10:N10"/>
    <mergeCell ref="D11:N11"/>
    <mergeCell ref="D12:N12"/>
    <mergeCell ref="D13:N13"/>
    <mergeCell ref="D14:N14"/>
    <mergeCell ref="D15:N15"/>
    <mergeCell ref="D16:N16"/>
    <mergeCell ref="D17:N17"/>
    <mergeCell ref="D18:N18"/>
    <mergeCell ref="D19:N19"/>
    <mergeCell ref="D20:N20"/>
    <mergeCell ref="D21:N21"/>
    <mergeCell ref="D22:N22"/>
    <mergeCell ref="D23:N23"/>
    <mergeCell ref="D24:N24"/>
    <mergeCell ref="A26:N26"/>
    <mergeCell ref="A28:L28"/>
    <mergeCell ref="A31:L31"/>
    <mergeCell ref="A35:L35"/>
    <mergeCell ref="A45:L45"/>
    <mergeCell ref="A48:L48"/>
    <mergeCell ref="A53:L53"/>
    <mergeCell ref="B54:C54"/>
    <mergeCell ref="D54:E54"/>
    <mergeCell ref="F54:H54"/>
    <mergeCell ref="I54:L54"/>
    <mergeCell ref="B57:C57"/>
    <mergeCell ref="D57:E57"/>
    <mergeCell ref="F57:H57"/>
    <mergeCell ref="I57:L57"/>
    <mergeCell ref="B55:C55"/>
    <mergeCell ref="D55:E55"/>
    <mergeCell ref="F55:H55"/>
    <mergeCell ref="I55:L55"/>
    <mergeCell ref="B56:C56"/>
    <mergeCell ref="D56:E56"/>
    <mergeCell ref="F56:H56"/>
    <mergeCell ref="I56:L56"/>
  </mergeCells>
  <pageMargins left="0.75" right="0.75" top="1" bottom="1" header="0.511811023622047" footer="0.511811023622047"/>
  <pageSetup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7"/>
  <sheetViews>
    <sheetView showGridLines="0" zoomScale="85" zoomScaleNormal="85" workbookViewId="0"/>
  </sheetViews>
  <sheetFormatPr defaultColWidth="8.7109375" defaultRowHeight="14.25"/>
  <cols>
    <col min="1" max="1" width="35.7109375" customWidth="1"/>
    <col min="2" max="2" width="61" style="47" customWidth="1"/>
    <col min="3" max="3" width="14" customWidth="1"/>
    <col min="5" max="5" width="14.42578125" customWidth="1"/>
    <col min="6" max="6" width="10.42578125" customWidth="1"/>
    <col min="7" max="7" width="10.5703125" customWidth="1"/>
    <col min="8" max="8" width="16.5703125" customWidth="1"/>
  </cols>
  <sheetData>
    <row r="1" spans="1:3" s="50" customFormat="1" ht="18" customHeight="1">
      <c r="A1" s="48" t="s">
        <v>218</v>
      </c>
      <c r="B1" s="49">
        <v>5928</v>
      </c>
    </row>
    <row r="2" spans="1:3" s="50" customFormat="1" ht="18" customHeight="1">
      <c r="A2" s="48" t="s">
        <v>219</v>
      </c>
      <c r="B2" s="51" t="s">
        <v>220</v>
      </c>
    </row>
    <row r="3" spans="1:3" s="50" customFormat="1" ht="18" customHeight="1">
      <c r="A3" s="48" t="s">
        <v>221</v>
      </c>
      <c r="B3" s="51" t="s">
        <v>222</v>
      </c>
    </row>
    <row r="4" spans="1:3" s="50" customFormat="1" ht="18" customHeight="1">
      <c r="A4" s="48" t="s">
        <v>223</v>
      </c>
      <c r="B4" s="51" t="s">
        <v>224</v>
      </c>
    </row>
    <row r="5" spans="1:3" s="50" customFormat="1" ht="18" customHeight="1">
      <c r="A5" s="48" t="s">
        <v>225</v>
      </c>
      <c r="B5" s="52">
        <v>3</v>
      </c>
    </row>
    <row r="6" spans="1:3" s="50" customFormat="1" ht="18" customHeight="1">
      <c r="A6" s="48" t="s">
        <v>226</v>
      </c>
      <c r="B6" s="51" t="s">
        <v>227</v>
      </c>
    </row>
    <row r="7" spans="1:3" s="50" customFormat="1" ht="18" customHeight="1">
      <c r="A7" s="48" t="s">
        <v>228</v>
      </c>
      <c r="B7" s="53">
        <v>46078</v>
      </c>
    </row>
    <row r="8" spans="1:3" s="50" customFormat="1" ht="18" customHeight="1">
      <c r="A8" s="48" t="s">
        <v>229</v>
      </c>
      <c r="B8" s="51" t="s">
        <v>230</v>
      </c>
    </row>
    <row r="9" spans="1:3" s="50" customFormat="1" ht="18" customHeight="1">
      <c r="A9" s="48" t="s">
        <v>231</v>
      </c>
      <c r="B9" s="53">
        <v>46023</v>
      </c>
    </row>
    <row r="10" spans="1:3" s="50" customFormat="1" ht="18" customHeight="1">
      <c r="A10" s="48" t="s">
        <v>232</v>
      </c>
      <c r="B10" s="53">
        <v>46387</v>
      </c>
    </row>
    <row r="11" spans="1:3" s="50" customFormat="1" ht="18" customHeight="1">
      <c r="A11" s="48" t="s">
        <v>233</v>
      </c>
      <c r="B11" s="51">
        <f>B10-B9+1</f>
        <v>365</v>
      </c>
      <c r="C11" s="54"/>
    </row>
    <row r="12" spans="1:3" s="50" customFormat="1" ht="18" customHeight="1">
      <c r="A12" s="48" t="s">
        <v>234</v>
      </c>
      <c r="B12" s="55">
        <f>'VM0050_ER Calculation'!D26</f>
        <v>164283.93</v>
      </c>
      <c r="C12" s="56"/>
    </row>
    <row r="13" spans="1:3" s="50" customFormat="1" ht="18" customHeight="1">
      <c r="A13" s="48" t="s">
        <v>235</v>
      </c>
      <c r="B13" s="57">
        <v>1</v>
      </c>
    </row>
    <row r="14" spans="1:3" s="50" customFormat="1" ht="18" customHeight="1">
      <c r="A14" s="48" t="s">
        <v>236</v>
      </c>
      <c r="B14" s="53">
        <v>46153</v>
      </c>
    </row>
    <row r="15" spans="1:3" s="50" customFormat="1" ht="18" customHeight="1">
      <c r="A15" s="58"/>
    </row>
    <row r="16" spans="1:3" s="50" customFormat="1" ht="18" customHeight="1">
      <c r="A16" s="59" t="s">
        <v>237</v>
      </c>
      <c r="B16" s="60"/>
    </row>
    <row r="27" spans="1:1" ht="18" customHeight="1">
      <c r="A27" s="61"/>
    </row>
  </sheetData>
  <pageMargins left="0.7" right="0.7" top="0.75" bottom="0.75" header="0.511811023622047" footer="0.511811023622047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4"/>
  <sheetViews>
    <sheetView showGridLines="0" topLeftCell="A3" zoomScale="80" zoomScaleNormal="80" workbookViewId="0"/>
  </sheetViews>
  <sheetFormatPr defaultColWidth="22.28515625" defaultRowHeight="15"/>
  <cols>
    <col min="1" max="1" width="24.42578125" style="62" customWidth="1"/>
    <col min="2" max="2" width="24.7109375" style="62" customWidth="1"/>
    <col min="3" max="3" width="24" style="62" customWidth="1"/>
    <col min="4" max="4" width="26.28515625" style="62" customWidth="1"/>
    <col min="5" max="5" width="23.42578125" style="62" customWidth="1"/>
    <col min="6" max="6" width="20.28515625" style="62" customWidth="1"/>
    <col min="7" max="7" width="21.85546875" style="62" customWidth="1"/>
    <col min="8" max="8" width="23.42578125" style="62" customWidth="1"/>
    <col min="9" max="16384" width="22.28515625" style="62"/>
  </cols>
  <sheetData>
    <row r="1" spans="1:8" ht="15" customHeight="1">
      <c r="A1" s="63" t="s">
        <v>238</v>
      </c>
      <c r="B1" s="64" t="s">
        <v>239</v>
      </c>
      <c r="C1" s="47"/>
      <c r="D1" s="47"/>
      <c r="E1" s="47"/>
      <c r="F1" s="47"/>
      <c r="G1" s="47"/>
      <c r="H1" s="47"/>
    </row>
    <row r="2" spans="1:8" ht="15" customHeight="1">
      <c r="A2" s="65" t="s">
        <v>240</v>
      </c>
      <c r="B2" s="66">
        <f>'Cover Page'!B9</f>
        <v>46023</v>
      </c>
      <c r="C2" s="47"/>
      <c r="D2" s="47"/>
      <c r="E2" s="47"/>
      <c r="F2" s="47"/>
      <c r="G2" s="47"/>
      <c r="H2" s="47"/>
    </row>
    <row r="3" spans="1:8" ht="15" customHeight="1">
      <c r="A3" s="65" t="s">
        <v>241</v>
      </c>
      <c r="B3" s="66">
        <f>'Cover Page'!B10</f>
        <v>46387</v>
      </c>
      <c r="C3" s="47"/>
      <c r="D3" s="47"/>
      <c r="E3" s="50"/>
      <c r="F3" s="47"/>
      <c r="G3" s="47"/>
      <c r="H3" s="47"/>
    </row>
    <row r="4" spans="1:8" ht="15" customHeight="1">
      <c r="A4" s="65" t="s">
        <v>242</v>
      </c>
      <c r="B4" s="67" t="s">
        <v>243</v>
      </c>
      <c r="C4" s="47"/>
      <c r="D4" s="47"/>
      <c r="E4" s="47"/>
      <c r="F4" s="47"/>
      <c r="G4" s="47"/>
      <c r="H4" s="47"/>
    </row>
    <row r="5" spans="1:8" ht="15" customHeight="1">
      <c r="A5" s="65" t="s">
        <v>244</v>
      </c>
      <c r="B5" s="67" t="s">
        <v>245</v>
      </c>
      <c r="C5" s="47"/>
      <c r="D5" s="47"/>
      <c r="E5" s="47"/>
      <c r="F5" s="47"/>
      <c r="G5" s="47"/>
      <c r="H5" s="47"/>
    </row>
    <row r="6" spans="1:8" ht="15" customHeight="1">
      <c r="A6" s="65" t="s">
        <v>246</v>
      </c>
      <c r="B6" s="68">
        <v>0.95</v>
      </c>
      <c r="C6" s="47"/>
      <c r="D6" s="47"/>
      <c r="E6" s="47"/>
      <c r="F6" s="47"/>
      <c r="G6" s="47"/>
      <c r="H6" s="47"/>
    </row>
    <row r="7" spans="1:8" ht="15" customHeight="1">
      <c r="A7" s="65" t="s">
        <v>247</v>
      </c>
      <c r="B7" s="68">
        <v>0.1</v>
      </c>
      <c r="C7" s="47"/>
      <c r="D7" s="47"/>
      <c r="E7" s="47"/>
      <c r="F7" s="47"/>
      <c r="G7" s="47"/>
      <c r="H7" s="47"/>
    </row>
    <row r="8" spans="1:8" ht="15" customHeight="1">
      <c r="A8" s="65" t="s">
        <v>248</v>
      </c>
      <c r="B8" s="69">
        <f>NORMSINV($B$6+(1-$B$6)/2)</f>
        <v>1.9599639845400536</v>
      </c>
      <c r="C8" s="47"/>
      <c r="D8" s="47"/>
      <c r="E8" s="47"/>
      <c r="F8" s="47"/>
      <c r="G8" s="47"/>
      <c r="H8" s="47"/>
    </row>
    <row r="9" spans="1:8" s="70" customFormat="1" ht="15" customHeight="1">
      <c r="C9" s="47"/>
      <c r="D9" s="47"/>
      <c r="E9" s="47"/>
    </row>
    <row r="10" spans="1:8" s="70" customFormat="1" ht="15" customHeight="1">
      <c r="C10" s="47"/>
      <c r="D10" s="47"/>
      <c r="E10" s="47"/>
    </row>
    <row r="11" spans="1:8" s="70" customFormat="1" ht="15" customHeight="1">
      <c r="C11" s="47"/>
      <c r="D11" s="47"/>
      <c r="E11" s="47"/>
    </row>
    <row r="12" spans="1:8" s="70" customFormat="1" ht="15" customHeight="1">
      <c r="A12" s="255" t="s">
        <v>249</v>
      </c>
      <c r="B12" s="255"/>
      <c r="C12" s="255" t="s">
        <v>250</v>
      </c>
      <c r="D12" s="255"/>
      <c r="F12" s="47"/>
      <c r="G12" s="47"/>
      <c r="H12" s="47"/>
    </row>
    <row r="13" spans="1:8" s="70" customFormat="1" ht="15" customHeight="1">
      <c r="A13" s="256" t="s">
        <v>251</v>
      </c>
      <c r="B13" s="256"/>
      <c r="C13" s="256" t="s">
        <v>252</v>
      </c>
      <c r="D13" s="256"/>
      <c r="F13" s="47"/>
      <c r="G13" s="47"/>
      <c r="H13" s="47"/>
    </row>
    <row r="14" spans="1:8" s="70" customFormat="1" ht="15" customHeight="1">
      <c r="A14" s="256" t="s">
        <v>253</v>
      </c>
      <c r="B14" s="256"/>
      <c r="C14" s="257" t="s">
        <v>254</v>
      </c>
      <c r="D14" s="257"/>
      <c r="F14" s="47"/>
      <c r="G14" s="47"/>
      <c r="H14" s="47"/>
    </row>
    <row r="15" spans="1:8" s="70" customFormat="1" ht="40.5" customHeight="1">
      <c r="A15" s="63" t="s">
        <v>255</v>
      </c>
      <c r="B15" s="63" t="s">
        <v>256</v>
      </c>
      <c r="C15" s="63" t="s">
        <v>257</v>
      </c>
      <c r="D15" s="63" t="s">
        <v>258</v>
      </c>
      <c r="F15" s="47"/>
      <c r="G15" s="47"/>
      <c r="H15" s="47"/>
    </row>
    <row r="16" spans="1:8" s="70" customFormat="1" ht="15" customHeight="1">
      <c r="A16" s="71">
        <v>2026</v>
      </c>
      <c r="B16" s="72">
        <v>51293</v>
      </c>
      <c r="C16" s="73">
        <v>0.9</v>
      </c>
      <c r="D16" s="74">
        <f>ROUND((D$21*B16/SUM(B$16:B$16)),0)</f>
        <v>43</v>
      </c>
      <c r="F16" s="47"/>
      <c r="G16" s="47"/>
      <c r="H16" s="47"/>
    </row>
    <row r="17" spans="1:8" s="70" customFormat="1" ht="15" customHeight="1">
      <c r="A17" s="253" t="s">
        <v>259</v>
      </c>
      <c r="B17" s="253"/>
      <c r="C17" s="253"/>
      <c r="D17" s="253"/>
      <c r="F17" s="47"/>
      <c r="G17" s="47"/>
      <c r="H17" s="47"/>
    </row>
    <row r="18" spans="1:8" s="70" customFormat="1" ht="15" customHeight="1">
      <c r="A18" s="254" t="s">
        <v>260</v>
      </c>
      <c r="B18" s="254"/>
      <c r="C18" s="254"/>
      <c r="D18" s="75">
        <f>SUMPRODUCT(B16:B16,C16:C16)/SUM(B16:B16)</f>
        <v>0.90000000000000013</v>
      </c>
      <c r="F18" s="47"/>
      <c r="G18" s="47"/>
      <c r="H18" s="47"/>
    </row>
    <row r="19" spans="1:8" s="70" customFormat="1" ht="15" customHeight="1">
      <c r="A19" s="254" t="s">
        <v>261</v>
      </c>
      <c r="B19" s="254"/>
      <c r="C19" s="254"/>
      <c r="D19" s="75">
        <f t="array" ref="D19">SQRT(SUMPRODUCT($B$16:$B$16,$C$16:$C$16,(1-$C$16:$C$16))/SUM($B$16:$B$16))</f>
        <v>0.3</v>
      </c>
      <c r="F19" s="47"/>
      <c r="G19" s="47"/>
      <c r="H19" s="47"/>
    </row>
    <row r="20" spans="1:8" s="70" customFormat="1" ht="15" customHeight="1">
      <c r="A20" s="254" t="s">
        <v>262</v>
      </c>
      <c r="B20" s="254"/>
      <c r="C20" s="254"/>
      <c r="D20" s="75">
        <f>(D19/D18)^2</f>
        <v>0.11111111111111106</v>
      </c>
      <c r="F20" s="47"/>
      <c r="G20" s="47"/>
      <c r="H20" s="47"/>
    </row>
    <row r="21" spans="1:8" s="70" customFormat="1" ht="15" customHeight="1">
      <c r="A21" s="254" t="s">
        <v>263</v>
      </c>
      <c r="B21" s="254"/>
      <c r="C21" s="254"/>
      <c r="D21" s="76">
        <f>MAX(30,($B$8^2*SUM(B16:B16)*D20)/(((SUM(B16:B16)-1)*$B$7^2)+(B8^2*D20)))</f>
        <v>42.648218027618455</v>
      </c>
      <c r="F21" s="47"/>
      <c r="G21" s="47"/>
      <c r="H21" s="47"/>
    </row>
    <row r="22" spans="1:8" s="70" customFormat="1" ht="15" customHeight="1">
      <c r="A22" s="251" t="s">
        <v>264</v>
      </c>
      <c r="B22" s="251"/>
      <c r="C22" s="251"/>
      <c r="D22" s="251"/>
      <c r="F22" s="47"/>
      <c r="G22" s="47"/>
      <c r="H22" s="47"/>
    </row>
    <row r="23" spans="1:8" s="70" customFormat="1" ht="15" customHeight="1">
      <c r="A23" s="77" t="s">
        <v>255</v>
      </c>
      <c r="B23" s="77" t="s">
        <v>265</v>
      </c>
      <c r="C23" s="77" t="s">
        <v>266</v>
      </c>
      <c r="D23" s="77" t="s">
        <v>267</v>
      </c>
      <c r="F23" s="47"/>
      <c r="G23" s="47"/>
      <c r="H23" s="47"/>
    </row>
    <row r="24" spans="1:8" s="70" customFormat="1" ht="15" customHeight="1">
      <c r="A24" s="78">
        <v>2026</v>
      </c>
      <c r="B24" s="72">
        <v>51293</v>
      </c>
      <c r="C24" s="79">
        <f>COUNTIF('Usage Survey Data'!$T$4:$T$153,'Sample Size Cal &amp; Results'!A24)</f>
        <v>150</v>
      </c>
      <c r="D24" s="80">
        <f>COUNTIFS('Usage Survey Data'!$T$4:$T$153,'Sample Size Cal &amp; Results'!A24,'Usage Survey Data'!AL4:AL153,"Yes")/'Sample Size Cal &amp; Results'!C24</f>
        <v>1</v>
      </c>
      <c r="F24" s="47"/>
      <c r="G24" s="47"/>
      <c r="H24" s="47"/>
    </row>
    <row r="25" spans="1:8" s="70" customFormat="1" ht="15" customHeight="1">
      <c r="A25" s="252" t="s">
        <v>268</v>
      </c>
      <c r="B25" s="252"/>
      <c r="C25" s="252"/>
      <c r="D25" s="252"/>
      <c r="F25" s="47"/>
      <c r="G25" s="47"/>
      <c r="H25" s="47"/>
    </row>
    <row r="26" spans="1:8" s="70" customFormat="1" ht="15" customHeight="1">
      <c r="A26" s="250" t="s">
        <v>269</v>
      </c>
      <c r="B26" s="250"/>
      <c r="C26" s="250"/>
      <c r="D26" s="81">
        <f>SUM(C24:C24)</f>
        <v>150</v>
      </c>
      <c r="F26" s="47"/>
      <c r="G26" s="47"/>
      <c r="H26" s="47"/>
    </row>
    <row r="27" spans="1:8" s="70" customFormat="1" ht="15" customHeight="1">
      <c r="A27" s="250" t="s">
        <v>270</v>
      </c>
      <c r="B27" s="250"/>
      <c r="C27" s="250"/>
      <c r="D27" s="82">
        <f t="array" ref="D27">SUMPRODUCT(B24:B24,D24:D24/SUM(B24:B24))</f>
        <v>1</v>
      </c>
      <c r="F27" s="47"/>
      <c r="G27" s="47"/>
      <c r="H27" s="47"/>
    </row>
    <row r="28" spans="1:8" s="70" customFormat="1" ht="15" customHeight="1">
      <c r="A28" s="250" t="s">
        <v>271</v>
      </c>
      <c r="B28" s="250"/>
      <c r="C28" s="250"/>
      <c r="D28" s="83">
        <f t="array" ref="D28">SQRT(SUMPRODUCT((B24:B24)^2,(1-(C24:C24/B24:B24)),D24:D24,(1-D24:D24)/C24:C24))/SUM(B24:B24)</f>
        <v>0</v>
      </c>
      <c r="F28" s="47"/>
      <c r="G28" s="47"/>
      <c r="H28" s="47"/>
    </row>
    <row r="29" spans="1:8" s="70" customFormat="1" ht="15" customHeight="1">
      <c r="A29" s="250" t="s">
        <v>272</v>
      </c>
      <c r="B29" s="250"/>
      <c r="C29" s="250"/>
      <c r="D29" s="83">
        <f>$B$8*D28/D27</f>
        <v>0</v>
      </c>
      <c r="F29" s="47"/>
      <c r="G29" s="47"/>
      <c r="H29" s="47"/>
    </row>
    <row r="30" spans="1:8" s="70" customFormat="1" ht="15" customHeight="1">
      <c r="A30" s="250" t="s">
        <v>273</v>
      </c>
      <c r="B30" s="250"/>
      <c r="C30" s="250"/>
      <c r="D30" s="84" t="str">
        <f>IF(D29&lt;=B7,"Ok, reliability level met","Use Lower Bound Value")</f>
        <v>Ok, reliability level met</v>
      </c>
      <c r="F30" s="47"/>
      <c r="G30" s="47"/>
      <c r="H30" s="47"/>
    </row>
    <row r="31" spans="1:8" s="70" customFormat="1" ht="15" customHeight="1">
      <c r="A31" s="250" t="s">
        <v>274</v>
      </c>
      <c r="B31" s="250"/>
      <c r="C31" s="250"/>
      <c r="D31" s="83" t="str">
        <f>IF(D29&lt;10%,"Not Applicable",#REF!-B8*D28)</f>
        <v>Not Applicable</v>
      </c>
      <c r="F31" s="47"/>
      <c r="G31" s="47"/>
      <c r="H31" s="47"/>
    </row>
    <row r="32" spans="1:8" s="70" customFormat="1" ht="15.75" customHeight="1">
      <c r="A32" s="85"/>
      <c r="B32" s="85"/>
      <c r="C32" s="86"/>
      <c r="D32" s="86"/>
      <c r="E32" s="86"/>
      <c r="F32" s="62"/>
      <c r="G32" s="62"/>
      <c r="H32" s="62"/>
    </row>
    <row r="33" spans="1:8" s="70" customFormat="1" ht="15" customHeight="1">
      <c r="A33" s="62"/>
      <c r="B33" s="62"/>
      <c r="C33" s="62"/>
      <c r="D33" s="62"/>
      <c r="E33" s="62"/>
      <c r="F33" s="62"/>
      <c r="G33" s="62"/>
      <c r="H33" s="62"/>
    </row>
    <row r="34" spans="1:8" s="70" customFormat="1" ht="15" customHeight="1">
      <c r="A34" s="62"/>
      <c r="B34" s="62"/>
      <c r="C34" s="62"/>
      <c r="D34" s="62"/>
      <c r="E34" s="62"/>
      <c r="F34" s="62"/>
      <c r="G34" s="62"/>
      <c r="H34" s="62"/>
    </row>
    <row r="35" spans="1:8" s="70" customFormat="1" ht="15" customHeight="1">
      <c r="A35" s="62"/>
      <c r="B35" s="62"/>
      <c r="C35" s="62"/>
      <c r="D35" s="62"/>
      <c r="E35" s="62"/>
      <c r="F35" s="62"/>
      <c r="G35" s="62"/>
      <c r="H35" s="62"/>
    </row>
    <row r="44" spans="1:8" ht="15" customHeight="1"/>
  </sheetData>
  <mergeCells count="19">
    <mergeCell ref="A12:B12"/>
    <mergeCell ref="C12:D12"/>
    <mergeCell ref="A13:B13"/>
    <mergeCell ref="C13:D13"/>
    <mergeCell ref="A14:B14"/>
    <mergeCell ref="C14:D14"/>
    <mergeCell ref="A17:D17"/>
    <mergeCell ref="A18:C18"/>
    <mergeCell ref="A19:C19"/>
    <mergeCell ref="A20:C20"/>
    <mergeCell ref="A21:C21"/>
    <mergeCell ref="A29:C29"/>
    <mergeCell ref="A30:C30"/>
    <mergeCell ref="A31:C31"/>
    <mergeCell ref="A22:D22"/>
    <mergeCell ref="A25:D25"/>
    <mergeCell ref="A26:C26"/>
    <mergeCell ref="A27:C27"/>
    <mergeCell ref="A28:C2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61"/>
  <sheetViews>
    <sheetView zoomScale="80" zoomScaleNormal="80" workbookViewId="0">
      <selection activeCell="G19" sqref="G19"/>
    </sheetView>
  </sheetViews>
  <sheetFormatPr defaultColWidth="9.28515625" defaultRowHeight="14.25"/>
  <cols>
    <col min="1" max="1" width="16.7109375" style="87" customWidth="1"/>
    <col min="2" max="2" width="14.28515625" style="47" customWidth="1"/>
    <col min="3" max="3" width="16.7109375" style="87" customWidth="1"/>
    <col min="4" max="4" width="21.7109375" style="47" customWidth="1"/>
    <col min="5" max="5" width="12.7109375" style="88" customWidth="1"/>
    <col min="6" max="6" width="13.42578125" style="88" customWidth="1"/>
    <col min="7" max="9" width="14.42578125" style="88" customWidth="1"/>
    <col min="10" max="10" width="5.28515625" customWidth="1"/>
    <col min="11" max="11" width="5.28515625" style="88" customWidth="1"/>
    <col min="12" max="12" width="21" style="88" customWidth="1"/>
    <col min="13" max="13" width="18.42578125" style="88" customWidth="1"/>
    <col min="14" max="15" width="15.42578125" customWidth="1"/>
    <col min="16" max="16" width="15.5703125" style="88" customWidth="1"/>
    <col min="17" max="26" width="12.7109375" style="88" customWidth="1"/>
    <col min="27" max="28" width="6.28515625" style="88" customWidth="1"/>
    <col min="29" max="29" width="10.28515625" style="88" customWidth="1"/>
    <col min="30" max="30" width="11.42578125" style="88" customWidth="1"/>
    <col min="31" max="16384" width="9.28515625" style="88"/>
  </cols>
  <sheetData>
    <row r="1" spans="1:15" ht="32.25" customHeight="1">
      <c r="G1" s="89">
        <v>2026</v>
      </c>
      <c r="H1" s="89">
        <v>2026</v>
      </c>
      <c r="I1" s="90"/>
    </row>
    <row r="2" spans="1:15" s="97" customFormat="1" ht="59.25" customHeight="1">
      <c r="A2" s="91" t="s">
        <v>275</v>
      </c>
      <c r="B2" s="92" t="s">
        <v>276</v>
      </c>
      <c r="C2" s="91" t="s">
        <v>277</v>
      </c>
      <c r="D2" s="93" t="s">
        <v>278</v>
      </c>
      <c r="E2" s="94" t="s">
        <v>279</v>
      </c>
      <c r="F2" s="95" t="s">
        <v>280</v>
      </c>
      <c r="G2" s="96" t="s">
        <v>281</v>
      </c>
      <c r="H2" s="96" t="s">
        <v>282</v>
      </c>
      <c r="I2" s="96" t="s">
        <v>283</v>
      </c>
      <c r="N2" s="87"/>
      <c r="O2" s="98"/>
    </row>
    <row r="3" spans="1:15" ht="14.25" customHeight="1">
      <c r="A3" s="99">
        <v>46023</v>
      </c>
      <c r="B3" s="100">
        <v>100000</v>
      </c>
      <c r="C3" s="101">
        <f>A3+1</f>
        <v>46024</v>
      </c>
      <c r="D3" s="102" t="s">
        <v>284</v>
      </c>
      <c r="E3" s="103">
        <f>YEAR(A3)</f>
        <v>2026</v>
      </c>
      <c r="F3" s="103" t="str">
        <f>IF(OR(A3&lt;$M$6,A3&gt;$M$10),"NO","Yes")</f>
        <v>Yes</v>
      </c>
      <c r="G3" s="104">
        <f>MAX((MIN($M$10,EDATE($C3,$M$4))-MAX($C3,$M$9,$M$6)+1)/(IF(MOD($G$1,4)=0,366,365)),0)</f>
        <v>0.99726027397260275</v>
      </c>
      <c r="H3" s="104">
        <f t="array" ref="H3">_xlfn.IFS(E3=2026,(MIN('VM0050_ER Calculation'!$D$18,'VM0050_ER Calculation'!$D$20)-'VM0050_ER Calculation'!$D$19)*'VM0050_ER Calculation'!$D$11)*'VM0050_Ex Ante Parameters'!$D$14*('VM0050_Ex Ante Parameters'!$D$12*'VM0050_ER Calculation'!$D$4+'VM0050_Ex Ante Parameters'!$D$13)*'ICS Distribution Summary'!G3</f>
        <v>1.6428393525456844</v>
      </c>
      <c r="I3" s="105">
        <f>(H3*B3)</f>
        <v>164283.93525456844</v>
      </c>
    </row>
    <row r="4" spans="1:15" ht="14.25" customHeight="1">
      <c r="A4" s="99"/>
      <c r="B4" s="100"/>
      <c r="C4" s="101"/>
      <c r="D4" s="102"/>
      <c r="E4" s="103"/>
      <c r="F4" s="103"/>
      <c r="G4" s="104"/>
      <c r="H4" s="104"/>
      <c r="I4" s="105"/>
      <c r="L4" s="106" t="s">
        <v>285</v>
      </c>
      <c r="M4" s="107">
        <f>'VM0050_Ex Ante Parameters'!D9*12</f>
        <v>120</v>
      </c>
    </row>
    <row r="5" spans="1:15" ht="14.25" customHeight="1">
      <c r="A5" s="99"/>
      <c r="B5" s="100"/>
      <c r="C5" s="101"/>
      <c r="D5" s="102"/>
      <c r="E5" s="103"/>
      <c r="F5" s="103"/>
      <c r="G5" s="104"/>
      <c r="H5" s="104"/>
      <c r="I5" s="105"/>
      <c r="L5" s="108"/>
      <c r="M5" s="108"/>
    </row>
    <row r="6" spans="1:15" ht="14.25" customHeight="1">
      <c r="A6" s="99"/>
      <c r="B6" s="100"/>
      <c r="C6" s="101"/>
      <c r="D6" s="102"/>
      <c r="E6" s="103"/>
      <c r="F6" s="103"/>
      <c r="G6" s="104"/>
      <c r="H6" s="104"/>
      <c r="I6" s="105"/>
      <c r="L6" s="106" t="s">
        <v>286</v>
      </c>
      <c r="M6" s="109">
        <v>46023</v>
      </c>
    </row>
    <row r="7" spans="1:15" ht="14.25" customHeight="1">
      <c r="A7" s="99"/>
      <c r="B7" s="100"/>
      <c r="C7" s="101"/>
      <c r="D7" s="102"/>
      <c r="E7" s="103"/>
      <c r="F7" s="103"/>
      <c r="G7" s="104"/>
      <c r="H7" s="104"/>
      <c r="I7" s="105"/>
      <c r="L7" s="108"/>
      <c r="M7" s="110"/>
    </row>
    <row r="8" spans="1:15" ht="14.25" customHeight="1">
      <c r="A8" s="99"/>
      <c r="B8" s="100"/>
      <c r="C8" s="101"/>
      <c r="D8" s="102"/>
      <c r="E8" s="103"/>
      <c r="F8" s="103"/>
      <c r="G8" s="104"/>
      <c r="H8" s="104"/>
      <c r="I8" s="105"/>
      <c r="L8" s="111" t="s">
        <v>287</v>
      </c>
      <c r="M8" s="111" t="s">
        <v>288</v>
      </c>
    </row>
    <row r="9" spans="1:15" ht="14.25" customHeight="1">
      <c r="A9" s="99"/>
      <c r="B9" s="100"/>
      <c r="C9" s="101"/>
      <c r="D9" s="102"/>
      <c r="E9" s="103"/>
      <c r="F9" s="103"/>
      <c r="G9" s="104"/>
      <c r="H9" s="104"/>
      <c r="I9" s="105"/>
      <c r="L9" s="112" t="s">
        <v>289</v>
      </c>
      <c r="M9" s="109">
        <v>46023</v>
      </c>
    </row>
    <row r="10" spans="1:15" ht="14.25" customHeight="1">
      <c r="A10" s="99"/>
      <c r="B10" s="100"/>
      <c r="C10" s="101"/>
      <c r="D10" s="102"/>
      <c r="E10" s="103"/>
      <c r="F10" s="103"/>
      <c r="G10" s="104"/>
      <c r="H10" s="104"/>
      <c r="I10" s="105"/>
      <c r="L10" s="112" t="s">
        <v>290</v>
      </c>
      <c r="M10" s="109">
        <v>46387</v>
      </c>
    </row>
    <row r="11" spans="1:15" ht="14.25" customHeight="1">
      <c r="A11" s="99"/>
      <c r="B11" s="100"/>
      <c r="C11" s="101"/>
      <c r="D11" s="102"/>
      <c r="E11" s="103"/>
      <c r="F11" s="103"/>
      <c r="G11" s="104"/>
      <c r="H11" s="104"/>
      <c r="I11" s="105"/>
    </row>
    <row r="12" spans="1:15" ht="14.25" customHeight="1">
      <c r="A12" s="99"/>
      <c r="B12" s="100"/>
      <c r="C12" s="101"/>
      <c r="D12" s="102"/>
      <c r="E12" s="103"/>
      <c r="F12" s="103"/>
      <c r="G12" s="104"/>
      <c r="H12" s="104"/>
      <c r="I12" s="105"/>
    </row>
    <row r="13" spans="1:15" ht="14.25" customHeight="1">
      <c r="A13" s="99"/>
      <c r="B13" s="100"/>
      <c r="C13" s="101"/>
      <c r="D13" s="102"/>
      <c r="E13" s="103"/>
      <c r="F13" s="103"/>
      <c r="G13" s="104"/>
      <c r="H13" s="104"/>
      <c r="I13" s="105"/>
      <c r="L13" s="113" t="s">
        <v>279</v>
      </c>
      <c r="M13" s="113" t="s">
        <v>291</v>
      </c>
    </row>
    <row r="14" spans="1:15" ht="14.25" customHeight="1">
      <c r="A14" s="99"/>
      <c r="B14" s="100"/>
      <c r="C14" s="101"/>
      <c r="D14" s="102"/>
      <c r="E14" s="103"/>
      <c r="F14" s="103"/>
      <c r="G14" s="104"/>
      <c r="H14" s="104"/>
      <c r="I14" s="105"/>
      <c r="L14" s="114">
        <v>2026</v>
      </c>
      <c r="M14" s="115">
        <f>SUMIFS($B$3:$B$61,$F$3:$F$61,"Yes",$E$3:$E$61,L14)</f>
        <v>100000</v>
      </c>
    </row>
    <row r="15" spans="1:15" ht="14.25" customHeight="1">
      <c r="A15" s="99"/>
      <c r="B15" s="100"/>
      <c r="C15" s="101"/>
      <c r="D15" s="102"/>
      <c r="E15" s="103"/>
      <c r="F15" s="103"/>
      <c r="G15" s="104"/>
      <c r="H15" s="104"/>
      <c r="I15" s="105"/>
      <c r="L15" s="116" t="s">
        <v>291</v>
      </c>
      <c r="M15" s="117">
        <f>SUM(M14:M14)</f>
        <v>100000</v>
      </c>
    </row>
    <row r="16" spans="1:15" ht="14.25" customHeight="1">
      <c r="A16" s="99"/>
      <c r="B16" s="100"/>
      <c r="C16" s="101"/>
      <c r="D16" s="102"/>
      <c r="E16" s="103"/>
      <c r="F16" s="103"/>
      <c r="G16" s="104"/>
      <c r="H16" s="104"/>
      <c r="I16" s="105"/>
    </row>
    <row r="17" spans="1:9" ht="14.25" customHeight="1">
      <c r="A17" s="99"/>
      <c r="B17" s="100"/>
      <c r="C17" s="101"/>
      <c r="D17" s="102"/>
      <c r="E17" s="103"/>
      <c r="F17" s="103"/>
      <c r="G17" s="104"/>
      <c r="H17" s="104"/>
      <c r="I17" s="105"/>
    </row>
    <row r="18" spans="1:9" ht="14.25" customHeight="1">
      <c r="A18" s="99"/>
      <c r="B18" s="100"/>
      <c r="C18" s="101"/>
      <c r="D18" s="102"/>
      <c r="E18" s="103"/>
      <c r="F18" s="103"/>
      <c r="G18" s="104"/>
      <c r="H18" s="104"/>
      <c r="I18" s="105"/>
    </row>
    <row r="19" spans="1:9" ht="14.25" customHeight="1">
      <c r="A19" s="99"/>
      <c r="B19" s="100"/>
      <c r="C19" s="101"/>
      <c r="D19" s="102"/>
      <c r="E19" s="103"/>
      <c r="F19" s="103"/>
      <c r="G19" s="104"/>
      <c r="H19" s="104"/>
      <c r="I19" s="105"/>
    </row>
    <row r="20" spans="1:9" ht="14.25" customHeight="1">
      <c r="A20" s="99"/>
      <c r="B20" s="100"/>
      <c r="C20" s="101"/>
      <c r="D20" s="102"/>
      <c r="E20" s="103"/>
      <c r="F20" s="103"/>
      <c r="G20" s="104"/>
      <c r="H20" s="104"/>
      <c r="I20" s="105"/>
    </row>
    <row r="21" spans="1:9" ht="14.25" customHeight="1">
      <c r="A21" s="99"/>
      <c r="B21" s="100"/>
      <c r="C21" s="101"/>
      <c r="D21" s="102"/>
      <c r="E21" s="103"/>
      <c r="F21" s="103"/>
      <c r="G21" s="104"/>
      <c r="H21" s="104"/>
      <c r="I21" s="105"/>
    </row>
    <row r="22" spans="1:9" ht="14.25" customHeight="1">
      <c r="A22" s="99"/>
      <c r="B22" s="100"/>
      <c r="C22" s="101"/>
      <c r="D22" s="102"/>
      <c r="E22" s="103"/>
      <c r="F22" s="103"/>
      <c r="G22" s="104"/>
      <c r="H22" s="104"/>
      <c r="I22" s="105"/>
    </row>
    <row r="23" spans="1:9" ht="14.25" customHeight="1">
      <c r="A23" s="99"/>
      <c r="B23" s="100"/>
      <c r="C23" s="101"/>
      <c r="D23" s="102"/>
      <c r="E23" s="103"/>
      <c r="F23" s="103"/>
      <c r="G23" s="104"/>
      <c r="H23" s="104"/>
      <c r="I23" s="105"/>
    </row>
    <row r="24" spans="1:9" ht="14.25" customHeight="1">
      <c r="A24" s="99"/>
      <c r="B24" s="100"/>
      <c r="C24" s="101"/>
      <c r="D24" s="102"/>
      <c r="E24" s="103"/>
      <c r="F24" s="103"/>
      <c r="G24" s="104"/>
      <c r="H24" s="104"/>
      <c r="I24" s="105"/>
    </row>
    <row r="25" spans="1:9" ht="14.25" customHeight="1">
      <c r="A25" s="99"/>
      <c r="B25" s="100"/>
      <c r="C25" s="101"/>
      <c r="D25" s="102"/>
      <c r="E25" s="103"/>
      <c r="F25" s="103"/>
      <c r="G25" s="104"/>
      <c r="H25" s="104"/>
      <c r="I25" s="105"/>
    </row>
    <row r="26" spans="1:9" ht="14.25" customHeight="1">
      <c r="A26" s="99"/>
      <c r="B26" s="100"/>
      <c r="C26" s="101"/>
      <c r="D26" s="102"/>
      <c r="E26" s="103"/>
      <c r="F26" s="103"/>
      <c r="G26" s="104"/>
      <c r="H26" s="104"/>
      <c r="I26" s="105"/>
    </row>
    <row r="27" spans="1:9" ht="14.25" customHeight="1">
      <c r="A27" s="99"/>
      <c r="B27" s="100"/>
      <c r="C27" s="101"/>
      <c r="D27" s="102"/>
      <c r="E27" s="103"/>
      <c r="F27" s="103"/>
      <c r="G27" s="104"/>
      <c r="H27" s="104"/>
      <c r="I27" s="105"/>
    </row>
    <row r="28" spans="1:9" ht="14.25" customHeight="1">
      <c r="A28" s="99"/>
      <c r="B28" s="100"/>
      <c r="C28" s="101"/>
      <c r="D28" s="102"/>
      <c r="E28" s="103"/>
      <c r="F28" s="103"/>
      <c r="G28" s="104"/>
      <c r="H28" s="104"/>
      <c r="I28" s="105"/>
    </row>
    <row r="29" spans="1:9" ht="14.25" customHeight="1">
      <c r="A29" s="99"/>
      <c r="B29" s="100"/>
      <c r="C29" s="101"/>
      <c r="D29" s="102"/>
      <c r="E29" s="103"/>
      <c r="F29" s="103"/>
      <c r="G29" s="104"/>
      <c r="H29" s="104"/>
      <c r="I29" s="105"/>
    </row>
    <row r="30" spans="1:9" ht="14.25" customHeight="1">
      <c r="A30" s="99"/>
      <c r="B30" s="100"/>
      <c r="C30" s="101"/>
      <c r="D30" s="102"/>
      <c r="E30" s="103"/>
      <c r="F30" s="103"/>
      <c r="G30" s="104"/>
      <c r="H30" s="104"/>
      <c r="I30" s="105"/>
    </row>
    <row r="31" spans="1:9" ht="14.25" customHeight="1">
      <c r="A31" s="99"/>
      <c r="B31" s="100"/>
      <c r="C31" s="101"/>
      <c r="D31" s="102"/>
      <c r="E31" s="103"/>
      <c r="F31" s="103"/>
      <c r="G31" s="104"/>
      <c r="H31" s="104"/>
      <c r="I31" s="105"/>
    </row>
    <row r="32" spans="1:9" ht="14.25" customHeight="1">
      <c r="A32" s="99"/>
      <c r="B32" s="100"/>
      <c r="C32" s="101"/>
      <c r="D32" s="102"/>
      <c r="E32" s="118"/>
      <c r="F32" s="118"/>
      <c r="G32" s="104"/>
      <c r="H32" s="104"/>
      <c r="I32" s="105"/>
    </row>
    <row r="33" spans="1:9" ht="14.25" customHeight="1">
      <c r="A33" s="99"/>
      <c r="B33" s="100"/>
      <c r="C33" s="101"/>
      <c r="D33" s="102"/>
      <c r="E33" s="103"/>
      <c r="F33" s="103"/>
      <c r="G33" s="104"/>
      <c r="H33" s="104"/>
      <c r="I33" s="105"/>
    </row>
    <row r="34" spans="1:9" ht="14.25" customHeight="1">
      <c r="A34" s="99"/>
      <c r="B34" s="100"/>
      <c r="C34" s="101"/>
      <c r="D34" s="102"/>
      <c r="E34" s="103"/>
      <c r="F34" s="103"/>
      <c r="G34" s="104"/>
      <c r="H34" s="104"/>
      <c r="I34" s="105"/>
    </row>
    <row r="35" spans="1:9" ht="14.25" customHeight="1">
      <c r="A35" s="99"/>
      <c r="B35" s="100"/>
      <c r="C35" s="101"/>
      <c r="D35" s="102"/>
      <c r="E35" s="103"/>
      <c r="F35" s="103"/>
      <c r="G35" s="104"/>
      <c r="H35" s="104"/>
      <c r="I35" s="105"/>
    </row>
    <row r="36" spans="1:9" ht="14.25" customHeight="1">
      <c r="A36" s="99"/>
      <c r="B36" s="100"/>
      <c r="C36" s="101"/>
      <c r="D36" s="102"/>
      <c r="E36" s="103"/>
      <c r="F36" s="103"/>
      <c r="G36" s="104"/>
      <c r="H36" s="104"/>
      <c r="I36" s="105"/>
    </row>
    <row r="37" spans="1:9" ht="14.25" customHeight="1">
      <c r="A37" s="99"/>
      <c r="B37" s="100"/>
      <c r="C37" s="101"/>
      <c r="D37" s="102"/>
      <c r="E37" s="103"/>
      <c r="F37" s="103"/>
      <c r="G37" s="104"/>
      <c r="H37" s="104"/>
      <c r="I37" s="105"/>
    </row>
    <row r="38" spans="1:9" ht="14.25" customHeight="1">
      <c r="A38" s="119"/>
      <c r="B38" s="120"/>
      <c r="C38" s="101"/>
      <c r="D38" s="102"/>
      <c r="E38" s="103"/>
      <c r="F38" s="103"/>
      <c r="G38" s="104"/>
      <c r="H38" s="104"/>
      <c r="I38" s="105"/>
    </row>
    <row r="39" spans="1:9" ht="14.25" customHeight="1">
      <c r="A39" s="119"/>
      <c r="B39" s="120"/>
      <c r="C39" s="101"/>
      <c r="D39" s="102"/>
      <c r="E39" s="103"/>
      <c r="F39" s="103"/>
      <c r="G39" s="104"/>
      <c r="H39" s="104"/>
      <c r="I39" s="105"/>
    </row>
    <row r="40" spans="1:9" ht="14.25" customHeight="1">
      <c r="A40" s="119"/>
      <c r="B40" s="120"/>
      <c r="C40" s="101"/>
      <c r="D40" s="102"/>
      <c r="E40" s="103"/>
      <c r="F40" s="103"/>
      <c r="G40" s="104"/>
      <c r="H40" s="104"/>
      <c r="I40" s="105"/>
    </row>
    <row r="41" spans="1:9" ht="14.25" customHeight="1">
      <c r="A41" s="119"/>
      <c r="B41" s="120"/>
      <c r="C41" s="101"/>
      <c r="D41" s="102"/>
      <c r="E41" s="103"/>
      <c r="F41" s="103"/>
      <c r="G41" s="104"/>
      <c r="H41" s="104"/>
      <c r="I41" s="105"/>
    </row>
    <row r="42" spans="1:9" ht="14.25" customHeight="1">
      <c r="A42" s="119"/>
      <c r="B42" s="120"/>
      <c r="C42" s="101"/>
      <c r="D42" s="102"/>
      <c r="E42" s="103"/>
      <c r="F42" s="103"/>
      <c r="G42" s="104"/>
      <c r="H42" s="104"/>
      <c r="I42" s="105"/>
    </row>
    <row r="43" spans="1:9" ht="14.25" customHeight="1">
      <c r="A43" s="119"/>
      <c r="B43" s="120"/>
      <c r="C43" s="101"/>
      <c r="D43" s="102"/>
      <c r="E43" s="103"/>
      <c r="F43" s="103"/>
      <c r="G43" s="104"/>
      <c r="H43" s="104"/>
      <c r="I43" s="105"/>
    </row>
    <row r="44" spans="1:9" ht="14.25" customHeight="1">
      <c r="A44" s="119"/>
      <c r="B44" s="120"/>
      <c r="C44" s="101"/>
      <c r="D44" s="102"/>
      <c r="E44" s="103"/>
      <c r="F44" s="103"/>
      <c r="G44" s="104"/>
      <c r="H44" s="104"/>
      <c r="I44" s="105"/>
    </row>
    <row r="45" spans="1:9" ht="14.25" customHeight="1">
      <c r="A45" s="119"/>
      <c r="B45" s="120"/>
      <c r="C45" s="101"/>
      <c r="D45" s="102"/>
      <c r="E45" s="103"/>
      <c r="F45" s="103"/>
      <c r="G45" s="104"/>
      <c r="H45" s="104"/>
      <c r="I45" s="105"/>
    </row>
    <row r="46" spans="1:9" ht="14.25" customHeight="1">
      <c r="A46" s="119"/>
      <c r="B46" s="120"/>
      <c r="C46" s="101"/>
      <c r="D46" s="102"/>
      <c r="E46" s="103"/>
      <c r="F46" s="103"/>
      <c r="G46" s="104"/>
      <c r="H46" s="104"/>
      <c r="I46" s="105"/>
    </row>
    <row r="47" spans="1:9" ht="14.25" customHeight="1">
      <c r="A47" s="119"/>
      <c r="B47" s="120"/>
      <c r="C47" s="101"/>
      <c r="D47" s="102"/>
      <c r="E47" s="103"/>
      <c r="F47" s="103"/>
      <c r="G47" s="104"/>
      <c r="H47" s="104"/>
      <c r="I47" s="105"/>
    </row>
    <row r="48" spans="1:9" ht="14.25" customHeight="1">
      <c r="A48" s="119"/>
      <c r="B48" s="120"/>
      <c r="C48" s="101"/>
      <c r="D48" s="102"/>
      <c r="E48" s="103"/>
      <c r="F48" s="103"/>
      <c r="G48" s="104"/>
      <c r="H48" s="104"/>
      <c r="I48" s="105"/>
    </row>
    <row r="49" spans="1:9" ht="14.25" customHeight="1">
      <c r="A49" s="119"/>
      <c r="B49" s="120"/>
      <c r="C49" s="101"/>
      <c r="D49" s="102"/>
      <c r="E49" s="103"/>
      <c r="F49" s="103"/>
      <c r="G49" s="104"/>
      <c r="H49" s="104"/>
      <c r="I49" s="105"/>
    </row>
    <row r="50" spans="1:9" ht="14.25" customHeight="1">
      <c r="A50" s="119"/>
      <c r="B50" s="120"/>
      <c r="C50" s="101"/>
      <c r="D50" s="102"/>
      <c r="E50" s="103"/>
      <c r="F50" s="103"/>
      <c r="G50" s="104"/>
      <c r="H50" s="104"/>
      <c r="I50" s="105"/>
    </row>
    <row r="51" spans="1:9" ht="14.25" customHeight="1">
      <c r="A51" s="119"/>
      <c r="B51" s="120"/>
      <c r="C51" s="101"/>
      <c r="D51" s="102"/>
      <c r="E51" s="103"/>
      <c r="F51" s="103"/>
      <c r="G51" s="104"/>
      <c r="H51" s="104"/>
      <c r="I51" s="105"/>
    </row>
    <row r="52" spans="1:9" ht="14.25" customHeight="1">
      <c r="A52" s="119"/>
      <c r="B52" s="120"/>
      <c r="C52" s="101"/>
      <c r="D52" s="102"/>
      <c r="E52" s="103"/>
      <c r="F52" s="103"/>
      <c r="G52" s="104"/>
      <c r="H52" s="104"/>
      <c r="I52" s="105"/>
    </row>
    <row r="53" spans="1:9" ht="14.25" customHeight="1">
      <c r="A53" s="119"/>
      <c r="B53" s="120"/>
      <c r="C53" s="101"/>
      <c r="D53" s="102"/>
      <c r="E53" s="103"/>
      <c r="F53" s="103"/>
      <c r="G53" s="104"/>
      <c r="H53" s="104"/>
      <c r="I53" s="105"/>
    </row>
    <row r="54" spans="1:9" ht="14.25" customHeight="1">
      <c r="A54" s="119"/>
      <c r="B54" s="120"/>
      <c r="C54" s="101"/>
      <c r="D54" s="102"/>
      <c r="E54" s="103"/>
      <c r="F54" s="103"/>
      <c r="G54" s="104"/>
      <c r="H54" s="104"/>
      <c r="I54" s="105"/>
    </row>
    <row r="55" spans="1:9" ht="14.25" customHeight="1">
      <c r="A55" s="119"/>
      <c r="B55" s="120"/>
      <c r="C55" s="101"/>
      <c r="D55" s="102"/>
      <c r="E55" s="103"/>
      <c r="F55" s="103"/>
      <c r="G55" s="104"/>
      <c r="H55" s="104"/>
      <c r="I55" s="105"/>
    </row>
    <row r="56" spans="1:9" ht="14.25" customHeight="1">
      <c r="A56" s="119"/>
      <c r="B56" s="120"/>
      <c r="C56" s="101"/>
      <c r="D56" s="102"/>
      <c r="E56" s="103"/>
      <c r="F56" s="103"/>
      <c r="G56" s="104"/>
      <c r="H56" s="104"/>
      <c r="I56" s="105"/>
    </row>
    <row r="57" spans="1:9" ht="14.25" customHeight="1">
      <c r="A57" s="119"/>
      <c r="B57" s="120"/>
      <c r="C57" s="101"/>
      <c r="D57" s="102"/>
      <c r="E57" s="103"/>
      <c r="F57" s="103"/>
      <c r="G57" s="104"/>
      <c r="H57" s="104"/>
      <c r="I57" s="105"/>
    </row>
    <row r="58" spans="1:9" ht="14.25" customHeight="1">
      <c r="A58" s="119"/>
      <c r="B58" s="120"/>
      <c r="C58" s="101"/>
      <c r="D58" s="102"/>
      <c r="E58" s="103"/>
      <c r="F58" s="103"/>
      <c r="G58" s="104"/>
      <c r="H58" s="104"/>
      <c r="I58" s="105"/>
    </row>
    <row r="59" spans="1:9" ht="14.25" customHeight="1">
      <c r="A59" s="119"/>
      <c r="B59" s="120"/>
      <c r="C59" s="101"/>
      <c r="D59" s="102"/>
      <c r="E59" s="103"/>
      <c r="F59" s="103"/>
      <c r="G59" s="104"/>
      <c r="H59" s="104"/>
      <c r="I59" s="105"/>
    </row>
    <row r="60" spans="1:9" ht="14.25" customHeight="1">
      <c r="A60" s="119"/>
      <c r="B60" s="120"/>
      <c r="C60" s="101"/>
      <c r="D60" s="102"/>
      <c r="E60" s="103"/>
      <c r="F60" s="103"/>
      <c r="G60" s="104"/>
      <c r="H60" s="104"/>
      <c r="I60" s="105"/>
    </row>
    <row r="61" spans="1:9" ht="14.25" customHeight="1">
      <c r="A61" s="119"/>
      <c r="B61" s="120"/>
      <c r="C61" s="101"/>
      <c r="D61" s="102"/>
      <c r="E61" s="103"/>
      <c r="F61" s="103"/>
      <c r="G61" s="104"/>
      <c r="H61" s="104"/>
      <c r="I61" s="105"/>
    </row>
  </sheetData>
  <autoFilter ref="A2:I61" xr:uid="{00000000-0009-0000-0000-000004000000}"/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L155"/>
  <sheetViews>
    <sheetView topLeftCell="AG1" zoomScale="70" zoomScaleNormal="70" workbookViewId="0">
      <selection activeCell="AN8" sqref="AN8"/>
    </sheetView>
  </sheetViews>
  <sheetFormatPr defaultColWidth="20.7109375" defaultRowHeight="14.25"/>
  <sheetData>
    <row r="1" spans="1:64" ht="60.75" customHeight="1">
      <c r="A1" s="264" t="s">
        <v>292</v>
      </c>
      <c r="B1" s="264" t="s">
        <v>293</v>
      </c>
      <c r="C1" s="264" t="s">
        <v>294</v>
      </c>
      <c r="D1" s="264" t="s">
        <v>295</v>
      </c>
      <c r="E1" s="264" t="s">
        <v>296</v>
      </c>
      <c r="F1" s="264" t="s">
        <v>297</v>
      </c>
      <c r="G1" s="263" t="s">
        <v>298</v>
      </c>
      <c r="H1" s="263"/>
      <c r="I1" s="263"/>
      <c r="J1" s="263"/>
      <c r="K1" s="263"/>
      <c r="L1" s="263" t="s">
        <v>299</v>
      </c>
      <c r="M1" s="263"/>
      <c r="N1" s="263"/>
      <c r="O1" s="263"/>
      <c r="P1" s="263"/>
      <c r="Q1" s="263" t="s">
        <v>300</v>
      </c>
      <c r="R1" s="121" t="s">
        <v>301</v>
      </c>
      <c r="S1" s="259" t="s">
        <v>302</v>
      </c>
      <c r="T1" s="259" t="s">
        <v>279</v>
      </c>
      <c r="U1" s="263" t="s">
        <v>303</v>
      </c>
      <c r="V1" s="263"/>
      <c r="W1" s="263" t="s">
        <v>304</v>
      </c>
      <c r="X1" s="263"/>
      <c r="Y1" s="263"/>
      <c r="Z1" s="263"/>
      <c r="AA1" s="263"/>
      <c r="AB1" s="263" t="s">
        <v>305</v>
      </c>
      <c r="AC1" s="261" t="s">
        <v>306</v>
      </c>
      <c r="AD1" s="261"/>
      <c r="AE1" s="261"/>
      <c r="AF1" s="261"/>
      <c r="AG1" s="261" t="s">
        <v>307</v>
      </c>
      <c r="AH1" s="261"/>
      <c r="AI1" s="261"/>
      <c r="AJ1" s="261"/>
      <c r="AK1" s="261"/>
      <c r="AL1" s="262" t="s">
        <v>308</v>
      </c>
      <c r="AM1" s="262" t="s">
        <v>309</v>
      </c>
      <c r="AN1" s="258" t="s">
        <v>310</v>
      </c>
      <c r="AO1" s="258" t="s">
        <v>311</v>
      </c>
      <c r="AP1" s="258"/>
      <c r="AQ1" s="258"/>
      <c r="AR1" s="258"/>
      <c r="AS1" s="258"/>
      <c r="AT1" s="258" t="s">
        <v>312</v>
      </c>
      <c r="AU1" s="258" t="s">
        <v>313</v>
      </c>
      <c r="AV1" s="258"/>
      <c r="AW1" s="258"/>
      <c r="AX1" s="258"/>
      <c r="AY1" s="258" t="s">
        <v>314</v>
      </c>
      <c r="AZ1" s="258" t="s">
        <v>315</v>
      </c>
      <c r="BA1" s="258" t="s">
        <v>316</v>
      </c>
      <c r="BB1" s="258" t="s">
        <v>317</v>
      </c>
      <c r="BC1" s="259" t="s">
        <v>318</v>
      </c>
      <c r="BD1" s="260" t="s">
        <v>319</v>
      </c>
      <c r="BE1" s="260"/>
      <c r="BF1" s="260"/>
      <c r="BG1" s="260"/>
      <c r="BH1" s="260"/>
      <c r="BI1" s="260"/>
      <c r="BJ1" s="260"/>
      <c r="BK1" s="258" t="s">
        <v>320</v>
      </c>
      <c r="BL1" s="259" t="s">
        <v>321</v>
      </c>
    </row>
    <row r="2" spans="1:64" ht="60.75" customHeight="1">
      <c r="A2" s="264"/>
      <c r="B2" s="264"/>
      <c r="C2" s="264"/>
      <c r="D2" s="264"/>
      <c r="E2" s="264"/>
      <c r="F2" s="264"/>
      <c r="G2" s="122" t="s">
        <v>322</v>
      </c>
      <c r="H2" s="122" t="s">
        <v>323</v>
      </c>
      <c r="I2" s="122" t="s">
        <v>324</v>
      </c>
      <c r="J2" s="122" t="s">
        <v>325</v>
      </c>
      <c r="K2" s="122" t="s">
        <v>326</v>
      </c>
      <c r="L2" s="123" t="s">
        <v>327</v>
      </c>
      <c r="M2" s="123" t="s">
        <v>328</v>
      </c>
      <c r="N2" s="123" t="s">
        <v>329</v>
      </c>
      <c r="O2" s="123" t="s">
        <v>330</v>
      </c>
      <c r="P2" s="123" t="s">
        <v>331</v>
      </c>
      <c r="Q2" s="263"/>
      <c r="R2" s="123" t="s">
        <v>332</v>
      </c>
      <c r="S2" s="259"/>
      <c r="T2" s="259"/>
      <c r="U2" s="123" t="s">
        <v>333</v>
      </c>
      <c r="V2" s="123" t="s">
        <v>334</v>
      </c>
      <c r="W2" s="123" t="s">
        <v>335</v>
      </c>
      <c r="X2" s="123" t="s">
        <v>336</v>
      </c>
      <c r="Y2" s="123" t="s">
        <v>337</v>
      </c>
      <c r="Z2" s="123" t="s">
        <v>338</v>
      </c>
      <c r="AA2" s="123" t="s">
        <v>339</v>
      </c>
      <c r="AB2" s="263"/>
      <c r="AC2" s="124" t="s">
        <v>340</v>
      </c>
      <c r="AD2" s="124" t="s">
        <v>341</v>
      </c>
      <c r="AE2" s="124" t="s">
        <v>342</v>
      </c>
      <c r="AF2" s="124" t="s">
        <v>343</v>
      </c>
      <c r="AG2" s="124" t="s">
        <v>344</v>
      </c>
      <c r="AH2" s="124" t="s">
        <v>345</v>
      </c>
      <c r="AI2" s="124" t="s">
        <v>346</v>
      </c>
      <c r="AJ2" s="124" t="s">
        <v>347</v>
      </c>
      <c r="AK2" s="124" t="s">
        <v>348</v>
      </c>
      <c r="AL2" s="262"/>
      <c r="AM2" s="262"/>
      <c r="AN2" s="258"/>
      <c r="AO2" s="125" t="s">
        <v>349</v>
      </c>
      <c r="AP2" s="125" t="s">
        <v>350</v>
      </c>
      <c r="AQ2" s="125" t="s">
        <v>351</v>
      </c>
      <c r="AR2" s="125" t="s">
        <v>352</v>
      </c>
      <c r="AS2" s="125" t="s">
        <v>353</v>
      </c>
      <c r="AT2" s="258"/>
      <c r="AU2" s="125" t="s">
        <v>354</v>
      </c>
      <c r="AV2" s="125" t="s">
        <v>355</v>
      </c>
      <c r="AW2" s="125" t="s">
        <v>356</v>
      </c>
      <c r="AX2" s="125" t="s">
        <v>357</v>
      </c>
      <c r="AY2" s="258"/>
      <c r="AZ2" s="258"/>
      <c r="BA2" s="258"/>
      <c r="BB2" s="258"/>
      <c r="BC2" s="258"/>
      <c r="BD2" s="125" t="s">
        <v>358</v>
      </c>
      <c r="BE2" s="125" t="s">
        <v>359</v>
      </c>
      <c r="BF2" s="125" t="s">
        <v>360</v>
      </c>
      <c r="BG2" s="125" t="s">
        <v>361</v>
      </c>
      <c r="BH2" s="125" t="s">
        <v>362</v>
      </c>
      <c r="BI2" s="125" t="s">
        <v>363</v>
      </c>
      <c r="BJ2" s="125" t="s">
        <v>364</v>
      </c>
      <c r="BK2" s="258"/>
      <c r="BL2" s="258"/>
    </row>
    <row r="3" spans="1:64" s="129" customFormat="1" ht="33" customHeight="1">
      <c r="A3" s="126" t="s">
        <v>365</v>
      </c>
      <c r="B3" s="126" t="s">
        <v>366</v>
      </c>
      <c r="C3" s="126" t="s">
        <v>367</v>
      </c>
      <c r="D3" s="126" t="s">
        <v>368</v>
      </c>
      <c r="E3" s="126" t="s">
        <v>369</v>
      </c>
      <c r="F3" s="126" t="s">
        <v>370</v>
      </c>
      <c r="G3" s="126" t="s">
        <v>322</v>
      </c>
      <c r="H3" s="126" t="s">
        <v>323</v>
      </c>
      <c r="I3" s="126" t="s">
        <v>324</v>
      </c>
      <c r="J3" s="126" t="s">
        <v>325</v>
      </c>
      <c r="K3" s="126" t="s">
        <v>326</v>
      </c>
      <c r="L3" s="126" t="s">
        <v>371</v>
      </c>
      <c r="M3" s="126" t="s">
        <v>372</v>
      </c>
      <c r="N3" s="126" t="s">
        <v>373</v>
      </c>
      <c r="O3" s="126" t="s">
        <v>374</v>
      </c>
      <c r="P3" s="126" t="s">
        <v>375</v>
      </c>
      <c r="Q3" s="126" t="s">
        <v>376</v>
      </c>
      <c r="R3" s="126" t="s">
        <v>377</v>
      </c>
      <c r="S3" s="127"/>
      <c r="T3" s="127"/>
      <c r="U3" s="128" t="s">
        <v>378</v>
      </c>
      <c r="V3" s="128" t="s">
        <v>379</v>
      </c>
      <c r="W3" s="128" t="s">
        <v>380</v>
      </c>
      <c r="X3" s="128" t="s">
        <v>381</v>
      </c>
      <c r="Y3" s="128" t="s">
        <v>382</v>
      </c>
      <c r="Z3" s="128" t="s">
        <v>383</v>
      </c>
      <c r="AA3" s="128" t="s">
        <v>384</v>
      </c>
      <c r="AB3" s="126" t="s">
        <v>385</v>
      </c>
      <c r="AC3" s="126" t="s">
        <v>386</v>
      </c>
      <c r="AD3" s="126" t="s">
        <v>387</v>
      </c>
      <c r="AE3" s="126" t="s">
        <v>388</v>
      </c>
      <c r="AF3" s="126" t="s">
        <v>389</v>
      </c>
      <c r="AG3" s="126" t="s">
        <v>390</v>
      </c>
      <c r="AH3" s="126" t="s">
        <v>391</v>
      </c>
      <c r="AI3" s="126" t="s">
        <v>392</v>
      </c>
      <c r="AJ3" s="126" t="s">
        <v>393</v>
      </c>
      <c r="AK3" s="126" t="s">
        <v>394</v>
      </c>
      <c r="AL3" s="262"/>
      <c r="AM3" s="262"/>
      <c r="AN3" s="126" t="s">
        <v>395</v>
      </c>
      <c r="AO3" s="126" t="s">
        <v>396</v>
      </c>
      <c r="AP3" s="126" t="s">
        <v>397</v>
      </c>
      <c r="AQ3" s="126" t="s">
        <v>398</v>
      </c>
      <c r="AR3" s="126" t="s">
        <v>399</v>
      </c>
      <c r="AS3" s="126" t="s">
        <v>400</v>
      </c>
      <c r="AT3" s="126" t="s">
        <v>401</v>
      </c>
      <c r="AU3" s="126" t="s">
        <v>402</v>
      </c>
      <c r="AV3" s="126" t="s">
        <v>403</v>
      </c>
      <c r="AW3" s="126" t="s">
        <v>404</v>
      </c>
      <c r="AX3" s="126" t="s">
        <v>405</v>
      </c>
      <c r="AY3" s="126" t="s">
        <v>406</v>
      </c>
      <c r="AZ3" s="126" t="s">
        <v>407</v>
      </c>
      <c r="BA3" s="126" t="s">
        <v>408</v>
      </c>
      <c r="BB3" s="126" t="s">
        <v>409</v>
      </c>
      <c r="BC3" s="127"/>
      <c r="BD3" s="126" t="s">
        <v>410</v>
      </c>
      <c r="BE3" s="126" t="s">
        <v>411</v>
      </c>
      <c r="BF3" s="126" t="s">
        <v>412</v>
      </c>
      <c r="BG3" s="126" t="s">
        <v>413</v>
      </c>
      <c r="BH3" s="126" t="s">
        <v>414</v>
      </c>
      <c r="BI3" s="126" t="s">
        <v>415</v>
      </c>
      <c r="BJ3" s="126" t="s">
        <v>415</v>
      </c>
      <c r="BK3" s="126" t="s">
        <v>416</v>
      </c>
      <c r="BL3" s="127"/>
    </row>
    <row r="4" spans="1:64" ht="19.5" customHeight="1">
      <c r="A4" s="120">
        <v>1</v>
      </c>
      <c r="B4" s="130" t="s">
        <v>417</v>
      </c>
      <c r="C4" s="130" t="s">
        <v>418</v>
      </c>
      <c r="D4" s="130" t="s">
        <v>418</v>
      </c>
      <c r="E4" s="130" t="s">
        <v>418</v>
      </c>
      <c r="F4" s="130"/>
      <c r="G4" s="130" t="s">
        <v>419</v>
      </c>
      <c r="H4" s="130" t="s">
        <v>420</v>
      </c>
      <c r="I4" s="130" t="s">
        <v>421</v>
      </c>
      <c r="J4" s="130" t="s">
        <v>422</v>
      </c>
      <c r="K4" s="130" t="s">
        <v>423</v>
      </c>
      <c r="L4" s="130" t="s">
        <v>424</v>
      </c>
      <c r="M4" s="130" t="s">
        <v>425</v>
      </c>
      <c r="N4" s="130" t="s">
        <v>426</v>
      </c>
      <c r="O4" s="130" t="s">
        <v>427</v>
      </c>
      <c r="P4" s="130" t="s">
        <v>428</v>
      </c>
      <c r="Q4" s="130" t="s">
        <v>418</v>
      </c>
      <c r="R4" s="130" t="s">
        <v>429</v>
      </c>
      <c r="S4" s="131">
        <v>46099</v>
      </c>
      <c r="T4" s="120">
        <f>YEAR(S4)</f>
        <v>2026</v>
      </c>
      <c r="U4" s="120" t="s">
        <v>430</v>
      </c>
      <c r="V4" s="120" t="s">
        <v>431</v>
      </c>
      <c r="W4" s="120">
        <v>1</v>
      </c>
      <c r="X4" s="120">
        <v>1</v>
      </c>
      <c r="Y4" s="120">
        <v>0</v>
      </c>
      <c r="Z4" s="120">
        <v>4</v>
      </c>
      <c r="AA4" s="120">
        <v>6</v>
      </c>
      <c r="AB4" s="130" t="s">
        <v>432</v>
      </c>
      <c r="AC4" s="130" t="s">
        <v>418</v>
      </c>
      <c r="AD4" s="130" t="s">
        <v>418</v>
      </c>
      <c r="AE4" s="130" t="s">
        <v>418</v>
      </c>
      <c r="AF4" s="130" t="s">
        <v>418</v>
      </c>
      <c r="AG4" s="120">
        <v>21</v>
      </c>
      <c r="AH4" s="120">
        <v>21</v>
      </c>
      <c r="AI4" s="120">
        <v>0</v>
      </c>
      <c r="AJ4" s="120">
        <v>0</v>
      </c>
      <c r="AK4" s="120">
        <v>21</v>
      </c>
      <c r="AL4" s="120" t="str">
        <f>IF(OR(Q4="No",AC4="No",AE4="No",AH4=0),"No","Yes")</f>
        <v>Yes</v>
      </c>
      <c r="AM4" s="132">
        <f>IF(AL4="No","",AK4/AH4)</f>
        <v>1</v>
      </c>
      <c r="AN4" s="130"/>
      <c r="AO4" s="130"/>
      <c r="AP4" s="130"/>
      <c r="AQ4" s="130"/>
      <c r="AR4" s="130"/>
      <c r="AS4" s="130"/>
      <c r="AT4" s="130" t="s">
        <v>433</v>
      </c>
      <c r="AU4" s="120">
        <v>8000</v>
      </c>
      <c r="AV4" s="120"/>
      <c r="AW4" s="120"/>
      <c r="AX4" s="120"/>
      <c r="AY4" s="130" t="s">
        <v>434</v>
      </c>
      <c r="AZ4" s="130" t="s">
        <v>435</v>
      </c>
      <c r="BA4" s="130" t="s">
        <v>436</v>
      </c>
      <c r="BB4" s="130" t="s">
        <v>437</v>
      </c>
      <c r="BC4" s="120" t="str">
        <f>IF(AND(BB4="less_smoke",AL4="Yes"), "Yes", "No")</f>
        <v>Yes</v>
      </c>
      <c r="BD4" s="130" t="s">
        <v>438</v>
      </c>
      <c r="BE4" s="120">
        <v>1</v>
      </c>
      <c r="BF4" s="120">
        <v>0</v>
      </c>
      <c r="BG4" s="120">
        <v>1</v>
      </c>
      <c r="BH4" s="120">
        <v>1</v>
      </c>
      <c r="BI4" s="120">
        <v>0</v>
      </c>
      <c r="BJ4" s="130"/>
      <c r="BK4" s="130" t="s">
        <v>439</v>
      </c>
      <c r="BL4" s="120" t="str">
        <f>IF(OR(BK4="increased_somewhat",BK4="not_changed",BK4="increased_significantly",AL4="No"),"No","Yes")</f>
        <v>Yes</v>
      </c>
    </row>
    <row r="5" spans="1:64" ht="19.5" customHeight="1">
      <c r="A5" s="120">
        <v>2</v>
      </c>
      <c r="B5" s="130" t="s">
        <v>417</v>
      </c>
      <c r="C5" s="130" t="s">
        <v>418</v>
      </c>
      <c r="D5" s="130" t="s">
        <v>418</v>
      </c>
      <c r="E5" s="130" t="s">
        <v>418</v>
      </c>
      <c r="F5" s="130"/>
      <c r="G5" s="130" t="s">
        <v>419</v>
      </c>
      <c r="H5" s="130" t="s">
        <v>420</v>
      </c>
      <c r="I5" s="130" t="s">
        <v>421</v>
      </c>
      <c r="J5" s="130" t="s">
        <v>422</v>
      </c>
      <c r="K5" s="130" t="s">
        <v>423</v>
      </c>
      <c r="L5" s="130" t="s">
        <v>440</v>
      </c>
      <c r="M5" s="130" t="s">
        <v>441</v>
      </c>
      <c r="N5" s="130" t="s">
        <v>442</v>
      </c>
      <c r="O5" s="130" t="s">
        <v>427</v>
      </c>
      <c r="P5" s="130" t="s">
        <v>443</v>
      </c>
      <c r="Q5" s="130" t="s">
        <v>418</v>
      </c>
      <c r="R5" s="130" t="s">
        <v>444</v>
      </c>
      <c r="S5" s="131">
        <v>46099</v>
      </c>
      <c r="T5" s="120">
        <f>YEAR(S5)</f>
        <v>2026</v>
      </c>
      <c r="U5" s="120" t="s">
        <v>445</v>
      </c>
      <c r="V5" s="120" t="s">
        <v>446</v>
      </c>
      <c r="W5" s="120">
        <v>2</v>
      </c>
      <c r="X5" s="120">
        <v>1</v>
      </c>
      <c r="Y5" s="120">
        <v>0</v>
      </c>
      <c r="Z5" s="120">
        <v>1</v>
      </c>
      <c r="AA5" s="120">
        <v>4</v>
      </c>
      <c r="AB5" s="130" t="s">
        <v>432</v>
      </c>
      <c r="AC5" s="130" t="s">
        <v>418</v>
      </c>
      <c r="AD5" s="130" t="s">
        <v>418</v>
      </c>
      <c r="AE5" s="130" t="s">
        <v>418</v>
      </c>
      <c r="AF5" s="130" t="s">
        <v>418</v>
      </c>
      <c r="AG5" s="120">
        <v>21</v>
      </c>
      <c r="AH5" s="120">
        <v>21</v>
      </c>
      <c r="AI5" s="120">
        <v>0</v>
      </c>
      <c r="AJ5" s="120">
        <v>0</v>
      </c>
      <c r="AK5" s="120">
        <v>21</v>
      </c>
      <c r="AL5" s="120" t="str">
        <f>IF(OR(Q5="No",AC5="No",AE5="No",AH5=0),"No","Yes")</f>
        <v>Yes</v>
      </c>
      <c r="AM5" s="132">
        <f>IF(AL5="No","",AK5/AH5)</f>
        <v>1</v>
      </c>
      <c r="AN5" s="130"/>
      <c r="AO5" s="130"/>
      <c r="AP5" s="130"/>
      <c r="AQ5" s="130"/>
      <c r="AR5" s="130"/>
      <c r="AS5" s="130"/>
      <c r="AT5" s="130" t="s">
        <v>433</v>
      </c>
      <c r="AU5" s="120">
        <v>8000</v>
      </c>
      <c r="AV5" s="120"/>
      <c r="AW5" s="120"/>
      <c r="AX5" s="120"/>
      <c r="AY5" s="130" t="s">
        <v>447</v>
      </c>
      <c r="AZ5" s="130" t="s">
        <v>435</v>
      </c>
      <c r="BA5" s="130" t="s">
        <v>436</v>
      </c>
      <c r="BB5" s="130" t="s">
        <v>437</v>
      </c>
      <c r="BC5" s="120" t="str">
        <f>IF(AND(BB5="less_smoke",AL5="Yes"), "Yes", "No")</f>
        <v>Yes</v>
      </c>
      <c r="BD5" s="130" t="s">
        <v>448</v>
      </c>
      <c r="BE5" s="120">
        <v>1</v>
      </c>
      <c r="BF5" s="120">
        <v>0</v>
      </c>
      <c r="BG5" s="120">
        <v>1</v>
      </c>
      <c r="BH5" s="120">
        <v>1</v>
      </c>
      <c r="BI5" s="120">
        <v>0</v>
      </c>
      <c r="BJ5" s="130"/>
      <c r="BK5" s="130" t="s">
        <v>439</v>
      </c>
      <c r="BL5" s="120" t="str">
        <f>IF(OR(BK5="increased_somewhat",BK5="not_changed",BK5="increased_significantly",AL5="No"),"No","Yes")</f>
        <v>Yes</v>
      </c>
    </row>
    <row r="6" spans="1:64" ht="19.5" customHeight="1">
      <c r="A6" s="120">
        <v>3</v>
      </c>
      <c r="B6" s="130" t="s">
        <v>417</v>
      </c>
      <c r="C6" s="130" t="s">
        <v>418</v>
      </c>
      <c r="D6" s="130" t="s">
        <v>418</v>
      </c>
      <c r="E6" s="130" t="s">
        <v>418</v>
      </c>
      <c r="F6" s="130"/>
      <c r="G6" s="130" t="s">
        <v>419</v>
      </c>
      <c r="H6" s="130" t="s">
        <v>420</v>
      </c>
      <c r="I6" s="130" t="s">
        <v>421</v>
      </c>
      <c r="J6" s="130" t="s">
        <v>422</v>
      </c>
      <c r="K6" s="130" t="s">
        <v>423</v>
      </c>
      <c r="L6" s="130" t="s">
        <v>449</v>
      </c>
      <c r="M6" s="130" t="s">
        <v>450</v>
      </c>
      <c r="N6" s="130" t="s">
        <v>451</v>
      </c>
      <c r="O6" s="130" t="s">
        <v>427</v>
      </c>
      <c r="P6" s="130" t="s">
        <v>452</v>
      </c>
      <c r="Q6" s="130" t="s">
        <v>418</v>
      </c>
      <c r="R6" s="130" t="s">
        <v>453</v>
      </c>
      <c r="S6" s="131">
        <v>46099</v>
      </c>
      <c r="T6" s="120">
        <f>YEAR(S6)</f>
        <v>2026</v>
      </c>
      <c r="U6" s="120" t="s">
        <v>454</v>
      </c>
      <c r="V6" s="120" t="s">
        <v>455</v>
      </c>
      <c r="W6" s="120">
        <v>1</v>
      </c>
      <c r="X6" s="120">
        <v>0</v>
      </c>
      <c r="Y6" s="120">
        <v>0</v>
      </c>
      <c r="Z6" s="120">
        <v>2</v>
      </c>
      <c r="AA6" s="120">
        <v>3</v>
      </c>
      <c r="AB6" s="130" t="s">
        <v>432</v>
      </c>
      <c r="AC6" s="130" t="s">
        <v>418</v>
      </c>
      <c r="AD6" s="130" t="s">
        <v>418</v>
      </c>
      <c r="AE6" s="130" t="s">
        <v>418</v>
      </c>
      <c r="AF6" s="130" t="s">
        <v>418</v>
      </c>
      <c r="AG6" s="120">
        <v>21</v>
      </c>
      <c r="AH6" s="120">
        <v>21</v>
      </c>
      <c r="AI6" s="120">
        <v>0</v>
      </c>
      <c r="AJ6" s="120">
        <v>0</v>
      </c>
      <c r="AK6" s="120">
        <v>1</v>
      </c>
      <c r="AL6" s="120" t="str">
        <f>IF(OR(Q6="No",AC6="No",AE6="No",AH6=0),"No","Yes")</f>
        <v>Yes</v>
      </c>
      <c r="AM6" s="132">
        <f>IF(AL6="No","",AK6/AH6)</f>
        <v>4.7619047619047616E-2</v>
      </c>
      <c r="AN6" s="130"/>
      <c r="AO6" s="130"/>
      <c r="AP6" s="130"/>
      <c r="AQ6" s="130"/>
      <c r="AR6" s="130"/>
      <c r="AS6" s="130"/>
      <c r="AT6" s="130" t="s">
        <v>456</v>
      </c>
      <c r="AU6" s="120"/>
      <c r="AV6" s="120"/>
      <c r="AW6" s="120"/>
      <c r="AX6" s="120"/>
      <c r="AY6" s="130" t="s">
        <v>447</v>
      </c>
      <c r="AZ6" s="130" t="s">
        <v>435</v>
      </c>
      <c r="BA6" s="130" t="s">
        <v>436</v>
      </c>
      <c r="BB6" s="130" t="s">
        <v>437</v>
      </c>
      <c r="BC6" s="120" t="str">
        <f>IF(AND(BB6="less_smoke",AL6="Yes"), "Yes", "No")</f>
        <v>Yes</v>
      </c>
      <c r="BD6" s="130" t="s">
        <v>457</v>
      </c>
      <c r="BE6" s="120">
        <v>0</v>
      </c>
      <c r="BF6" s="120">
        <v>1</v>
      </c>
      <c r="BG6" s="120">
        <v>1</v>
      </c>
      <c r="BH6" s="120">
        <v>1</v>
      </c>
      <c r="BI6" s="120">
        <v>0</v>
      </c>
      <c r="BJ6" s="130"/>
      <c r="BK6" s="130" t="s">
        <v>439</v>
      </c>
      <c r="BL6" s="120" t="str">
        <f>IF(OR(BK6="increased_somewhat",BK6="not_changed",BK6="increased_significantly",AL6="No"),"No","Yes")</f>
        <v>Yes</v>
      </c>
    </row>
    <row r="7" spans="1:64" ht="19.5" customHeight="1">
      <c r="A7" s="120">
        <v>4</v>
      </c>
      <c r="B7" s="130" t="s">
        <v>417</v>
      </c>
      <c r="C7" s="130" t="s">
        <v>418</v>
      </c>
      <c r="D7" s="130" t="s">
        <v>418</v>
      </c>
      <c r="E7" s="130" t="s">
        <v>418</v>
      </c>
      <c r="F7" s="130"/>
      <c r="G7" s="130" t="s">
        <v>419</v>
      </c>
      <c r="H7" s="130" t="s">
        <v>420</v>
      </c>
      <c r="I7" s="130" t="s">
        <v>421</v>
      </c>
      <c r="J7" s="130" t="s">
        <v>422</v>
      </c>
      <c r="K7" s="130" t="s">
        <v>423</v>
      </c>
      <c r="L7" s="130" t="s">
        <v>458</v>
      </c>
      <c r="M7" s="130" t="s">
        <v>459</v>
      </c>
      <c r="N7" s="130" t="s">
        <v>460</v>
      </c>
      <c r="O7" s="130" t="s">
        <v>427</v>
      </c>
      <c r="P7" s="130" t="s">
        <v>461</v>
      </c>
      <c r="Q7" s="130" t="s">
        <v>418</v>
      </c>
      <c r="R7" s="130" t="s">
        <v>462</v>
      </c>
      <c r="S7" s="131">
        <v>46105</v>
      </c>
      <c r="T7" s="120">
        <f>YEAR(S7)</f>
        <v>2026</v>
      </c>
      <c r="U7" s="120" t="s">
        <v>463</v>
      </c>
      <c r="V7" s="120" t="s">
        <v>464</v>
      </c>
      <c r="W7" s="120">
        <v>1</v>
      </c>
      <c r="X7" s="120">
        <v>1</v>
      </c>
      <c r="Y7" s="120">
        <v>0</v>
      </c>
      <c r="Z7" s="120">
        <v>1</v>
      </c>
      <c r="AA7" s="120">
        <v>3</v>
      </c>
      <c r="AB7" s="130" t="s">
        <v>432</v>
      </c>
      <c r="AC7" s="130" t="s">
        <v>418</v>
      </c>
      <c r="AD7" s="130" t="s">
        <v>418</v>
      </c>
      <c r="AE7" s="130" t="s">
        <v>418</v>
      </c>
      <c r="AF7" s="130" t="s">
        <v>418</v>
      </c>
      <c r="AG7" s="120">
        <v>21</v>
      </c>
      <c r="AH7" s="120">
        <v>21</v>
      </c>
      <c r="AI7" s="120">
        <v>0</v>
      </c>
      <c r="AJ7" s="120">
        <v>0</v>
      </c>
      <c r="AK7" s="120">
        <v>21</v>
      </c>
      <c r="AL7" s="120" t="str">
        <f>IF(OR(Q7="No",AC7="No",AE7="No",AH7=0),"No","Yes")</f>
        <v>Yes</v>
      </c>
      <c r="AM7" s="132">
        <f>IF(AL7="No","",AK7/AH7)</f>
        <v>1</v>
      </c>
      <c r="AN7" s="130"/>
      <c r="AO7" s="130"/>
      <c r="AP7" s="130"/>
      <c r="AQ7" s="130"/>
      <c r="AR7" s="130"/>
      <c r="AS7" s="130"/>
      <c r="AT7" s="130" t="s">
        <v>456</v>
      </c>
      <c r="AU7" s="120"/>
      <c r="AV7" s="120"/>
      <c r="AW7" s="120"/>
      <c r="AX7" s="120"/>
      <c r="AY7" s="130" t="s">
        <v>447</v>
      </c>
      <c r="AZ7" s="130" t="s">
        <v>435</v>
      </c>
      <c r="BA7" s="130" t="s">
        <v>436</v>
      </c>
      <c r="BB7" s="130" t="s">
        <v>437</v>
      </c>
      <c r="BC7" s="120" t="str">
        <f>IF(AND(BB7="less_smoke",AL7="Yes"), "Yes", "No")</f>
        <v>Yes</v>
      </c>
      <c r="BD7" s="130" t="s">
        <v>465</v>
      </c>
      <c r="BE7" s="120">
        <v>0</v>
      </c>
      <c r="BF7" s="120">
        <v>0</v>
      </c>
      <c r="BG7" s="120">
        <v>1</v>
      </c>
      <c r="BH7" s="120">
        <v>1</v>
      </c>
      <c r="BI7" s="120">
        <v>0</v>
      </c>
      <c r="BJ7" s="130"/>
      <c r="BK7" s="130" t="s">
        <v>439</v>
      </c>
      <c r="BL7" s="120" t="str">
        <f>IF(OR(BK7="increased_somewhat",BK7="not_changed",BK7="increased_significantly",AL7="No"),"No","Yes")</f>
        <v>Yes</v>
      </c>
    </row>
    <row r="8" spans="1:64" ht="19.5" customHeight="1">
      <c r="A8" s="120">
        <v>5</v>
      </c>
      <c r="B8" s="130" t="s">
        <v>417</v>
      </c>
      <c r="C8" s="130" t="s">
        <v>418</v>
      </c>
      <c r="D8" s="130" t="s">
        <v>418</v>
      </c>
      <c r="E8" s="130" t="s">
        <v>418</v>
      </c>
      <c r="F8" s="130"/>
      <c r="G8" s="130" t="s">
        <v>419</v>
      </c>
      <c r="H8" s="130" t="s">
        <v>420</v>
      </c>
      <c r="I8" s="130" t="s">
        <v>421</v>
      </c>
      <c r="J8" s="130" t="s">
        <v>422</v>
      </c>
      <c r="K8" s="130" t="s">
        <v>423</v>
      </c>
      <c r="L8" s="130" t="s">
        <v>466</v>
      </c>
      <c r="M8" s="130" t="s">
        <v>467</v>
      </c>
      <c r="N8" s="130" t="s">
        <v>468</v>
      </c>
      <c r="O8" s="130" t="s">
        <v>427</v>
      </c>
      <c r="P8" s="130" t="s">
        <v>469</v>
      </c>
      <c r="Q8" s="130" t="s">
        <v>418</v>
      </c>
      <c r="R8" s="130" t="s">
        <v>470</v>
      </c>
      <c r="S8" s="131">
        <v>46099</v>
      </c>
      <c r="T8" s="120">
        <f>YEAR(S8)</f>
        <v>2026</v>
      </c>
      <c r="U8" s="120" t="s">
        <v>471</v>
      </c>
      <c r="V8" s="120" t="s">
        <v>472</v>
      </c>
      <c r="W8" s="120">
        <v>2</v>
      </c>
      <c r="X8" s="120">
        <v>0</v>
      </c>
      <c r="Y8" s="120">
        <v>0</v>
      </c>
      <c r="Z8" s="120">
        <v>2</v>
      </c>
      <c r="AA8" s="120">
        <v>4</v>
      </c>
      <c r="AB8" s="130" t="s">
        <v>432</v>
      </c>
      <c r="AC8" s="130" t="s">
        <v>418</v>
      </c>
      <c r="AD8" s="130" t="s">
        <v>418</v>
      </c>
      <c r="AE8" s="130" t="s">
        <v>418</v>
      </c>
      <c r="AF8" s="130" t="s">
        <v>418</v>
      </c>
      <c r="AG8" s="120">
        <v>21</v>
      </c>
      <c r="AH8" s="120">
        <v>21</v>
      </c>
      <c r="AI8" s="120">
        <v>0</v>
      </c>
      <c r="AJ8" s="120">
        <v>0</v>
      </c>
      <c r="AK8" s="120">
        <v>21</v>
      </c>
      <c r="AL8" s="120" t="str">
        <f>IF(OR(Q8="No",AC8="No",AE8="No",AH8=0),"No","Yes")</f>
        <v>Yes</v>
      </c>
      <c r="AM8" s="132">
        <f>IF(AL8="No","",AK8/AH8)</f>
        <v>1</v>
      </c>
      <c r="AN8" s="130"/>
      <c r="AO8" s="130"/>
      <c r="AP8" s="130"/>
      <c r="AQ8" s="130"/>
      <c r="AR8" s="130"/>
      <c r="AS8" s="130"/>
      <c r="AT8" s="130" t="s">
        <v>456</v>
      </c>
      <c r="AU8" s="120"/>
      <c r="AV8" s="120"/>
      <c r="AW8" s="120"/>
      <c r="AX8" s="120"/>
      <c r="AY8" s="130" t="s">
        <v>447</v>
      </c>
      <c r="AZ8" s="130" t="s">
        <v>435</v>
      </c>
      <c r="BA8" s="130" t="s">
        <v>436</v>
      </c>
      <c r="BB8" s="130" t="s">
        <v>437</v>
      </c>
      <c r="BC8" s="120" t="str">
        <f>IF(AND(BB8="less_smoke",AL8="Yes"), "Yes", "No")</f>
        <v>Yes</v>
      </c>
      <c r="BD8" s="130" t="s">
        <v>473</v>
      </c>
      <c r="BE8" s="120">
        <v>1</v>
      </c>
      <c r="BF8" s="120">
        <v>0</v>
      </c>
      <c r="BG8" s="120">
        <v>1</v>
      </c>
      <c r="BH8" s="120">
        <v>1</v>
      </c>
      <c r="BI8" s="120">
        <v>0</v>
      </c>
      <c r="BJ8" s="130"/>
      <c r="BK8" s="130" t="s">
        <v>439</v>
      </c>
      <c r="BL8" s="120" t="str">
        <f>IF(OR(BK8="increased_somewhat",BK8="not_changed",BK8="increased_significantly",AL8="No"),"No","Yes")</f>
        <v>Yes</v>
      </c>
    </row>
    <row r="9" spans="1:64" ht="19.5" customHeight="1">
      <c r="A9" s="120">
        <v>6</v>
      </c>
      <c r="B9" s="130" t="s">
        <v>474</v>
      </c>
      <c r="C9" s="130" t="s">
        <v>418</v>
      </c>
      <c r="D9" s="130" t="s">
        <v>418</v>
      </c>
      <c r="E9" s="130" t="s">
        <v>418</v>
      </c>
      <c r="F9" s="130"/>
      <c r="G9" s="130" t="s">
        <v>475</v>
      </c>
      <c r="H9" s="130" t="s">
        <v>476</v>
      </c>
      <c r="I9" s="130" t="s">
        <v>477</v>
      </c>
      <c r="J9" s="130" t="s">
        <v>478</v>
      </c>
      <c r="K9" s="130" t="s">
        <v>423</v>
      </c>
      <c r="L9" s="130" t="s">
        <v>479</v>
      </c>
      <c r="M9" s="130" t="s">
        <v>480</v>
      </c>
      <c r="N9" s="130" t="s">
        <v>481</v>
      </c>
      <c r="O9" s="130" t="s">
        <v>427</v>
      </c>
      <c r="P9" s="130" t="s">
        <v>482</v>
      </c>
      <c r="Q9" s="130" t="s">
        <v>418</v>
      </c>
      <c r="R9" s="130" t="s">
        <v>483</v>
      </c>
      <c r="S9" s="131">
        <v>46099</v>
      </c>
      <c r="T9" s="120">
        <f>YEAR(S9)</f>
        <v>2026</v>
      </c>
      <c r="U9" s="120" t="s">
        <v>484</v>
      </c>
      <c r="V9" s="120" t="s">
        <v>485</v>
      </c>
      <c r="W9" s="120">
        <v>3</v>
      </c>
      <c r="X9" s="120">
        <v>1</v>
      </c>
      <c r="Y9" s="120">
        <v>0</v>
      </c>
      <c r="Z9" s="120">
        <v>1</v>
      </c>
      <c r="AA9" s="120">
        <v>5</v>
      </c>
      <c r="AB9" s="130" t="s">
        <v>432</v>
      </c>
      <c r="AC9" s="130" t="s">
        <v>418</v>
      </c>
      <c r="AD9" s="130" t="s">
        <v>418</v>
      </c>
      <c r="AE9" s="130" t="s">
        <v>418</v>
      </c>
      <c r="AF9" s="130" t="s">
        <v>418</v>
      </c>
      <c r="AG9" s="120">
        <v>14</v>
      </c>
      <c r="AH9" s="120">
        <v>14</v>
      </c>
      <c r="AI9" s="120">
        <v>0</v>
      </c>
      <c r="AJ9" s="120">
        <v>0</v>
      </c>
      <c r="AK9" s="120">
        <v>14</v>
      </c>
      <c r="AL9" s="120" t="str">
        <f>IF(OR(Q9="No",AC9="No",AE9="No",AH9=0),"No","Yes")</f>
        <v>Yes</v>
      </c>
      <c r="AM9" s="132">
        <f>IF(AL9="No","",AK9/AH9)</f>
        <v>1</v>
      </c>
      <c r="AN9" s="130"/>
      <c r="AO9" s="130"/>
      <c r="AP9" s="130"/>
      <c r="AQ9" s="130"/>
      <c r="AR9" s="130"/>
      <c r="AS9" s="130"/>
      <c r="AT9" s="130" t="s">
        <v>456</v>
      </c>
      <c r="AU9" s="120"/>
      <c r="AV9" s="120"/>
      <c r="AW9" s="120"/>
      <c r="AX9" s="120"/>
      <c r="AY9" s="130" t="s">
        <v>486</v>
      </c>
      <c r="AZ9" s="130" t="s">
        <v>487</v>
      </c>
      <c r="BA9" s="130" t="s">
        <v>436</v>
      </c>
      <c r="BB9" s="130" t="s">
        <v>437</v>
      </c>
      <c r="BC9" s="120" t="str">
        <f>IF(AND(BB9="less_smoke",AL9="Yes"), "Yes", "No")</f>
        <v>Yes</v>
      </c>
      <c r="BD9" s="130" t="s">
        <v>488</v>
      </c>
      <c r="BE9" s="120">
        <v>0</v>
      </c>
      <c r="BF9" s="120">
        <v>1</v>
      </c>
      <c r="BG9" s="120">
        <v>1</v>
      </c>
      <c r="BH9" s="120">
        <v>1</v>
      </c>
      <c r="BI9" s="120">
        <v>0</v>
      </c>
      <c r="BJ9" s="130"/>
      <c r="BK9" s="130" t="s">
        <v>439</v>
      </c>
      <c r="BL9" s="120" t="str">
        <f>IF(OR(BK9="increased_somewhat",BK9="not_changed",BK9="increased_significantly",AL9="No"),"No","Yes")</f>
        <v>Yes</v>
      </c>
    </row>
    <row r="10" spans="1:64" ht="19.5" customHeight="1">
      <c r="A10" s="120">
        <v>7</v>
      </c>
      <c r="B10" s="130" t="s">
        <v>474</v>
      </c>
      <c r="C10" s="130" t="s">
        <v>418</v>
      </c>
      <c r="D10" s="130" t="s">
        <v>418</v>
      </c>
      <c r="E10" s="130" t="s">
        <v>418</v>
      </c>
      <c r="F10" s="130"/>
      <c r="G10" s="130" t="s">
        <v>475</v>
      </c>
      <c r="H10" s="130" t="s">
        <v>476</v>
      </c>
      <c r="I10" s="130" t="s">
        <v>477</v>
      </c>
      <c r="J10" s="130" t="s">
        <v>478</v>
      </c>
      <c r="K10" s="130" t="s">
        <v>423</v>
      </c>
      <c r="L10" s="130" t="s">
        <v>489</v>
      </c>
      <c r="M10" s="130" t="s">
        <v>490</v>
      </c>
      <c r="N10" s="130" t="s">
        <v>491</v>
      </c>
      <c r="O10" s="130" t="s">
        <v>427</v>
      </c>
      <c r="P10" s="130" t="s">
        <v>492</v>
      </c>
      <c r="Q10" s="130" t="s">
        <v>418</v>
      </c>
      <c r="R10" s="130" t="s">
        <v>493</v>
      </c>
      <c r="S10" s="131">
        <v>46100</v>
      </c>
      <c r="T10" s="120">
        <f>YEAR(S10)</f>
        <v>2026</v>
      </c>
      <c r="U10" s="120" t="s">
        <v>494</v>
      </c>
      <c r="V10" s="120" t="s">
        <v>495</v>
      </c>
      <c r="W10" s="120">
        <v>1</v>
      </c>
      <c r="X10" s="120">
        <v>1</v>
      </c>
      <c r="Y10" s="120">
        <v>0</v>
      </c>
      <c r="Z10" s="120">
        <v>2</v>
      </c>
      <c r="AA10" s="120">
        <v>4</v>
      </c>
      <c r="AB10" s="130" t="s">
        <v>432</v>
      </c>
      <c r="AC10" s="130" t="s">
        <v>418</v>
      </c>
      <c r="AD10" s="130" t="s">
        <v>418</v>
      </c>
      <c r="AE10" s="130" t="s">
        <v>418</v>
      </c>
      <c r="AF10" s="130" t="s">
        <v>418</v>
      </c>
      <c r="AG10" s="120">
        <v>14</v>
      </c>
      <c r="AH10" s="120">
        <v>14</v>
      </c>
      <c r="AI10" s="120">
        <v>0</v>
      </c>
      <c r="AJ10" s="120">
        <v>0</v>
      </c>
      <c r="AK10" s="120">
        <v>14</v>
      </c>
      <c r="AL10" s="120" t="str">
        <f>IF(OR(Q10="No",AC10="No",AE10="No",AH10=0),"No","Yes")</f>
        <v>Yes</v>
      </c>
      <c r="AM10" s="132">
        <f>IF(AL10="No","",AK10/AH10)</f>
        <v>1</v>
      </c>
      <c r="AN10" s="130"/>
      <c r="AO10" s="130"/>
      <c r="AP10" s="130"/>
      <c r="AQ10" s="130"/>
      <c r="AR10" s="130"/>
      <c r="AS10" s="130"/>
      <c r="AT10" s="130" t="s">
        <v>456</v>
      </c>
      <c r="AU10" s="120"/>
      <c r="AV10" s="120"/>
      <c r="AW10" s="120"/>
      <c r="AX10" s="120"/>
      <c r="AY10" s="130" t="s">
        <v>496</v>
      </c>
      <c r="AZ10" s="130" t="s">
        <v>497</v>
      </c>
      <c r="BA10" s="130" t="s">
        <v>436</v>
      </c>
      <c r="BB10" s="130" t="s">
        <v>437</v>
      </c>
      <c r="BC10" s="120" t="str">
        <f>IF(AND(BB10="less_smoke",AL10="Yes"), "Yes", "No")</f>
        <v>Yes</v>
      </c>
      <c r="BD10" s="130" t="s">
        <v>498</v>
      </c>
      <c r="BE10" s="120">
        <v>0</v>
      </c>
      <c r="BF10" s="120">
        <v>1</v>
      </c>
      <c r="BG10" s="120">
        <v>1</v>
      </c>
      <c r="BH10" s="120">
        <v>1</v>
      </c>
      <c r="BI10" s="120">
        <v>0</v>
      </c>
      <c r="BJ10" s="130"/>
      <c r="BK10" s="130" t="s">
        <v>439</v>
      </c>
      <c r="BL10" s="120" t="str">
        <f>IF(OR(BK10="increased_somewhat",BK10="not_changed",BK10="increased_significantly",AL10="No"),"No","Yes")</f>
        <v>Yes</v>
      </c>
    </row>
    <row r="11" spans="1:64" ht="19.5" customHeight="1">
      <c r="A11" s="120">
        <v>8</v>
      </c>
      <c r="B11" s="130" t="s">
        <v>474</v>
      </c>
      <c r="C11" s="130" t="s">
        <v>418</v>
      </c>
      <c r="D11" s="130" t="s">
        <v>418</v>
      </c>
      <c r="E11" s="130" t="s">
        <v>418</v>
      </c>
      <c r="F11" s="130"/>
      <c r="G11" s="130" t="s">
        <v>499</v>
      </c>
      <c r="H11" s="130" t="s">
        <v>500</v>
      </c>
      <c r="I11" s="130" t="s">
        <v>501</v>
      </c>
      <c r="J11" s="130" t="s">
        <v>422</v>
      </c>
      <c r="K11" s="130" t="s">
        <v>423</v>
      </c>
      <c r="L11" s="130" t="s">
        <v>502</v>
      </c>
      <c r="M11" s="130" t="s">
        <v>503</v>
      </c>
      <c r="N11" s="130" t="s">
        <v>504</v>
      </c>
      <c r="O11" s="130" t="s">
        <v>427</v>
      </c>
      <c r="P11" s="130" t="s">
        <v>505</v>
      </c>
      <c r="Q11" s="130" t="s">
        <v>418</v>
      </c>
      <c r="R11" s="130" t="s">
        <v>506</v>
      </c>
      <c r="S11" s="131">
        <v>46090</v>
      </c>
      <c r="T11" s="120">
        <f>YEAR(S11)</f>
        <v>2026</v>
      </c>
      <c r="U11" s="120" t="s">
        <v>507</v>
      </c>
      <c r="V11" s="120" t="s">
        <v>508</v>
      </c>
      <c r="W11" s="120">
        <v>1</v>
      </c>
      <c r="X11" s="120">
        <v>1</v>
      </c>
      <c r="Y11" s="120">
        <v>0</v>
      </c>
      <c r="Z11" s="120">
        <v>2</v>
      </c>
      <c r="AA11" s="120">
        <v>4</v>
      </c>
      <c r="AB11" s="130" t="s">
        <v>432</v>
      </c>
      <c r="AC11" s="130" t="s">
        <v>418</v>
      </c>
      <c r="AD11" s="130" t="s">
        <v>418</v>
      </c>
      <c r="AE11" s="130" t="s">
        <v>418</v>
      </c>
      <c r="AF11" s="130" t="s">
        <v>418</v>
      </c>
      <c r="AG11" s="120">
        <v>21</v>
      </c>
      <c r="AH11" s="120">
        <v>21</v>
      </c>
      <c r="AI11" s="120">
        <v>0</v>
      </c>
      <c r="AJ11" s="120">
        <v>0</v>
      </c>
      <c r="AK11" s="120">
        <v>21</v>
      </c>
      <c r="AL11" s="120" t="str">
        <f>IF(OR(Q11="No",AC11="No",AE11="No",AH11=0),"No","Yes")</f>
        <v>Yes</v>
      </c>
      <c r="AM11" s="132">
        <f>IF(AL11="No","",AK11/AH11)</f>
        <v>1</v>
      </c>
      <c r="AN11" s="130"/>
      <c r="AO11" s="130"/>
      <c r="AP11" s="130"/>
      <c r="AQ11" s="130"/>
      <c r="AR11" s="130"/>
      <c r="AS11" s="130"/>
      <c r="AT11" s="130" t="s">
        <v>456</v>
      </c>
      <c r="AU11" s="120"/>
      <c r="AV11" s="120"/>
      <c r="AW11" s="120"/>
      <c r="AX11" s="120"/>
      <c r="AY11" s="130" t="s">
        <v>447</v>
      </c>
      <c r="AZ11" s="130" t="s">
        <v>435</v>
      </c>
      <c r="BA11" s="130" t="s">
        <v>436</v>
      </c>
      <c r="BB11" s="130" t="s">
        <v>437</v>
      </c>
      <c r="BC11" s="120" t="str">
        <f>IF(AND(BB11="less_smoke",AL11="Yes"), "Yes", "No")</f>
        <v>Yes</v>
      </c>
      <c r="BD11" s="130" t="s">
        <v>438</v>
      </c>
      <c r="BE11" s="120">
        <v>1</v>
      </c>
      <c r="BF11" s="120">
        <v>0</v>
      </c>
      <c r="BG11" s="120">
        <v>1</v>
      </c>
      <c r="BH11" s="120">
        <v>1</v>
      </c>
      <c r="BI11" s="120">
        <v>0</v>
      </c>
      <c r="BJ11" s="130"/>
      <c r="BK11" s="130" t="s">
        <v>439</v>
      </c>
      <c r="BL11" s="120" t="str">
        <f>IF(OR(BK11="increased_somewhat",BK11="not_changed",BK11="increased_significantly",AL11="No"),"No","Yes")</f>
        <v>Yes</v>
      </c>
    </row>
    <row r="12" spans="1:64" ht="19.5" customHeight="1">
      <c r="A12" s="120">
        <v>9</v>
      </c>
      <c r="B12" s="130" t="s">
        <v>474</v>
      </c>
      <c r="C12" s="130" t="s">
        <v>418</v>
      </c>
      <c r="D12" s="130" t="s">
        <v>418</v>
      </c>
      <c r="E12" s="130" t="s">
        <v>418</v>
      </c>
      <c r="F12" s="130"/>
      <c r="G12" s="130" t="s">
        <v>499</v>
      </c>
      <c r="H12" s="130" t="s">
        <v>500</v>
      </c>
      <c r="I12" s="130" t="s">
        <v>501</v>
      </c>
      <c r="J12" s="130" t="s">
        <v>422</v>
      </c>
      <c r="K12" s="130" t="s">
        <v>423</v>
      </c>
      <c r="L12" s="130" t="s">
        <v>509</v>
      </c>
      <c r="M12" s="130" t="s">
        <v>510</v>
      </c>
      <c r="N12" s="130" t="s">
        <v>511</v>
      </c>
      <c r="O12" s="130" t="s">
        <v>427</v>
      </c>
      <c r="P12" s="130" t="s">
        <v>512</v>
      </c>
      <c r="Q12" s="130" t="s">
        <v>418</v>
      </c>
      <c r="R12" s="130" t="s">
        <v>513</v>
      </c>
      <c r="S12" s="131">
        <v>46090</v>
      </c>
      <c r="T12" s="120">
        <f>YEAR(S12)</f>
        <v>2026</v>
      </c>
      <c r="U12" s="120" t="s">
        <v>514</v>
      </c>
      <c r="V12" s="120" t="s">
        <v>515</v>
      </c>
      <c r="W12" s="120">
        <v>1</v>
      </c>
      <c r="X12" s="120">
        <v>1</v>
      </c>
      <c r="Y12" s="120">
        <v>0</v>
      </c>
      <c r="Z12" s="120">
        <v>3</v>
      </c>
      <c r="AA12" s="120">
        <v>5</v>
      </c>
      <c r="AB12" s="130" t="s">
        <v>432</v>
      </c>
      <c r="AC12" s="130" t="s">
        <v>418</v>
      </c>
      <c r="AD12" s="130" t="s">
        <v>418</v>
      </c>
      <c r="AE12" s="130" t="s">
        <v>418</v>
      </c>
      <c r="AF12" s="130" t="s">
        <v>418</v>
      </c>
      <c r="AG12" s="120">
        <v>21</v>
      </c>
      <c r="AH12" s="120">
        <v>21</v>
      </c>
      <c r="AI12" s="120">
        <v>0</v>
      </c>
      <c r="AJ12" s="120">
        <v>0</v>
      </c>
      <c r="AK12" s="120">
        <v>21</v>
      </c>
      <c r="AL12" s="120" t="str">
        <f>IF(OR(Q12="No",AC12="No",AE12="No",AH12=0),"No","Yes")</f>
        <v>Yes</v>
      </c>
      <c r="AM12" s="132">
        <f>IF(AL12="No","",AK12/AH12)</f>
        <v>1</v>
      </c>
      <c r="AN12" s="130"/>
      <c r="AO12" s="130"/>
      <c r="AP12" s="130"/>
      <c r="AQ12" s="130"/>
      <c r="AR12" s="130"/>
      <c r="AS12" s="130"/>
      <c r="AT12" s="130" t="s">
        <v>516</v>
      </c>
      <c r="AU12" s="120">
        <v>1500</v>
      </c>
      <c r="AV12" s="120"/>
      <c r="AW12" s="120"/>
      <c r="AX12" s="120"/>
      <c r="AY12" s="130" t="s">
        <v>486</v>
      </c>
      <c r="AZ12" s="130" t="s">
        <v>497</v>
      </c>
      <c r="BA12" s="130" t="s">
        <v>436</v>
      </c>
      <c r="BB12" s="130" t="s">
        <v>437</v>
      </c>
      <c r="BC12" s="120" t="str">
        <f>IF(AND(BB12="less_smoke",AL12="Yes"), "Yes", "No")</f>
        <v>Yes</v>
      </c>
      <c r="BD12" s="130" t="s">
        <v>517</v>
      </c>
      <c r="BE12" s="120">
        <v>1</v>
      </c>
      <c r="BF12" s="120">
        <v>1</v>
      </c>
      <c r="BG12" s="120">
        <v>1</v>
      </c>
      <c r="BH12" s="120">
        <v>1</v>
      </c>
      <c r="BI12" s="120">
        <v>0</v>
      </c>
      <c r="BJ12" s="130"/>
      <c r="BK12" s="130" t="s">
        <v>439</v>
      </c>
      <c r="BL12" s="120" t="str">
        <f>IF(OR(BK12="increased_somewhat",BK12="not_changed",BK12="increased_significantly",AL12="No"),"No","Yes")</f>
        <v>Yes</v>
      </c>
    </row>
    <row r="13" spans="1:64" ht="19.5" customHeight="1">
      <c r="A13" s="120">
        <v>10</v>
      </c>
      <c r="B13" s="130" t="s">
        <v>474</v>
      </c>
      <c r="C13" s="130" t="s">
        <v>418</v>
      </c>
      <c r="D13" s="130" t="s">
        <v>418</v>
      </c>
      <c r="E13" s="130" t="s">
        <v>418</v>
      </c>
      <c r="F13" s="130"/>
      <c r="G13" s="130" t="s">
        <v>499</v>
      </c>
      <c r="H13" s="130" t="s">
        <v>500</v>
      </c>
      <c r="I13" s="130" t="s">
        <v>501</v>
      </c>
      <c r="J13" s="130" t="s">
        <v>422</v>
      </c>
      <c r="K13" s="130" t="s">
        <v>423</v>
      </c>
      <c r="L13" s="130" t="s">
        <v>518</v>
      </c>
      <c r="M13" s="130" t="s">
        <v>519</v>
      </c>
      <c r="N13" s="130" t="s">
        <v>520</v>
      </c>
      <c r="O13" s="130" t="s">
        <v>427</v>
      </c>
      <c r="P13" s="130" t="s">
        <v>521</v>
      </c>
      <c r="Q13" s="130" t="s">
        <v>418</v>
      </c>
      <c r="R13" s="130" t="s">
        <v>522</v>
      </c>
      <c r="S13" s="131">
        <v>46090</v>
      </c>
      <c r="T13" s="120">
        <f>YEAR(S13)</f>
        <v>2026</v>
      </c>
      <c r="U13" s="120" t="s">
        <v>523</v>
      </c>
      <c r="V13" s="120" t="s">
        <v>524</v>
      </c>
      <c r="W13" s="120">
        <v>2</v>
      </c>
      <c r="X13" s="120">
        <v>2</v>
      </c>
      <c r="Y13" s="120">
        <v>0</v>
      </c>
      <c r="Z13" s="120">
        <v>2</v>
      </c>
      <c r="AA13" s="120">
        <v>6</v>
      </c>
      <c r="AB13" s="130" t="s">
        <v>432</v>
      </c>
      <c r="AC13" s="130" t="s">
        <v>418</v>
      </c>
      <c r="AD13" s="130" t="s">
        <v>418</v>
      </c>
      <c r="AE13" s="130" t="s">
        <v>418</v>
      </c>
      <c r="AF13" s="130" t="s">
        <v>418</v>
      </c>
      <c r="AG13" s="120">
        <v>21</v>
      </c>
      <c r="AH13" s="120">
        <v>21</v>
      </c>
      <c r="AI13" s="120">
        <v>0</v>
      </c>
      <c r="AJ13" s="120">
        <v>0</v>
      </c>
      <c r="AK13" s="120">
        <v>21</v>
      </c>
      <c r="AL13" s="120" t="str">
        <f>IF(OR(Q13="No",AC13="No",AE13="No",AH13=0),"No","Yes")</f>
        <v>Yes</v>
      </c>
      <c r="AM13" s="132">
        <f>IF(AL13="No","",AK13/AH13)</f>
        <v>1</v>
      </c>
      <c r="AN13" s="130"/>
      <c r="AO13" s="130"/>
      <c r="AP13" s="130"/>
      <c r="AQ13" s="130"/>
      <c r="AR13" s="130"/>
      <c r="AS13" s="130"/>
      <c r="AT13" s="130" t="s">
        <v>516</v>
      </c>
      <c r="AU13" s="120">
        <v>5000</v>
      </c>
      <c r="AV13" s="120"/>
      <c r="AW13" s="120"/>
      <c r="AX13" s="120"/>
      <c r="AY13" s="130" t="s">
        <v>525</v>
      </c>
      <c r="AZ13" s="130" t="s">
        <v>435</v>
      </c>
      <c r="BA13" s="130" t="s">
        <v>436</v>
      </c>
      <c r="BB13" s="130" t="s">
        <v>437</v>
      </c>
      <c r="BC13" s="120" t="str">
        <f>IF(AND(BB13="less_smoke",AL13="Yes"), "Yes", "No")</f>
        <v>Yes</v>
      </c>
      <c r="BD13" s="130" t="s">
        <v>526</v>
      </c>
      <c r="BE13" s="120">
        <v>0</v>
      </c>
      <c r="BF13" s="120">
        <v>0</v>
      </c>
      <c r="BG13" s="120">
        <v>1</v>
      </c>
      <c r="BH13" s="120">
        <v>1</v>
      </c>
      <c r="BI13" s="120">
        <v>0</v>
      </c>
      <c r="BJ13" s="130"/>
      <c r="BK13" s="130" t="s">
        <v>439</v>
      </c>
      <c r="BL13" s="120" t="str">
        <f>IF(OR(BK13="increased_somewhat",BK13="not_changed",BK13="increased_significantly",AL13="No"),"No","Yes")</f>
        <v>Yes</v>
      </c>
    </row>
    <row r="14" spans="1:64" ht="19.5" customHeight="1">
      <c r="A14" s="120">
        <v>11</v>
      </c>
      <c r="B14" s="130" t="s">
        <v>527</v>
      </c>
      <c r="C14" s="130" t="s">
        <v>418</v>
      </c>
      <c r="D14" s="130" t="s">
        <v>418</v>
      </c>
      <c r="E14" s="130" t="s">
        <v>418</v>
      </c>
      <c r="F14" s="130"/>
      <c r="G14" s="130" t="s">
        <v>475</v>
      </c>
      <c r="H14" s="130" t="s">
        <v>476</v>
      </c>
      <c r="I14" s="130" t="s">
        <v>477</v>
      </c>
      <c r="J14" s="130" t="s">
        <v>478</v>
      </c>
      <c r="K14" s="130" t="s">
        <v>423</v>
      </c>
      <c r="L14" s="130" t="s">
        <v>528</v>
      </c>
      <c r="M14" s="130" t="s">
        <v>529</v>
      </c>
      <c r="N14" s="130" t="s">
        <v>530</v>
      </c>
      <c r="O14" s="130" t="s">
        <v>427</v>
      </c>
      <c r="P14" s="130" t="s">
        <v>531</v>
      </c>
      <c r="Q14" s="130" t="s">
        <v>418</v>
      </c>
      <c r="R14" s="130" t="s">
        <v>532</v>
      </c>
      <c r="S14" s="131">
        <v>46100</v>
      </c>
      <c r="T14" s="120">
        <f>YEAR(S14)</f>
        <v>2026</v>
      </c>
      <c r="U14" s="120" t="s">
        <v>533</v>
      </c>
      <c r="V14" s="120" t="s">
        <v>534</v>
      </c>
      <c r="W14" s="120">
        <v>1</v>
      </c>
      <c r="X14" s="120">
        <v>1</v>
      </c>
      <c r="Y14" s="120">
        <v>0</v>
      </c>
      <c r="Z14" s="120">
        <v>2</v>
      </c>
      <c r="AA14" s="120">
        <v>4</v>
      </c>
      <c r="AB14" s="130" t="s">
        <v>432</v>
      </c>
      <c r="AC14" s="130" t="s">
        <v>418</v>
      </c>
      <c r="AD14" s="130" t="s">
        <v>418</v>
      </c>
      <c r="AE14" s="130" t="s">
        <v>418</v>
      </c>
      <c r="AF14" s="130" t="s">
        <v>418</v>
      </c>
      <c r="AG14" s="120">
        <v>14</v>
      </c>
      <c r="AH14" s="120">
        <v>14</v>
      </c>
      <c r="AI14" s="120">
        <v>0</v>
      </c>
      <c r="AJ14" s="120">
        <v>0</v>
      </c>
      <c r="AK14" s="120">
        <v>13</v>
      </c>
      <c r="AL14" s="120" t="str">
        <f>IF(OR(Q14="No",AC14="No",AE14="No",AH14=0),"No","Yes")</f>
        <v>Yes</v>
      </c>
      <c r="AM14" s="132">
        <f>IF(AL14="No","",AK14/AH14)</f>
        <v>0.9285714285714286</v>
      </c>
      <c r="AN14" s="130"/>
      <c r="AO14" s="130"/>
      <c r="AP14" s="130"/>
      <c r="AQ14" s="130"/>
      <c r="AR14" s="130"/>
      <c r="AS14" s="130"/>
      <c r="AT14" s="130" t="s">
        <v>456</v>
      </c>
      <c r="AU14" s="120"/>
      <c r="AV14" s="120"/>
      <c r="AW14" s="120"/>
      <c r="AX14" s="120"/>
      <c r="AY14" s="130" t="s">
        <v>496</v>
      </c>
      <c r="AZ14" s="130" t="s">
        <v>497</v>
      </c>
      <c r="BA14" s="130" t="s">
        <v>436</v>
      </c>
      <c r="BB14" s="130" t="s">
        <v>437</v>
      </c>
      <c r="BC14" s="120" t="str">
        <f>IF(AND(BB14="less_smoke",AL14="Yes"), "Yes", "No")</f>
        <v>Yes</v>
      </c>
      <c r="BD14" s="130" t="s">
        <v>526</v>
      </c>
      <c r="BE14" s="120">
        <v>0</v>
      </c>
      <c r="BF14" s="120">
        <v>0</v>
      </c>
      <c r="BG14" s="120">
        <v>1</v>
      </c>
      <c r="BH14" s="120">
        <v>1</v>
      </c>
      <c r="BI14" s="120">
        <v>0</v>
      </c>
      <c r="BJ14" s="130"/>
      <c r="BK14" s="130" t="s">
        <v>439</v>
      </c>
      <c r="BL14" s="120" t="str">
        <f>IF(OR(BK14="increased_somewhat",BK14="not_changed",BK14="increased_significantly",AL14="No"),"No","Yes")</f>
        <v>Yes</v>
      </c>
    </row>
    <row r="15" spans="1:64" ht="19.5" customHeight="1">
      <c r="A15" s="120">
        <v>12</v>
      </c>
      <c r="B15" s="130" t="s">
        <v>527</v>
      </c>
      <c r="C15" s="130" t="s">
        <v>418</v>
      </c>
      <c r="D15" s="130" t="s">
        <v>418</v>
      </c>
      <c r="E15" s="130" t="s">
        <v>418</v>
      </c>
      <c r="F15" s="130"/>
      <c r="G15" s="130" t="s">
        <v>535</v>
      </c>
      <c r="H15" s="130" t="s">
        <v>536</v>
      </c>
      <c r="I15" s="130" t="s">
        <v>537</v>
      </c>
      <c r="J15" s="130" t="s">
        <v>422</v>
      </c>
      <c r="K15" s="130" t="s">
        <v>423</v>
      </c>
      <c r="L15" s="130" t="s">
        <v>538</v>
      </c>
      <c r="M15" s="130" t="s">
        <v>539</v>
      </c>
      <c r="N15" s="130" t="s">
        <v>540</v>
      </c>
      <c r="O15" s="130" t="s">
        <v>427</v>
      </c>
      <c r="P15" s="130" t="s">
        <v>541</v>
      </c>
      <c r="Q15" s="130" t="s">
        <v>418</v>
      </c>
      <c r="R15" s="130" t="s">
        <v>542</v>
      </c>
      <c r="S15" s="131">
        <v>46090</v>
      </c>
      <c r="T15" s="120">
        <f>YEAR(S15)</f>
        <v>2026</v>
      </c>
      <c r="U15" s="120" t="s">
        <v>543</v>
      </c>
      <c r="V15" s="120" t="s">
        <v>544</v>
      </c>
      <c r="W15" s="120">
        <v>2</v>
      </c>
      <c r="X15" s="120">
        <v>1</v>
      </c>
      <c r="Y15" s="120">
        <v>0</v>
      </c>
      <c r="Z15" s="120">
        <v>2</v>
      </c>
      <c r="AA15" s="120">
        <v>5</v>
      </c>
      <c r="AB15" s="130" t="s">
        <v>432</v>
      </c>
      <c r="AC15" s="130" t="s">
        <v>418</v>
      </c>
      <c r="AD15" s="130" t="s">
        <v>418</v>
      </c>
      <c r="AE15" s="130" t="s">
        <v>418</v>
      </c>
      <c r="AF15" s="130" t="s">
        <v>418</v>
      </c>
      <c r="AG15" s="120">
        <v>14</v>
      </c>
      <c r="AH15" s="120">
        <v>14</v>
      </c>
      <c r="AI15" s="120">
        <v>0</v>
      </c>
      <c r="AJ15" s="120">
        <v>0</v>
      </c>
      <c r="AK15" s="120">
        <v>10</v>
      </c>
      <c r="AL15" s="120" t="str">
        <f>IF(OR(Q15="No",AC15="No",AE15="No",AH15=0),"No","Yes")</f>
        <v>Yes</v>
      </c>
      <c r="AM15" s="132">
        <f>IF(AL15="No","",AK15/AH15)</f>
        <v>0.7142857142857143</v>
      </c>
      <c r="AN15" s="130"/>
      <c r="AO15" s="130"/>
      <c r="AP15" s="130"/>
      <c r="AQ15" s="130"/>
      <c r="AR15" s="130"/>
      <c r="AS15" s="130"/>
      <c r="AT15" s="130" t="s">
        <v>456</v>
      </c>
      <c r="AU15" s="120"/>
      <c r="AV15" s="120"/>
      <c r="AW15" s="120"/>
      <c r="AX15" s="120"/>
      <c r="AY15" s="130" t="s">
        <v>496</v>
      </c>
      <c r="AZ15" s="130" t="s">
        <v>435</v>
      </c>
      <c r="BA15" s="130" t="s">
        <v>436</v>
      </c>
      <c r="BB15" s="130" t="s">
        <v>437</v>
      </c>
      <c r="BC15" s="120" t="str">
        <f>IF(AND(BB15="less_smoke",AL15="Yes"), "Yes", "No")</f>
        <v>Yes</v>
      </c>
      <c r="BD15" s="130" t="s">
        <v>545</v>
      </c>
      <c r="BE15" s="120">
        <v>1</v>
      </c>
      <c r="BF15" s="120">
        <v>0</v>
      </c>
      <c r="BG15" s="120">
        <v>1</v>
      </c>
      <c r="BH15" s="120">
        <v>1</v>
      </c>
      <c r="BI15" s="120">
        <v>0</v>
      </c>
      <c r="BJ15" s="130"/>
      <c r="BK15" s="130" t="s">
        <v>439</v>
      </c>
      <c r="BL15" s="120" t="str">
        <f>IF(OR(BK15="increased_somewhat",BK15="not_changed",BK15="increased_significantly",AL15="No"),"No","Yes")</f>
        <v>Yes</v>
      </c>
    </row>
    <row r="16" spans="1:64" ht="19.5" customHeight="1">
      <c r="A16" s="120">
        <v>13</v>
      </c>
      <c r="B16" s="130" t="s">
        <v>527</v>
      </c>
      <c r="C16" s="130" t="s">
        <v>418</v>
      </c>
      <c r="D16" s="130" t="s">
        <v>418</v>
      </c>
      <c r="E16" s="130" t="s">
        <v>418</v>
      </c>
      <c r="F16" s="130"/>
      <c r="G16" s="130" t="s">
        <v>475</v>
      </c>
      <c r="H16" s="130" t="s">
        <v>476</v>
      </c>
      <c r="I16" s="130" t="s">
        <v>477</v>
      </c>
      <c r="J16" s="130" t="s">
        <v>478</v>
      </c>
      <c r="K16" s="130" t="s">
        <v>423</v>
      </c>
      <c r="L16" s="130" t="s">
        <v>546</v>
      </c>
      <c r="M16" s="130" t="s">
        <v>480</v>
      </c>
      <c r="N16" s="130" t="s">
        <v>547</v>
      </c>
      <c r="O16" s="130" t="s">
        <v>427</v>
      </c>
      <c r="P16" s="130" t="s">
        <v>548</v>
      </c>
      <c r="Q16" s="130" t="s">
        <v>418</v>
      </c>
      <c r="R16" s="130" t="s">
        <v>549</v>
      </c>
      <c r="S16" s="131">
        <v>46099</v>
      </c>
      <c r="T16" s="120">
        <f>YEAR(S16)</f>
        <v>2026</v>
      </c>
      <c r="U16" s="120" t="s">
        <v>550</v>
      </c>
      <c r="V16" s="120" t="s">
        <v>551</v>
      </c>
      <c r="W16" s="120">
        <v>1</v>
      </c>
      <c r="X16" s="120">
        <v>1</v>
      </c>
      <c r="Y16" s="120">
        <v>0</v>
      </c>
      <c r="Z16" s="120">
        <v>3</v>
      </c>
      <c r="AA16" s="120">
        <v>5</v>
      </c>
      <c r="AB16" s="130" t="s">
        <v>432</v>
      </c>
      <c r="AC16" s="130" t="s">
        <v>418</v>
      </c>
      <c r="AD16" s="130" t="s">
        <v>418</v>
      </c>
      <c r="AE16" s="130" t="s">
        <v>418</v>
      </c>
      <c r="AF16" s="130" t="s">
        <v>418</v>
      </c>
      <c r="AG16" s="120">
        <v>14</v>
      </c>
      <c r="AH16" s="120">
        <v>14</v>
      </c>
      <c r="AI16" s="120">
        <v>0</v>
      </c>
      <c r="AJ16" s="120">
        <v>0</v>
      </c>
      <c r="AK16" s="120">
        <v>14</v>
      </c>
      <c r="AL16" s="120" t="str">
        <f>IF(OR(Q16="No",AC16="No",AE16="No",AH16=0),"No","Yes")</f>
        <v>Yes</v>
      </c>
      <c r="AM16" s="132">
        <f>IF(AL16="No","",AK16/AH16)</f>
        <v>1</v>
      </c>
      <c r="AN16" s="130"/>
      <c r="AO16" s="130"/>
      <c r="AP16" s="130"/>
      <c r="AQ16" s="130"/>
      <c r="AR16" s="130"/>
      <c r="AS16" s="130"/>
      <c r="AT16" s="130" t="s">
        <v>456</v>
      </c>
      <c r="AU16" s="120"/>
      <c r="AV16" s="120"/>
      <c r="AW16" s="120"/>
      <c r="AX16" s="120"/>
      <c r="AY16" s="130" t="s">
        <v>496</v>
      </c>
      <c r="AZ16" s="130" t="s">
        <v>497</v>
      </c>
      <c r="BA16" s="130" t="s">
        <v>436</v>
      </c>
      <c r="BB16" s="130" t="s">
        <v>437</v>
      </c>
      <c r="BC16" s="120" t="str">
        <f>IF(AND(BB16="less_smoke",AL16="Yes"), "Yes", "No")</f>
        <v>Yes</v>
      </c>
      <c r="BD16" s="130" t="s">
        <v>526</v>
      </c>
      <c r="BE16" s="120">
        <v>0</v>
      </c>
      <c r="BF16" s="120">
        <v>0</v>
      </c>
      <c r="BG16" s="120">
        <v>1</v>
      </c>
      <c r="BH16" s="120">
        <v>1</v>
      </c>
      <c r="BI16" s="120">
        <v>0</v>
      </c>
      <c r="BJ16" s="130"/>
      <c r="BK16" s="130" t="s">
        <v>439</v>
      </c>
      <c r="BL16" s="120" t="str">
        <f>IF(OR(BK16="increased_somewhat",BK16="not_changed",BK16="increased_significantly",AL16="No"),"No","Yes")</f>
        <v>Yes</v>
      </c>
    </row>
    <row r="17" spans="1:64" ht="19.5" customHeight="1">
      <c r="A17" s="120">
        <v>14</v>
      </c>
      <c r="B17" s="130" t="s">
        <v>527</v>
      </c>
      <c r="C17" s="130" t="s">
        <v>418</v>
      </c>
      <c r="D17" s="130" t="s">
        <v>418</v>
      </c>
      <c r="E17" s="130" t="s">
        <v>418</v>
      </c>
      <c r="F17" s="130"/>
      <c r="G17" s="130" t="s">
        <v>475</v>
      </c>
      <c r="H17" s="130" t="s">
        <v>476</v>
      </c>
      <c r="I17" s="130" t="s">
        <v>477</v>
      </c>
      <c r="J17" s="130" t="s">
        <v>478</v>
      </c>
      <c r="K17" s="130" t="s">
        <v>423</v>
      </c>
      <c r="L17" s="130" t="s">
        <v>552</v>
      </c>
      <c r="M17" s="130" t="s">
        <v>553</v>
      </c>
      <c r="N17" s="130" t="s">
        <v>554</v>
      </c>
      <c r="O17" s="130" t="s">
        <v>427</v>
      </c>
      <c r="P17" s="130" t="s">
        <v>512</v>
      </c>
      <c r="Q17" s="130" t="s">
        <v>418</v>
      </c>
      <c r="R17" s="130" t="s">
        <v>555</v>
      </c>
      <c r="S17" s="131">
        <v>46100</v>
      </c>
      <c r="T17" s="120">
        <f>YEAR(S17)</f>
        <v>2026</v>
      </c>
      <c r="U17" s="120" t="s">
        <v>556</v>
      </c>
      <c r="V17" s="120" t="s">
        <v>557</v>
      </c>
      <c r="W17" s="120">
        <v>2</v>
      </c>
      <c r="X17" s="120">
        <v>0</v>
      </c>
      <c r="Y17" s="120">
        <v>0</v>
      </c>
      <c r="Z17" s="120">
        <v>3</v>
      </c>
      <c r="AA17" s="120">
        <v>5</v>
      </c>
      <c r="AB17" s="130" t="s">
        <v>432</v>
      </c>
      <c r="AC17" s="130" t="s">
        <v>418</v>
      </c>
      <c r="AD17" s="130" t="s">
        <v>418</v>
      </c>
      <c r="AE17" s="130" t="s">
        <v>418</v>
      </c>
      <c r="AF17" s="130" t="s">
        <v>418</v>
      </c>
      <c r="AG17" s="120">
        <v>14</v>
      </c>
      <c r="AH17" s="120">
        <v>14</v>
      </c>
      <c r="AI17" s="120">
        <v>0</v>
      </c>
      <c r="AJ17" s="120">
        <v>0</v>
      </c>
      <c r="AK17" s="120">
        <v>14</v>
      </c>
      <c r="AL17" s="120" t="str">
        <f>IF(OR(Q17="No",AC17="No",AE17="No",AH17=0),"No","Yes")</f>
        <v>Yes</v>
      </c>
      <c r="AM17" s="132">
        <f>IF(AL17="No","",AK17/AH17)</f>
        <v>1</v>
      </c>
      <c r="AN17" s="130"/>
      <c r="AO17" s="130"/>
      <c r="AP17" s="130"/>
      <c r="AQ17" s="130"/>
      <c r="AR17" s="130"/>
      <c r="AS17" s="130"/>
      <c r="AT17" s="130" t="s">
        <v>456</v>
      </c>
      <c r="AU17" s="120"/>
      <c r="AV17" s="120"/>
      <c r="AW17" s="120"/>
      <c r="AX17" s="120"/>
      <c r="AY17" s="130" t="s">
        <v>496</v>
      </c>
      <c r="AZ17" s="130" t="s">
        <v>497</v>
      </c>
      <c r="BA17" s="130" t="s">
        <v>436</v>
      </c>
      <c r="BB17" s="130" t="s">
        <v>437</v>
      </c>
      <c r="BC17" s="120" t="str">
        <f>IF(AND(BB17="less_smoke",AL17="Yes"), "Yes", "No")</f>
        <v>Yes</v>
      </c>
      <c r="BD17" s="130" t="s">
        <v>526</v>
      </c>
      <c r="BE17" s="120">
        <v>0</v>
      </c>
      <c r="BF17" s="120">
        <v>0</v>
      </c>
      <c r="BG17" s="120">
        <v>1</v>
      </c>
      <c r="BH17" s="120">
        <v>1</v>
      </c>
      <c r="BI17" s="120">
        <v>0</v>
      </c>
      <c r="BJ17" s="130"/>
      <c r="BK17" s="130" t="s">
        <v>439</v>
      </c>
      <c r="BL17" s="120" t="str">
        <f>IF(OR(BK17="increased_somewhat",BK17="not_changed",BK17="increased_significantly",AL17="No"),"No","Yes")</f>
        <v>Yes</v>
      </c>
    </row>
    <row r="18" spans="1:64" ht="19.5" customHeight="1">
      <c r="A18" s="120">
        <v>15</v>
      </c>
      <c r="B18" s="130" t="s">
        <v>527</v>
      </c>
      <c r="C18" s="130" t="s">
        <v>418</v>
      </c>
      <c r="D18" s="130" t="s">
        <v>418</v>
      </c>
      <c r="E18" s="130" t="s">
        <v>418</v>
      </c>
      <c r="F18" s="130"/>
      <c r="G18" s="130" t="s">
        <v>558</v>
      </c>
      <c r="H18" s="130" t="s">
        <v>559</v>
      </c>
      <c r="I18" s="130" t="s">
        <v>560</v>
      </c>
      <c r="J18" s="130" t="s">
        <v>478</v>
      </c>
      <c r="K18" s="130" t="s">
        <v>423</v>
      </c>
      <c r="L18" s="130" t="s">
        <v>561</v>
      </c>
      <c r="M18" s="130" t="s">
        <v>562</v>
      </c>
      <c r="N18" s="130" t="s">
        <v>563</v>
      </c>
      <c r="O18" s="130" t="s">
        <v>564</v>
      </c>
      <c r="P18" s="130" t="s">
        <v>565</v>
      </c>
      <c r="Q18" s="130" t="s">
        <v>418</v>
      </c>
      <c r="R18" s="130" t="s">
        <v>566</v>
      </c>
      <c r="S18" s="131">
        <v>46111</v>
      </c>
      <c r="T18" s="120">
        <f>YEAR(S18)</f>
        <v>2026</v>
      </c>
      <c r="U18" s="120" t="s">
        <v>567</v>
      </c>
      <c r="V18" s="120" t="s">
        <v>568</v>
      </c>
      <c r="W18" s="120">
        <v>1</v>
      </c>
      <c r="X18" s="120">
        <v>2</v>
      </c>
      <c r="Y18" s="120">
        <v>0</v>
      </c>
      <c r="Z18" s="120">
        <v>2</v>
      </c>
      <c r="AA18" s="120">
        <v>5</v>
      </c>
      <c r="AB18" s="130" t="s">
        <v>432</v>
      </c>
      <c r="AC18" s="130" t="s">
        <v>418</v>
      </c>
      <c r="AD18" s="130" t="s">
        <v>418</v>
      </c>
      <c r="AE18" s="130" t="s">
        <v>418</v>
      </c>
      <c r="AF18" s="130" t="s">
        <v>418</v>
      </c>
      <c r="AG18" s="120">
        <v>14</v>
      </c>
      <c r="AH18" s="120">
        <v>14</v>
      </c>
      <c r="AI18" s="120">
        <v>0</v>
      </c>
      <c r="AJ18" s="120">
        <v>0</v>
      </c>
      <c r="AK18" s="120">
        <v>13</v>
      </c>
      <c r="AL18" s="120" t="str">
        <f>IF(OR(Q18="No",AC18="No",AE18="No",AH18=0),"No","Yes")</f>
        <v>Yes</v>
      </c>
      <c r="AM18" s="132">
        <f>IF(AL18="No","",AK18/AH18)</f>
        <v>0.9285714285714286</v>
      </c>
      <c r="AN18" s="130"/>
      <c r="AO18" s="130"/>
      <c r="AP18" s="130"/>
      <c r="AQ18" s="130"/>
      <c r="AR18" s="130"/>
      <c r="AS18" s="130"/>
      <c r="AT18" s="130" t="s">
        <v>433</v>
      </c>
      <c r="AU18" s="120">
        <v>5000</v>
      </c>
      <c r="AV18" s="120"/>
      <c r="AW18" s="120"/>
      <c r="AX18" s="120"/>
      <c r="AY18" s="130" t="s">
        <v>525</v>
      </c>
      <c r="AZ18" s="130" t="s">
        <v>487</v>
      </c>
      <c r="BA18" s="130" t="s">
        <v>436</v>
      </c>
      <c r="BB18" s="130" t="s">
        <v>437</v>
      </c>
      <c r="BC18" s="120" t="str">
        <f>IF(AND(BB18="less_smoke",AL18="Yes"), "Yes", "No")</f>
        <v>Yes</v>
      </c>
      <c r="BD18" s="130" t="s">
        <v>569</v>
      </c>
      <c r="BE18" s="120">
        <v>1</v>
      </c>
      <c r="BF18" s="120">
        <v>1</v>
      </c>
      <c r="BG18" s="120">
        <v>1</v>
      </c>
      <c r="BH18" s="120">
        <v>1</v>
      </c>
      <c r="BI18" s="120">
        <v>0</v>
      </c>
      <c r="BJ18" s="130"/>
      <c r="BK18" s="130" t="s">
        <v>439</v>
      </c>
      <c r="BL18" s="120" t="str">
        <f>IF(OR(BK18="increased_somewhat",BK18="not_changed",BK18="increased_significantly",AL18="No"),"No","Yes")</f>
        <v>Yes</v>
      </c>
    </row>
    <row r="19" spans="1:64" ht="19.5" customHeight="1">
      <c r="A19" s="120">
        <v>16</v>
      </c>
      <c r="B19" s="130" t="s">
        <v>527</v>
      </c>
      <c r="C19" s="130" t="s">
        <v>418</v>
      </c>
      <c r="D19" s="130" t="s">
        <v>418</v>
      </c>
      <c r="E19" s="130" t="s">
        <v>418</v>
      </c>
      <c r="F19" s="130"/>
      <c r="G19" s="130" t="s">
        <v>558</v>
      </c>
      <c r="H19" s="130" t="s">
        <v>559</v>
      </c>
      <c r="I19" s="130" t="s">
        <v>560</v>
      </c>
      <c r="J19" s="130" t="s">
        <v>478</v>
      </c>
      <c r="K19" s="130" t="s">
        <v>423</v>
      </c>
      <c r="L19" s="130" t="s">
        <v>570</v>
      </c>
      <c r="M19" s="130" t="s">
        <v>571</v>
      </c>
      <c r="N19" s="130" t="s">
        <v>572</v>
      </c>
      <c r="O19" s="130" t="s">
        <v>427</v>
      </c>
      <c r="P19" s="130" t="s">
        <v>573</v>
      </c>
      <c r="Q19" s="130" t="s">
        <v>418</v>
      </c>
      <c r="R19" s="130" t="s">
        <v>574</v>
      </c>
      <c r="S19" s="131">
        <v>46111</v>
      </c>
      <c r="T19" s="120">
        <f>YEAR(S19)</f>
        <v>2026</v>
      </c>
      <c r="U19" s="120" t="s">
        <v>575</v>
      </c>
      <c r="V19" s="120" t="s">
        <v>576</v>
      </c>
      <c r="W19" s="120">
        <v>1</v>
      </c>
      <c r="X19" s="120">
        <v>1</v>
      </c>
      <c r="Y19" s="120">
        <v>1</v>
      </c>
      <c r="Z19" s="120">
        <v>0</v>
      </c>
      <c r="AA19" s="120">
        <v>3</v>
      </c>
      <c r="AB19" s="130" t="s">
        <v>432</v>
      </c>
      <c r="AC19" s="130" t="s">
        <v>418</v>
      </c>
      <c r="AD19" s="130" t="s">
        <v>418</v>
      </c>
      <c r="AE19" s="130" t="s">
        <v>418</v>
      </c>
      <c r="AF19" s="130" t="s">
        <v>418</v>
      </c>
      <c r="AG19" s="120">
        <v>14</v>
      </c>
      <c r="AH19" s="120">
        <v>14</v>
      </c>
      <c r="AI19" s="120">
        <v>0</v>
      </c>
      <c r="AJ19" s="120">
        <v>0</v>
      </c>
      <c r="AK19" s="120">
        <v>12</v>
      </c>
      <c r="AL19" s="120" t="str">
        <f>IF(OR(Q19="No",AC19="No",AE19="No",AH19=0),"No","Yes")</f>
        <v>Yes</v>
      </c>
      <c r="AM19" s="132">
        <f>IF(AL19="No","",AK19/AH19)</f>
        <v>0.8571428571428571</v>
      </c>
      <c r="AN19" s="130"/>
      <c r="AO19" s="130"/>
      <c r="AP19" s="130"/>
      <c r="AQ19" s="130"/>
      <c r="AR19" s="130"/>
      <c r="AS19" s="130"/>
      <c r="AT19" s="130" t="s">
        <v>433</v>
      </c>
      <c r="AU19" s="120">
        <v>5000</v>
      </c>
      <c r="AV19" s="120"/>
      <c r="AW19" s="120"/>
      <c r="AX19" s="120"/>
      <c r="AY19" s="130" t="s">
        <v>486</v>
      </c>
      <c r="AZ19" s="130" t="s">
        <v>435</v>
      </c>
      <c r="BA19" s="130" t="s">
        <v>436</v>
      </c>
      <c r="BB19" s="130" t="s">
        <v>437</v>
      </c>
      <c r="BC19" s="120" t="str">
        <f>IF(AND(BB19="less_smoke",AL19="Yes"), "Yes", "No")</f>
        <v>Yes</v>
      </c>
      <c r="BD19" s="130" t="s">
        <v>577</v>
      </c>
      <c r="BE19" s="120">
        <v>1</v>
      </c>
      <c r="BF19" s="120">
        <v>1</v>
      </c>
      <c r="BG19" s="120">
        <v>1</v>
      </c>
      <c r="BH19" s="120">
        <v>1</v>
      </c>
      <c r="BI19" s="120">
        <v>0</v>
      </c>
      <c r="BJ19" s="130"/>
      <c r="BK19" s="130" t="s">
        <v>439</v>
      </c>
      <c r="BL19" s="120" t="str">
        <f>IF(OR(BK19="increased_somewhat",BK19="not_changed",BK19="increased_significantly",AL19="No"),"No","Yes")</f>
        <v>Yes</v>
      </c>
    </row>
    <row r="20" spans="1:64" ht="19.5" customHeight="1">
      <c r="A20" s="120">
        <v>17</v>
      </c>
      <c r="B20" s="130" t="s">
        <v>527</v>
      </c>
      <c r="C20" s="130" t="s">
        <v>418</v>
      </c>
      <c r="D20" s="130" t="s">
        <v>418</v>
      </c>
      <c r="E20" s="130" t="s">
        <v>418</v>
      </c>
      <c r="F20" s="130"/>
      <c r="G20" s="130" t="s">
        <v>558</v>
      </c>
      <c r="H20" s="130" t="s">
        <v>559</v>
      </c>
      <c r="I20" s="130" t="s">
        <v>560</v>
      </c>
      <c r="J20" s="130" t="s">
        <v>478</v>
      </c>
      <c r="K20" s="130" t="s">
        <v>423</v>
      </c>
      <c r="L20" s="130" t="s">
        <v>578</v>
      </c>
      <c r="M20" s="130" t="s">
        <v>579</v>
      </c>
      <c r="N20" s="130" t="s">
        <v>580</v>
      </c>
      <c r="O20" s="130" t="s">
        <v>427</v>
      </c>
      <c r="P20" s="130" t="s">
        <v>581</v>
      </c>
      <c r="Q20" s="130" t="s">
        <v>418</v>
      </c>
      <c r="R20" s="130" t="s">
        <v>582</v>
      </c>
      <c r="S20" s="131">
        <v>46111</v>
      </c>
      <c r="T20" s="120">
        <f>YEAR(S20)</f>
        <v>2026</v>
      </c>
      <c r="U20" s="120" t="s">
        <v>583</v>
      </c>
      <c r="V20" s="120" t="s">
        <v>584</v>
      </c>
      <c r="W20" s="120">
        <v>1</v>
      </c>
      <c r="X20" s="120">
        <v>1</v>
      </c>
      <c r="Y20" s="120">
        <v>0</v>
      </c>
      <c r="Z20" s="120">
        <v>3</v>
      </c>
      <c r="AA20" s="120">
        <v>5</v>
      </c>
      <c r="AB20" s="130" t="s">
        <v>432</v>
      </c>
      <c r="AC20" s="130" t="s">
        <v>418</v>
      </c>
      <c r="AD20" s="130" t="s">
        <v>418</v>
      </c>
      <c r="AE20" s="130" t="s">
        <v>418</v>
      </c>
      <c r="AF20" s="130" t="s">
        <v>418</v>
      </c>
      <c r="AG20" s="120">
        <v>14</v>
      </c>
      <c r="AH20" s="120">
        <v>14</v>
      </c>
      <c r="AI20" s="120">
        <v>0</v>
      </c>
      <c r="AJ20" s="120">
        <v>0</v>
      </c>
      <c r="AK20" s="120">
        <v>12</v>
      </c>
      <c r="AL20" s="120" t="str">
        <f>IF(OR(Q20="No",AC20="No",AE20="No",AH20=0),"No","Yes")</f>
        <v>Yes</v>
      </c>
      <c r="AM20" s="132">
        <f>IF(AL20="No","",AK20/AH20)</f>
        <v>0.8571428571428571</v>
      </c>
      <c r="AN20" s="130"/>
      <c r="AO20" s="130"/>
      <c r="AP20" s="130"/>
      <c r="AQ20" s="130"/>
      <c r="AR20" s="130"/>
      <c r="AS20" s="130"/>
      <c r="AT20" s="130" t="s">
        <v>433</v>
      </c>
      <c r="AU20" s="120">
        <v>5000</v>
      </c>
      <c r="AV20" s="120"/>
      <c r="AW20" s="120"/>
      <c r="AX20" s="120"/>
      <c r="AY20" s="130" t="s">
        <v>447</v>
      </c>
      <c r="AZ20" s="130" t="s">
        <v>435</v>
      </c>
      <c r="BA20" s="130" t="s">
        <v>436</v>
      </c>
      <c r="BB20" s="130" t="s">
        <v>437</v>
      </c>
      <c r="BC20" s="120" t="str">
        <f>IF(AND(BB20="less_smoke",AL20="Yes"), "Yes", "No")</f>
        <v>Yes</v>
      </c>
      <c r="BD20" s="130" t="s">
        <v>585</v>
      </c>
      <c r="BE20" s="120">
        <v>1</v>
      </c>
      <c r="BF20" s="120">
        <v>1</v>
      </c>
      <c r="BG20" s="120">
        <v>1</v>
      </c>
      <c r="BH20" s="120">
        <v>1</v>
      </c>
      <c r="BI20" s="120">
        <v>0</v>
      </c>
      <c r="BJ20" s="130"/>
      <c r="BK20" s="130" t="s">
        <v>439</v>
      </c>
      <c r="BL20" s="120" t="str">
        <f>IF(OR(BK20="increased_somewhat",BK20="not_changed",BK20="increased_significantly",AL20="No"),"No","Yes")</f>
        <v>Yes</v>
      </c>
    </row>
    <row r="21" spans="1:64" ht="19.5" customHeight="1">
      <c r="A21" s="120">
        <v>18</v>
      </c>
      <c r="B21" s="130" t="s">
        <v>527</v>
      </c>
      <c r="C21" s="130" t="s">
        <v>418</v>
      </c>
      <c r="D21" s="130" t="s">
        <v>418</v>
      </c>
      <c r="E21" s="130" t="s">
        <v>418</v>
      </c>
      <c r="F21" s="130"/>
      <c r="G21" s="130" t="s">
        <v>558</v>
      </c>
      <c r="H21" s="130" t="s">
        <v>559</v>
      </c>
      <c r="I21" s="130" t="s">
        <v>560</v>
      </c>
      <c r="J21" s="130" t="s">
        <v>478</v>
      </c>
      <c r="K21" s="130" t="s">
        <v>423</v>
      </c>
      <c r="L21" s="130" t="s">
        <v>586</v>
      </c>
      <c r="M21" s="130" t="s">
        <v>587</v>
      </c>
      <c r="N21" s="130" t="s">
        <v>588</v>
      </c>
      <c r="O21" s="130" t="s">
        <v>427</v>
      </c>
      <c r="P21" s="130" t="s">
        <v>589</v>
      </c>
      <c r="Q21" s="130" t="s">
        <v>418</v>
      </c>
      <c r="R21" s="130" t="s">
        <v>590</v>
      </c>
      <c r="S21" s="131">
        <v>46111</v>
      </c>
      <c r="T21" s="120">
        <f>YEAR(S21)</f>
        <v>2026</v>
      </c>
      <c r="U21" s="120" t="s">
        <v>591</v>
      </c>
      <c r="V21" s="120" t="s">
        <v>592</v>
      </c>
      <c r="W21" s="120">
        <v>1</v>
      </c>
      <c r="X21" s="120">
        <v>2</v>
      </c>
      <c r="Y21" s="120">
        <v>0</v>
      </c>
      <c r="Z21" s="120">
        <v>2</v>
      </c>
      <c r="AA21" s="120">
        <v>5</v>
      </c>
      <c r="AB21" s="130" t="s">
        <v>432</v>
      </c>
      <c r="AC21" s="130" t="s">
        <v>418</v>
      </c>
      <c r="AD21" s="130" t="s">
        <v>418</v>
      </c>
      <c r="AE21" s="130" t="s">
        <v>418</v>
      </c>
      <c r="AF21" s="130" t="s">
        <v>418</v>
      </c>
      <c r="AG21" s="120">
        <v>14</v>
      </c>
      <c r="AH21" s="120">
        <v>14</v>
      </c>
      <c r="AI21" s="120">
        <v>0</v>
      </c>
      <c r="AJ21" s="120">
        <v>0</v>
      </c>
      <c r="AK21" s="120">
        <v>10</v>
      </c>
      <c r="AL21" s="120" t="str">
        <f>IF(OR(Q21="No",AC21="No",AE21="No",AH21=0),"No","Yes")</f>
        <v>Yes</v>
      </c>
      <c r="AM21" s="132">
        <f>IF(AL21="No","",AK21/AH21)</f>
        <v>0.7142857142857143</v>
      </c>
      <c r="AN21" s="130"/>
      <c r="AO21" s="130"/>
      <c r="AP21" s="130"/>
      <c r="AQ21" s="130"/>
      <c r="AR21" s="130"/>
      <c r="AS21" s="130"/>
      <c r="AT21" s="130" t="s">
        <v>433</v>
      </c>
      <c r="AU21" s="120">
        <v>5000</v>
      </c>
      <c r="AV21" s="120"/>
      <c r="AW21" s="120"/>
      <c r="AX21" s="120"/>
      <c r="AY21" s="130" t="s">
        <v>447</v>
      </c>
      <c r="AZ21" s="130" t="s">
        <v>435</v>
      </c>
      <c r="BA21" s="130" t="s">
        <v>436</v>
      </c>
      <c r="BB21" s="130" t="s">
        <v>437</v>
      </c>
      <c r="BC21" s="120" t="str">
        <f>IF(AND(BB21="less_smoke",AL21="Yes"), "Yes", "No")</f>
        <v>Yes</v>
      </c>
      <c r="BD21" s="130" t="s">
        <v>593</v>
      </c>
      <c r="BE21" s="120">
        <v>1</v>
      </c>
      <c r="BF21" s="120">
        <v>1</v>
      </c>
      <c r="BG21" s="120">
        <v>1</v>
      </c>
      <c r="BH21" s="120">
        <v>1</v>
      </c>
      <c r="BI21" s="120">
        <v>0</v>
      </c>
      <c r="BJ21" s="130"/>
      <c r="BK21" s="130" t="s">
        <v>439</v>
      </c>
      <c r="BL21" s="120" t="str">
        <f>IF(OR(BK21="increased_somewhat",BK21="not_changed",BK21="increased_significantly",AL21="No"),"No","Yes")</f>
        <v>Yes</v>
      </c>
    </row>
    <row r="22" spans="1:64" ht="19.5" customHeight="1">
      <c r="A22" s="120">
        <v>19</v>
      </c>
      <c r="B22" s="130" t="s">
        <v>527</v>
      </c>
      <c r="C22" s="130" t="s">
        <v>418</v>
      </c>
      <c r="D22" s="130" t="s">
        <v>418</v>
      </c>
      <c r="E22" s="130" t="s">
        <v>418</v>
      </c>
      <c r="F22" s="130"/>
      <c r="G22" s="130" t="s">
        <v>558</v>
      </c>
      <c r="H22" s="130" t="s">
        <v>559</v>
      </c>
      <c r="I22" s="130" t="s">
        <v>560</v>
      </c>
      <c r="J22" s="130" t="s">
        <v>478</v>
      </c>
      <c r="K22" s="130" t="s">
        <v>423</v>
      </c>
      <c r="L22" s="130" t="s">
        <v>594</v>
      </c>
      <c r="M22" s="130" t="s">
        <v>595</v>
      </c>
      <c r="N22" s="130" t="s">
        <v>596</v>
      </c>
      <c r="O22" s="130" t="s">
        <v>427</v>
      </c>
      <c r="P22" s="130" t="s">
        <v>597</v>
      </c>
      <c r="Q22" s="130" t="s">
        <v>418</v>
      </c>
      <c r="R22" s="130" t="s">
        <v>598</v>
      </c>
      <c r="S22" s="131">
        <v>46111</v>
      </c>
      <c r="T22" s="120">
        <f>YEAR(S22)</f>
        <v>2026</v>
      </c>
      <c r="U22" s="120" t="s">
        <v>599</v>
      </c>
      <c r="V22" s="120" t="s">
        <v>600</v>
      </c>
      <c r="W22" s="120">
        <v>2</v>
      </c>
      <c r="X22" s="120">
        <v>1</v>
      </c>
      <c r="Y22" s="120">
        <v>0</v>
      </c>
      <c r="Z22" s="120">
        <v>1</v>
      </c>
      <c r="AA22" s="120">
        <v>4</v>
      </c>
      <c r="AB22" s="130" t="s">
        <v>432</v>
      </c>
      <c r="AC22" s="130" t="s">
        <v>418</v>
      </c>
      <c r="AD22" s="130" t="s">
        <v>418</v>
      </c>
      <c r="AE22" s="130" t="s">
        <v>418</v>
      </c>
      <c r="AF22" s="130" t="s">
        <v>418</v>
      </c>
      <c r="AG22" s="120">
        <v>14</v>
      </c>
      <c r="AH22" s="120">
        <v>14</v>
      </c>
      <c r="AI22" s="120">
        <v>0</v>
      </c>
      <c r="AJ22" s="120">
        <v>0</v>
      </c>
      <c r="AK22" s="120">
        <v>14</v>
      </c>
      <c r="AL22" s="120" t="str">
        <f>IF(OR(Q22="No",AC22="No",AE22="No",AH22=0),"No","Yes")</f>
        <v>Yes</v>
      </c>
      <c r="AM22" s="132">
        <f>IF(AL22="No","",AK22/AH22)</f>
        <v>1</v>
      </c>
      <c r="AN22" s="130"/>
      <c r="AO22" s="130"/>
      <c r="AP22" s="130"/>
      <c r="AQ22" s="130"/>
      <c r="AR22" s="130"/>
      <c r="AS22" s="130"/>
      <c r="AT22" s="130" t="s">
        <v>456</v>
      </c>
      <c r="AU22" s="120"/>
      <c r="AV22" s="120"/>
      <c r="AW22" s="120"/>
      <c r="AX22" s="120"/>
      <c r="AY22" s="130" t="s">
        <v>486</v>
      </c>
      <c r="AZ22" s="130" t="s">
        <v>435</v>
      </c>
      <c r="BA22" s="130" t="s">
        <v>436</v>
      </c>
      <c r="BB22" s="130" t="s">
        <v>437</v>
      </c>
      <c r="BC22" s="120" t="str">
        <f>IF(AND(BB22="less_smoke",AL22="Yes"), "Yes", "No")</f>
        <v>Yes</v>
      </c>
      <c r="BD22" s="130" t="s">
        <v>601</v>
      </c>
      <c r="BE22" s="120">
        <v>1</v>
      </c>
      <c r="BF22" s="120">
        <v>1</v>
      </c>
      <c r="BG22" s="120">
        <v>1</v>
      </c>
      <c r="BH22" s="120">
        <v>1</v>
      </c>
      <c r="BI22" s="120">
        <v>0</v>
      </c>
      <c r="BJ22" s="130"/>
      <c r="BK22" s="130" t="s">
        <v>439</v>
      </c>
      <c r="BL22" s="120" t="str">
        <f>IF(OR(BK22="increased_somewhat",BK22="not_changed",BK22="increased_significantly",AL22="No"),"No","Yes")</f>
        <v>Yes</v>
      </c>
    </row>
    <row r="23" spans="1:64" ht="19.5" customHeight="1">
      <c r="A23" s="120">
        <v>20</v>
      </c>
      <c r="B23" s="130" t="s">
        <v>527</v>
      </c>
      <c r="C23" s="130" t="s">
        <v>418</v>
      </c>
      <c r="D23" s="130" t="s">
        <v>418</v>
      </c>
      <c r="E23" s="130" t="s">
        <v>418</v>
      </c>
      <c r="F23" s="130"/>
      <c r="G23" s="130" t="s">
        <v>558</v>
      </c>
      <c r="H23" s="130" t="s">
        <v>559</v>
      </c>
      <c r="I23" s="130" t="s">
        <v>560</v>
      </c>
      <c r="J23" s="130" t="s">
        <v>478</v>
      </c>
      <c r="K23" s="130" t="s">
        <v>423</v>
      </c>
      <c r="L23" s="130" t="s">
        <v>602</v>
      </c>
      <c r="M23" s="130" t="s">
        <v>603</v>
      </c>
      <c r="N23" s="130" t="s">
        <v>481</v>
      </c>
      <c r="O23" s="130" t="s">
        <v>427</v>
      </c>
      <c r="P23" s="130" t="s">
        <v>604</v>
      </c>
      <c r="Q23" s="130" t="s">
        <v>418</v>
      </c>
      <c r="R23" s="130" t="s">
        <v>605</v>
      </c>
      <c r="S23" s="131">
        <v>46111</v>
      </c>
      <c r="T23" s="120">
        <f>YEAR(S23)</f>
        <v>2026</v>
      </c>
      <c r="U23" s="120" t="s">
        <v>606</v>
      </c>
      <c r="V23" s="120" t="s">
        <v>607</v>
      </c>
      <c r="W23" s="120">
        <v>1</v>
      </c>
      <c r="X23" s="120">
        <v>1</v>
      </c>
      <c r="Y23" s="120">
        <v>0</v>
      </c>
      <c r="Z23" s="120">
        <v>1</v>
      </c>
      <c r="AA23" s="120">
        <v>3</v>
      </c>
      <c r="AB23" s="130" t="s">
        <v>432</v>
      </c>
      <c r="AC23" s="130" t="s">
        <v>418</v>
      </c>
      <c r="AD23" s="130" t="s">
        <v>418</v>
      </c>
      <c r="AE23" s="130" t="s">
        <v>418</v>
      </c>
      <c r="AF23" s="130" t="s">
        <v>418</v>
      </c>
      <c r="AG23" s="120">
        <v>21</v>
      </c>
      <c r="AH23" s="120">
        <v>21</v>
      </c>
      <c r="AI23" s="120">
        <v>0</v>
      </c>
      <c r="AJ23" s="120">
        <v>0</v>
      </c>
      <c r="AK23" s="120">
        <v>21</v>
      </c>
      <c r="AL23" s="120" t="str">
        <f>IF(OR(Q23="No",AC23="No",AE23="No",AH23=0),"No","Yes")</f>
        <v>Yes</v>
      </c>
      <c r="AM23" s="132">
        <f>IF(AL23="No","",AK23/AH23)</f>
        <v>1</v>
      </c>
      <c r="AN23" s="130"/>
      <c r="AO23" s="130"/>
      <c r="AP23" s="130"/>
      <c r="AQ23" s="130"/>
      <c r="AR23" s="130"/>
      <c r="AS23" s="130"/>
      <c r="AT23" s="130" t="s">
        <v>433</v>
      </c>
      <c r="AU23" s="120">
        <v>3000</v>
      </c>
      <c r="AV23" s="120"/>
      <c r="AW23" s="120"/>
      <c r="AX23" s="120"/>
      <c r="AY23" s="130" t="s">
        <v>447</v>
      </c>
      <c r="AZ23" s="130" t="s">
        <v>435</v>
      </c>
      <c r="BA23" s="130" t="s">
        <v>436</v>
      </c>
      <c r="BB23" s="130" t="s">
        <v>437</v>
      </c>
      <c r="BC23" s="120" t="str">
        <f>IF(AND(BB23="less_smoke",AL23="Yes"), "Yes", "No")</f>
        <v>Yes</v>
      </c>
      <c r="BD23" s="130" t="s">
        <v>608</v>
      </c>
      <c r="BE23" s="120">
        <v>0</v>
      </c>
      <c r="BF23" s="120">
        <v>1</v>
      </c>
      <c r="BG23" s="120">
        <v>1</v>
      </c>
      <c r="BH23" s="120">
        <v>1</v>
      </c>
      <c r="BI23" s="120">
        <v>0</v>
      </c>
      <c r="BJ23" s="130"/>
      <c r="BK23" s="130" t="s">
        <v>439</v>
      </c>
      <c r="BL23" s="120" t="str">
        <f>IF(OR(BK23="increased_somewhat",BK23="not_changed",BK23="increased_significantly",AL23="No"),"No","Yes")</f>
        <v>Yes</v>
      </c>
    </row>
    <row r="24" spans="1:64" ht="19.5" customHeight="1">
      <c r="A24" s="120">
        <v>21</v>
      </c>
      <c r="B24" s="130" t="s">
        <v>527</v>
      </c>
      <c r="C24" s="130" t="s">
        <v>418</v>
      </c>
      <c r="D24" s="130" t="s">
        <v>418</v>
      </c>
      <c r="E24" s="130" t="s">
        <v>418</v>
      </c>
      <c r="F24" s="130"/>
      <c r="G24" s="130" t="s">
        <v>609</v>
      </c>
      <c r="H24" s="130" t="s">
        <v>610</v>
      </c>
      <c r="I24" s="130" t="s">
        <v>611</v>
      </c>
      <c r="J24" s="130" t="s">
        <v>478</v>
      </c>
      <c r="K24" s="130" t="s">
        <v>423</v>
      </c>
      <c r="L24" s="130" t="s">
        <v>612</v>
      </c>
      <c r="M24" s="130" t="s">
        <v>613</v>
      </c>
      <c r="N24" s="130" t="s">
        <v>614</v>
      </c>
      <c r="O24" s="130" t="s">
        <v>427</v>
      </c>
      <c r="P24" s="130" t="s">
        <v>615</v>
      </c>
      <c r="Q24" s="130" t="s">
        <v>418</v>
      </c>
      <c r="R24" s="130" t="s">
        <v>616</v>
      </c>
      <c r="S24" s="131">
        <v>46099</v>
      </c>
      <c r="T24" s="120">
        <f>YEAR(S24)</f>
        <v>2026</v>
      </c>
      <c r="U24" s="120" t="s">
        <v>617</v>
      </c>
      <c r="V24" s="120" t="s">
        <v>618</v>
      </c>
      <c r="W24" s="120">
        <v>1</v>
      </c>
      <c r="X24" s="120">
        <v>0</v>
      </c>
      <c r="Y24" s="120">
        <v>0</v>
      </c>
      <c r="Z24" s="120">
        <v>2</v>
      </c>
      <c r="AA24" s="120">
        <v>3</v>
      </c>
      <c r="AB24" s="130" t="s">
        <v>432</v>
      </c>
      <c r="AC24" s="130" t="s">
        <v>418</v>
      </c>
      <c r="AD24" s="130" t="s">
        <v>418</v>
      </c>
      <c r="AE24" s="130" t="s">
        <v>418</v>
      </c>
      <c r="AF24" s="130" t="s">
        <v>418</v>
      </c>
      <c r="AG24" s="120">
        <v>14</v>
      </c>
      <c r="AH24" s="120">
        <v>14</v>
      </c>
      <c r="AI24" s="120">
        <v>0</v>
      </c>
      <c r="AJ24" s="120">
        <v>0</v>
      </c>
      <c r="AK24" s="120">
        <v>14</v>
      </c>
      <c r="AL24" s="120" t="str">
        <f>IF(OR(Q24="No",AC24="No",AE24="No",AH24=0),"No","Yes")</f>
        <v>Yes</v>
      </c>
      <c r="AM24" s="132">
        <f>IF(AL24="No","",AK24/AH24)</f>
        <v>1</v>
      </c>
      <c r="AN24" s="130"/>
      <c r="AO24" s="130"/>
      <c r="AP24" s="130"/>
      <c r="AQ24" s="130"/>
      <c r="AR24" s="130"/>
      <c r="AS24" s="130"/>
      <c r="AT24" s="130" t="s">
        <v>433</v>
      </c>
      <c r="AU24" s="120">
        <v>1000</v>
      </c>
      <c r="AV24" s="120"/>
      <c r="AW24" s="120"/>
      <c r="AX24" s="120"/>
      <c r="AY24" s="130" t="s">
        <v>434</v>
      </c>
      <c r="AZ24" s="130" t="s">
        <v>435</v>
      </c>
      <c r="BA24" s="130" t="s">
        <v>436</v>
      </c>
      <c r="BB24" s="130" t="s">
        <v>437</v>
      </c>
      <c r="BC24" s="120" t="str">
        <f>IF(AND(BB24="less_smoke",AL24="Yes"), "Yes", "No")</f>
        <v>Yes</v>
      </c>
      <c r="BD24" s="130" t="s">
        <v>619</v>
      </c>
      <c r="BE24" s="120">
        <v>1</v>
      </c>
      <c r="BF24" s="120">
        <v>1</v>
      </c>
      <c r="BG24" s="120">
        <v>0</v>
      </c>
      <c r="BH24" s="120">
        <v>1</v>
      </c>
      <c r="BI24" s="120">
        <v>0</v>
      </c>
      <c r="BJ24" s="130"/>
      <c r="BK24" s="130" t="s">
        <v>620</v>
      </c>
      <c r="BL24" s="120" t="str">
        <f>IF(OR(BK24="increased_somewhat",BK24="not_changed",BK24="increased_significantly",AL24="No"),"No","Yes")</f>
        <v>Yes</v>
      </c>
    </row>
    <row r="25" spans="1:64" ht="19.5" customHeight="1">
      <c r="A25" s="120">
        <v>22</v>
      </c>
      <c r="B25" s="130" t="s">
        <v>527</v>
      </c>
      <c r="C25" s="130" t="s">
        <v>418</v>
      </c>
      <c r="D25" s="130" t="s">
        <v>418</v>
      </c>
      <c r="E25" s="130" t="s">
        <v>418</v>
      </c>
      <c r="F25" s="130"/>
      <c r="G25" s="130" t="s">
        <v>609</v>
      </c>
      <c r="H25" s="130" t="s">
        <v>610</v>
      </c>
      <c r="I25" s="130" t="s">
        <v>611</v>
      </c>
      <c r="J25" s="130" t="s">
        <v>478</v>
      </c>
      <c r="K25" s="130" t="s">
        <v>423</v>
      </c>
      <c r="L25" s="130" t="s">
        <v>621</v>
      </c>
      <c r="M25" s="130" t="s">
        <v>622</v>
      </c>
      <c r="N25" s="130" t="s">
        <v>623</v>
      </c>
      <c r="O25" s="130" t="s">
        <v>427</v>
      </c>
      <c r="P25" s="130" t="s">
        <v>624</v>
      </c>
      <c r="Q25" s="130" t="s">
        <v>418</v>
      </c>
      <c r="R25" s="130" t="s">
        <v>625</v>
      </c>
      <c r="S25" s="131">
        <v>46112</v>
      </c>
      <c r="T25" s="120">
        <f>YEAR(S25)</f>
        <v>2026</v>
      </c>
      <c r="U25" s="120" t="s">
        <v>626</v>
      </c>
      <c r="V25" s="120" t="s">
        <v>627</v>
      </c>
      <c r="W25" s="120">
        <v>1</v>
      </c>
      <c r="X25" s="120">
        <v>3</v>
      </c>
      <c r="Y25" s="120">
        <v>0</v>
      </c>
      <c r="Z25" s="120">
        <v>2</v>
      </c>
      <c r="AA25" s="120">
        <v>6</v>
      </c>
      <c r="AB25" s="130" t="s">
        <v>432</v>
      </c>
      <c r="AC25" s="130" t="s">
        <v>418</v>
      </c>
      <c r="AD25" s="130" t="s">
        <v>418</v>
      </c>
      <c r="AE25" s="130" t="s">
        <v>418</v>
      </c>
      <c r="AF25" s="130" t="s">
        <v>418</v>
      </c>
      <c r="AG25" s="120">
        <v>14</v>
      </c>
      <c r="AH25" s="120">
        <v>14</v>
      </c>
      <c r="AI25" s="120">
        <v>0</v>
      </c>
      <c r="AJ25" s="120">
        <v>0</v>
      </c>
      <c r="AK25" s="120">
        <v>14</v>
      </c>
      <c r="AL25" s="120" t="str">
        <f>IF(OR(Q25="No",AC25="No",AE25="No",AH25=0),"No","Yes")</f>
        <v>Yes</v>
      </c>
      <c r="AM25" s="132">
        <f>IF(AL25="No","",AK25/AH25)</f>
        <v>1</v>
      </c>
      <c r="AN25" s="130"/>
      <c r="AO25" s="130"/>
      <c r="AP25" s="130"/>
      <c r="AQ25" s="130"/>
      <c r="AR25" s="130"/>
      <c r="AS25" s="130"/>
      <c r="AT25" s="130" t="s">
        <v>456</v>
      </c>
      <c r="AU25" s="120"/>
      <c r="AV25" s="120"/>
      <c r="AW25" s="120"/>
      <c r="AX25" s="120"/>
      <c r="AY25" s="130" t="s">
        <v>447</v>
      </c>
      <c r="AZ25" s="130" t="s">
        <v>497</v>
      </c>
      <c r="BA25" s="130" t="s">
        <v>436</v>
      </c>
      <c r="BB25" s="130" t="s">
        <v>437</v>
      </c>
      <c r="BC25" s="120" t="str">
        <f>IF(AND(BB25="less_smoke",AL25="Yes"), "Yes", "No")</f>
        <v>Yes</v>
      </c>
      <c r="BD25" s="130" t="s">
        <v>628</v>
      </c>
      <c r="BE25" s="120">
        <v>1</v>
      </c>
      <c r="BF25" s="120">
        <v>1</v>
      </c>
      <c r="BG25" s="120">
        <v>1</v>
      </c>
      <c r="BH25" s="120">
        <v>1</v>
      </c>
      <c r="BI25" s="120">
        <v>0</v>
      </c>
      <c r="BJ25" s="130"/>
      <c r="BK25" s="130" t="s">
        <v>620</v>
      </c>
      <c r="BL25" s="120" t="str">
        <f>IF(OR(BK25="increased_somewhat",BK25="not_changed",BK25="increased_significantly",AL25="No"),"No","Yes")</f>
        <v>Yes</v>
      </c>
    </row>
    <row r="26" spans="1:64" ht="19.5" customHeight="1">
      <c r="A26" s="120">
        <v>23</v>
      </c>
      <c r="B26" s="130" t="s">
        <v>527</v>
      </c>
      <c r="C26" s="130" t="s">
        <v>418</v>
      </c>
      <c r="D26" s="130" t="s">
        <v>418</v>
      </c>
      <c r="E26" s="130" t="s">
        <v>418</v>
      </c>
      <c r="F26" s="130"/>
      <c r="G26" s="130" t="s">
        <v>609</v>
      </c>
      <c r="H26" s="130" t="s">
        <v>610</v>
      </c>
      <c r="I26" s="130" t="s">
        <v>611</v>
      </c>
      <c r="J26" s="130" t="s">
        <v>478</v>
      </c>
      <c r="K26" s="130" t="s">
        <v>423</v>
      </c>
      <c r="L26" s="130" t="s">
        <v>629</v>
      </c>
      <c r="M26" s="130" t="s">
        <v>630</v>
      </c>
      <c r="N26" s="130" t="s">
        <v>631</v>
      </c>
      <c r="O26" s="130" t="s">
        <v>427</v>
      </c>
      <c r="P26" s="130" t="s">
        <v>632</v>
      </c>
      <c r="Q26" s="130" t="s">
        <v>418</v>
      </c>
      <c r="R26" s="130" t="s">
        <v>633</v>
      </c>
      <c r="S26" s="131">
        <v>46099</v>
      </c>
      <c r="T26" s="120">
        <f>YEAR(S26)</f>
        <v>2026</v>
      </c>
      <c r="U26" s="120" t="s">
        <v>634</v>
      </c>
      <c r="V26" s="120" t="s">
        <v>635</v>
      </c>
      <c r="W26" s="120">
        <v>4</v>
      </c>
      <c r="X26" s="120">
        <v>1</v>
      </c>
      <c r="Y26" s="120">
        <v>0</v>
      </c>
      <c r="Z26" s="120">
        <v>1</v>
      </c>
      <c r="AA26" s="120">
        <v>6</v>
      </c>
      <c r="AB26" s="130" t="s">
        <v>432</v>
      </c>
      <c r="AC26" s="130" t="s">
        <v>418</v>
      </c>
      <c r="AD26" s="130" t="s">
        <v>418</v>
      </c>
      <c r="AE26" s="130" t="s">
        <v>418</v>
      </c>
      <c r="AF26" s="130" t="s">
        <v>418</v>
      </c>
      <c r="AG26" s="120">
        <v>14</v>
      </c>
      <c r="AH26" s="120">
        <v>12</v>
      </c>
      <c r="AI26" s="120">
        <v>2</v>
      </c>
      <c r="AJ26" s="120">
        <v>0</v>
      </c>
      <c r="AK26" s="120">
        <v>12</v>
      </c>
      <c r="AL26" s="120" t="str">
        <f>IF(OR(Q26="No",AC26="No",AE26="No",AH26=0),"No","Yes")</f>
        <v>Yes</v>
      </c>
      <c r="AM26" s="132">
        <f>IF(AL26="No","",AK26/AH26)</f>
        <v>1</v>
      </c>
      <c r="AN26" s="130"/>
      <c r="AO26" s="130" t="s">
        <v>636</v>
      </c>
      <c r="AP26" s="130" t="s">
        <v>636</v>
      </c>
      <c r="AQ26" s="130" t="s">
        <v>418</v>
      </c>
      <c r="AR26" s="130" t="s">
        <v>636</v>
      </c>
      <c r="AS26" s="130" t="s">
        <v>636</v>
      </c>
      <c r="AT26" s="130" t="s">
        <v>433</v>
      </c>
      <c r="AU26" s="120">
        <v>2000</v>
      </c>
      <c r="AV26" s="120">
        <v>4000</v>
      </c>
      <c r="AW26" s="120"/>
      <c r="AX26" s="120"/>
      <c r="AY26" s="130" t="s">
        <v>525</v>
      </c>
      <c r="AZ26" s="130" t="s">
        <v>435</v>
      </c>
      <c r="BA26" s="130" t="s">
        <v>436</v>
      </c>
      <c r="BB26" s="130" t="s">
        <v>437</v>
      </c>
      <c r="BC26" s="120" t="str">
        <f>IF(AND(BB26="less_smoke",AL26="Yes"), "Yes", "No")</f>
        <v>Yes</v>
      </c>
      <c r="BD26" s="130" t="s">
        <v>465</v>
      </c>
      <c r="BE26" s="120">
        <v>0</v>
      </c>
      <c r="BF26" s="120">
        <v>0</v>
      </c>
      <c r="BG26" s="120">
        <v>1</v>
      </c>
      <c r="BH26" s="120">
        <v>1</v>
      </c>
      <c r="BI26" s="120">
        <v>0</v>
      </c>
      <c r="BJ26" s="130"/>
      <c r="BK26" s="130" t="s">
        <v>620</v>
      </c>
      <c r="BL26" s="120" t="str">
        <f>IF(OR(BK26="increased_somewhat",BK26="not_changed",BK26="increased_significantly",AL26="No"),"No","Yes")</f>
        <v>Yes</v>
      </c>
    </row>
    <row r="27" spans="1:64" ht="19.5" customHeight="1">
      <c r="A27" s="120">
        <v>24</v>
      </c>
      <c r="B27" s="130" t="s">
        <v>527</v>
      </c>
      <c r="C27" s="130" t="s">
        <v>418</v>
      </c>
      <c r="D27" s="130" t="s">
        <v>418</v>
      </c>
      <c r="E27" s="130" t="s">
        <v>418</v>
      </c>
      <c r="F27" s="130"/>
      <c r="G27" s="130" t="s">
        <v>609</v>
      </c>
      <c r="H27" s="130" t="s">
        <v>610</v>
      </c>
      <c r="I27" s="130" t="s">
        <v>611</v>
      </c>
      <c r="J27" s="130" t="s">
        <v>478</v>
      </c>
      <c r="K27" s="130" t="s">
        <v>423</v>
      </c>
      <c r="L27" s="130" t="s">
        <v>637</v>
      </c>
      <c r="M27" s="130" t="s">
        <v>638</v>
      </c>
      <c r="N27" s="130" t="s">
        <v>510</v>
      </c>
      <c r="O27" s="130" t="s">
        <v>427</v>
      </c>
      <c r="P27" s="130" t="s">
        <v>639</v>
      </c>
      <c r="Q27" s="130" t="s">
        <v>418</v>
      </c>
      <c r="R27" s="130" t="s">
        <v>640</v>
      </c>
      <c r="S27" s="131">
        <v>46099</v>
      </c>
      <c r="T27" s="120">
        <f>YEAR(S27)</f>
        <v>2026</v>
      </c>
      <c r="U27" s="120" t="s">
        <v>641</v>
      </c>
      <c r="V27" s="120" t="s">
        <v>642</v>
      </c>
      <c r="W27" s="120">
        <v>2</v>
      </c>
      <c r="X27" s="120">
        <v>1</v>
      </c>
      <c r="Y27" s="120">
        <v>0</v>
      </c>
      <c r="Z27" s="120">
        <v>0</v>
      </c>
      <c r="AA27" s="120">
        <v>3</v>
      </c>
      <c r="AB27" s="130" t="s">
        <v>432</v>
      </c>
      <c r="AC27" s="130" t="s">
        <v>418</v>
      </c>
      <c r="AD27" s="130" t="s">
        <v>418</v>
      </c>
      <c r="AE27" s="130" t="s">
        <v>418</v>
      </c>
      <c r="AF27" s="130" t="s">
        <v>418</v>
      </c>
      <c r="AG27" s="120">
        <v>14</v>
      </c>
      <c r="AH27" s="120">
        <v>14</v>
      </c>
      <c r="AI27" s="120">
        <v>0</v>
      </c>
      <c r="AJ27" s="120">
        <v>0</v>
      </c>
      <c r="AK27" s="120">
        <v>14</v>
      </c>
      <c r="AL27" s="120" t="str">
        <f>IF(OR(Q27="No",AC27="No",AE27="No",AH27=0),"No","Yes")</f>
        <v>Yes</v>
      </c>
      <c r="AM27" s="132">
        <f>IF(AL27="No","",AK27/AH27)</f>
        <v>1</v>
      </c>
      <c r="AN27" s="130"/>
      <c r="AO27" s="130"/>
      <c r="AP27" s="130"/>
      <c r="AQ27" s="130"/>
      <c r="AR27" s="130"/>
      <c r="AS27" s="130"/>
      <c r="AT27" s="130" t="s">
        <v>456</v>
      </c>
      <c r="AU27" s="120"/>
      <c r="AV27" s="120"/>
      <c r="AW27" s="120"/>
      <c r="AX27" s="120"/>
      <c r="AY27" s="130" t="s">
        <v>486</v>
      </c>
      <c r="AZ27" s="130" t="s">
        <v>497</v>
      </c>
      <c r="BA27" s="130" t="s">
        <v>436</v>
      </c>
      <c r="BB27" s="130" t="s">
        <v>437</v>
      </c>
      <c r="BC27" s="120" t="str">
        <f>IF(AND(BB27="less_smoke",AL27="Yes"), "Yes", "No")</f>
        <v>Yes</v>
      </c>
      <c r="BD27" s="130" t="s">
        <v>601</v>
      </c>
      <c r="BE27" s="120">
        <v>1</v>
      </c>
      <c r="BF27" s="120">
        <v>1</v>
      </c>
      <c r="BG27" s="120">
        <v>1</v>
      </c>
      <c r="BH27" s="120">
        <v>1</v>
      </c>
      <c r="BI27" s="120">
        <v>0</v>
      </c>
      <c r="BJ27" s="130"/>
      <c r="BK27" s="130" t="s">
        <v>620</v>
      </c>
      <c r="BL27" s="120" t="str">
        <f>IF(OR(BK27="increased_somewhat",BK27="not_changed",BK27="increased_significantly",AL27="No"),"No","Yes")</f>
        <v>Yes</v>
      </c>
    </row>
    <row r="28" spans="1:64" ht="19.5" customHeight="1">
      <c r="A28" s="120">
        <v>25</v>
      </c>
      <c r="B28" s="130" t="s">
        <v>527</v>
      </c>
      <c r="C28" s="130" t="s">
        <v>418</v>
      </c>
      <c r="D28" s="130" t="s">
        <v>418</v>
      </c>
      <c r="E28" s="130" t="s">
        <v>418</v>
      </c>
      <c r="F28" s="130"/>
      <c r="G28" s="130" t="s">
        <v>643</v>
      </c>
      <c r="H28" s="130" t="s">
        <v>644</v>
      </c>
      <c r="I28" s="130" t="s">
        <v>645</v>
      </c>
      <c r="J28" s="130" t="s">
        <v>478</v>
      </c>
      <c r="K28" s="130" t="s">
        <v>423</v>
      </c>
      <c r="L28" s="130" t="s">
        <v>646</v>
      </c>
      <c r="M28" s="130" t="s">
        <v>647</v>
      </c>
      <c r="N28" s="130" t="s">
        <v>648</v>
      </c>
      <c r="O28" s="130" t="s">
        <v>427</v>
      </c>
      <c r="P28" s="130" t="s">
        <v>649</v>
      </c>
      <c r="Q28" s="130" t="s">
        <v>418</v>
      </c>
      <c r="R28" s="130" t="s">
        <v>650</v>
      </c>
      <c r="S28" s="131">
        <v>46100</v>
      </c>
      <c r="T28" s="120">
        <f>YEAR(S28)</f>
        <v>2026</v>
      </c>
      <c r="U28" s="120" t="s">
        <v>651</v>
      </c>
      <c r="V28" s="120" t="s">
        <v>652</v>
      </c>
      <c r="W28" s="120">
        <v>2</v>
      </c>
      <c r="X28" s="120">
        <v>1</v>
      </c>
      <c r="Y28" s="120">
        <v>0</v>
      </c>
      <c r="Z28" s="120">
        <v>2</v>
      </c>
      <c r="AA28" s="120">
        <v>5</v>
      </c>
      <c r="AB28" s="130" t="s">
        <v>432</v>
      </c>
      <c r="AC28" s="130" t="s">
        <v>418</v>
      </c>
      <c r="AD28" s="130" t="s">
        <v>418</v>
      </c>
      <c r="AE28" s="130" t="s">
        <v>418</v>
      </c>
      <c r="AF28" s="130" t="s">
        <v>418</v>
      </c>
      <c r="AG28" s="120">
        <v>21</v>
      </c>
      <c r="AH28" s="120">
        <v>21</v>
      </c>
      <c r="AI28" s="120">
        <v>0</v>
      </c>
      <c r="AJ28" s="120">
        <v>0</v>
      </c>
      <c r="AK28" s="120">
        <v>19</v>
      </c>
      <c r="AL28" s="120" t="str">
        <f>IF(OR(Q28="No",AC28="No",AE28="No",AH28=0),"No","Yes")</f>
        <v>Yes</v>
      </c>
      <c r="AM28" s="132">
        <f>IF(AL28="No","",AK28/AH28)</f>
        <v>0.90476190476190477</v>
      </c>
      <c r="AN28" s="130"/>
      <c r="AO28" s="130"/>
      <c r="AP28" s="130"/>
      <c r="AQ28" s="130"/>
      <c r="AR28" s="130"/>
      <c r="AS28" s="130"/>
      <c r="AT28" s="130" t="s">
        <v>516</v>
      </c>
      <c r="AU28" s="120">
        <v>8000</v>
      </c>
      <c r="AV28" s="120"/>
      <c r="AW28" s="120"/>
      <c r="AX28" s="120"/>
      <c r="AY28" s="130" t="s">
        <v>486</v>
      </c>
      <c r="AZ28" s="130" t="s">
        <v>487</v>
      </c>
      <c r="BA28" s="130" t="s">
        <v>436</v>
      </c>
      <c r="BB28" s="130" t="s">
        <v>437</v>
      </c>
      <c r="BC28" s="120" t="str">
        <f>IF(AND(BB28="less_smoke",AL28="Yes"), "Yes", "No")</f>
        <v>Yes</v>
      </c>
      <c r="BD28" s="130" t="s">
        <v>473</v>
      </c>
      <c r="BE28" s="120">
        <v>1</v>
      </c>
      <c r="BF28" s="120">
        <v>0</v>
      </c>
      <c r="BG28" s="120">
        <v>1</v>
      </c>
      <c r="BH28" s="120">
        <v>1</v>
      </c>
      <c r="BI28" s="120">
        <v>0</v>
      </c>
      <c r="BJ28" s="130"/>
      <c r="BK28" s="130" t="s">
        <v>439</v>
      </c>
      <c r="BL28" s="120" t="str">
        <f>IF(OR(BK28="increased_somewhat",BK28="not_changed",BK28="increased_significantly",AL28="No"),"No","Yes")</f>
        <v>Yes</v>
      </c>
    </row>
    <row r="29" spans="1:64" ht="19.5" customHeight="1">
      <c r="A29" s="120">
        <v>26</v>
      </c>
      <c r="B29" s="130" t="s">
        <v>527</v>
      </c>
      <c r="C29" s="130" t="s">
        <v>418</v>
      </c>
      <c r="D29" s="130" t="s">
        <v>418</v>
      </c>
      <c r="E29" s="130" t="s">
        <v>418</v>
      </c>
      <c r="F29" s="130"/>
      <c r="G29" s="130" t="s">
        <v>643</v>
      </c>
      <c r="H29" s="130" t="s">
        <v>644</v>
      </c>
      <c r="I29" s="130" t="s">
        <v>645</v>
      </c>
      <c r="J29" s="130" t="s">
        <v>478</v>
      </c>
      <c r="K29" s="130" t="s">
        <v>423</v>
      </c>
      <c r="L29" s="130" t="s">
        <v>653</v>
      </c>
      <c r="M29" s="130" t="s">
        <v>654</v>
      </c>
      <c r="N29" s="130" t="s">
        <v>655</v>
      </c>
      <c r="O29" s="130" t="s">
        <v>427</v>
      </c>
      <c r="P29" s="130" t="s">
        <v>656</v>
      </c>
      <c r="Q29" s="130" t="s">
        <v>418</v>
      </c>
      <c r="R29" s="130" t="s">
        <v>657</v>
      </c>
      <c r="S29" s="131">
        <v>46100</v>
      </c>
      <c r="T29" s="120">
        <f>YEAR(S29)</f>
        <v>2026</v>
      </c>
      <c r="U29" s="120" t="s">
        <v>658</v>
      </c>
      <c r="V29" s="120" t="s">
        <v>659</v>
      </c>
      <c r="W29" s="120">
        <v>1</v>
      </c>
      <c r="X29" s="120">
        <v>1</v>
      </c>
      <c r="Y29" s="120">
        <v>0</v>
      </c>
      <c r="Z29" s="120">
        <v>4</v>
      </c>
      <c r="AA29" s="120">
        <v>6</v>
      </c>
      <c r="AB29" s="130" t="s">
        <v>432</v>
      </c>
      <c r="AC29" s="130" t="s">
        <v>418</v>
      </c>
      <c r="AD29" s="130" t="s">
        <v>418</v>
      </c>
      <c r="AE29" s="130" t="s">
        <v>418</v>
      </c>
      <c r="AF29" s="130" t="s">
        <v>418</v>
      </c>
      <c r="AG29" s="120">
        <v>14</v>
      </c>
      <c r="AH29" s="120">
        <v>14</v>
      </c>
      <c r="AI29" s="120">
        <v>0</v>
      </c>
      <c r="AJ29" s="120">
        <v>0</v>
      </c>
      <c r="AK29" s="120">
        <v>12</v>
      </c>
      <c r="AL29" s="120" t="str">
        <f>IF(OR(Q29="No",AC29="No",AE29="No",AH29=0),"No","Yes")</f>
        <v>Yes</v>
      </c>
      <c r="AM29" s="132">
        <f>IF(AL29="No","",AK29/AH29)</f>
        <v>0.8571428571428571</v>
      </c>
      <c r="AN29" s="130"/>
      <c r="AO29" s="130"/>
      <c r="AP29" s="130"/>
      <c r="AQ29" s="130"/>
      <c r="AR29" s="130"/>
      <c r="AS29" s="130"/>
      <c r="AT29" s="130" t="s">
        <v>456</v>
      </c>
      <c r="AU29" s="120"/>
      <c r="AV29" s="120"/>
      <c r="AW29" s="120"/>
      <c r="AX29" s="120"/>
      <c r="AY29" s="130" t="s">
        <v>434</v>
      </c>
      <c r="AZ29" s="130" t="s">
        <v>435</v>
      </c>
      <c r="BA29" s="130" t="s">
        <v>436</v>
      </c>
      <c r="BB29" s="130" t="s">
        <v>437</v>
      </c>
      <c r="BC29" s="120" t="str">
        <f>IF(AND(BB29="less_smoke",AL29="Yes"), "Yes", "No")</f>
        <v>Yes</v>
      </c>
      <c r="BD29" s="130" t="s">
        <v>577</v>
      </c>
      <c r="BE29" s="120">
        <v>1</v>
      </c>
      <c r="BF29" s="120">
        <v>1</v>
      </c>
      <c r="BG29" s="120">
        <v>1</v>
      </c>
      <c r="BH29" s="120">
        <v>1</v>
      </c>
      <c r="BI29" s="120">
        <v>0</v>
      </c>
      <c r="BJ29" s="130"/>
      <c r="BK29" s="130" t="s">
        <v>439</v>
      </c>
      <c r="BL29" s="120" t="str">
        <f>IF(OR(BK29="increased_somewhat",BK29="not_changed",BK29="increased_significantly",AL29="No"),"No","Yes")</f>
        <v>Yes</v>
      </c>
    </row>
    <row r="30" spans="1:64" ht="19.5" customHeight="1">
      <c r="A30" s="120">
        <v>27</v>
      </c>
      <c r="B30" s="130" t="s">
        <v>527</v>
      </c>
      <c r="C30" s="130" t="s">
        <v>418</v>
      </c>
      <c r="D30" s="130" t="s">
        <v>418</v>
      </c>
      <c r="E30" s="130" t="s">
        <v>418</v>
      </c>
      <c r="F30" s="130"/>
      <c r="G30" s="130" t="s">
        <v>643</v>
      </c>
      <c r="H30" s="130" t="s">
        <v>644</v>
      </c>
      <c r="I30" s="130" t="s">
        <v>645</v>
      </c>
      <c r="J30" s="130" t="s">
        <v>478</v>
      </c>
      <c r="K30" s="130" t="s">
        <v>423</v>
      </c>
      <c r="L30" s="130" t="s">
        <v>660</v>
      </c>
      <c r="M30" s="130" t="s">
        <v>661</v>
      </c>
      <c r="N30" s="130" t="s">
        <v>655</v>
      </c>
      <c r="O30" s="130" t="s">
        <v>427</v>
      </c>
      <c r="P30" s="130" t="s">
        <v>662</v>
      </c>
      <c r="Q30" s="130" t="s">
        <v>418</v>
      </c>
      <c r="R30" s="130" t="s">
        <v>663</v>
      </c>
      <c r="S30" s="131">
        <v>46100</v>
      </c>
      <c r="T30" s="120">
        <f>YEAR(S30)</f>
        <v>2026</v>
      </c>
      <c r="U30" s="120" t="s">
        <v>664</v>
      </c>
      <c r="V30" s="120" t="s">
        <v>665</v>
      </c>
      <c r="W30" s="120">
        <v>2</v>
      </c>
      <c r="X30" s="120">
        <v>2</v>
      </c>
      <c r="Y30" s="120">
        <v>0</v>
      </c>
      <c r="Z30" s="120">
        <v>1</v>
      </c>
      <c r="AA30" s="120">
        <v>5</v>
      </c>
      <c r="AB30" s="130" t="s">
        <v>432</v>
      </c>
      <c r="AC30" s="130" t="s">
        <v>418</v>
      </c>
      <c r="AD30" s="130" t="s">
        <v>418</v>
      </c>
      <c r="AE30" s="130" t="s">
        <v>418</v>
      </c>
      <c r="AF30" s="130" t="s">
        <v>418</v>
      </c>
      <c r="AG30" s="120">
        <v>14</v>
      </c>
      <c r="AH30" s="120">
        <v>14</v>
      </c>
      <c r="AI30" s="120">
        <v>0</v>
      </c>
      <c r="AJ30" s="120">
        <v>0</v>
      </c>
      <c r="AK30" s="120">
        <v>12</v>
      </c>
      <c r="AL30" s="120" t="str">
        <f>IF(OR(Q30="No",AC30="No",AE30="No",AH30=0),"No","Yes")</f>
        <v>Yes</v>
      </c>
      <c r="AM30" s="132">
        <f>IF(AL30="No","",AK30/AH30)</f>
        <v>0.8571428571428571</v>
      </c>
      <c r="AN30" s="130"/>
      <c r="AO30" s="130"/>
      <c r="AP30" s="130"/>
      <c r="AQ30" s="130"/>
      <c r="AR30" s="130"/>
      <c r="AS30" s="130"/>
      <c r="AT30" s="130" t="s">
        <v>433</v>
      </c>
      <c r="AU30" s="120">
        <v>12000</v>
      </c>
      <c r="AV30" s="120"/>
      <c r="AW30" s="120"/>
      <c r="AX30" s="120"/>
      <c r="AY30" s="130" t="s">
        <v>486</v>
      </c>
      <c r="AZ30" s="130" t="s">
        <v>487</v>
      </c>
      <c r="BA30" s="130" t="s">
        <v>436</v>
      </c>
      <c r="BB30" s="130" t="s">
        <v>437</v>
      </c>
      <c r="BC30" s="120" t="str">
        <f>IF(AND(BB30="less_smoke",AL30="Yes"), "Yes", "No")</f>
        <v>Yes</v>
      </c>
      <c r="BD30" s="130" t="s">
        <v>526</v>
      </c>
      <c r="BE30" s="120">
        <v>0</v>
      </c>
      <c r="BF30" s="120">
        <v>0</v>
      </c>
      <c r="BG30" s="120">
        <v>1</v>
      </c>
      <c r="BH30" s="120">
        <v>1</v>
      </c>
      <c r="BI30" s="120">
        <v>0</v>
      </c>
      <c r="BJ30" s="130"/>
      <c r="BK30" s="130" t="s">
        <v>439</v>
      </c>
      <c r="BL30" s="120" t="str">
        <f>IF(OR(BK30="increased_somewhat",BK30="not_changed",BK30="increased_significantly",AL30="No"),"No","Yes")</f>
        <v>Yes</v>
      </c>
    </row>
    <row r="31" spans="1:64" ht="19.5" customHeight="1">
      <c r="A31" s="120">
        <v>28</v>
      </c>
      <c r="B31" s="130" t="s">
        <v>527</v>
      </c>
      <c r="C31" s="130" t="s">
        <v>418</v>
      </c>
      <c r="D31" s="130" t="s">
        <v>418</v>
      </c>
      <c r="E31" s="130" t="s">
        <v>418</v>
      </c>
      <c r="F31" s="130"/>
      <c r="G31" s="130" t="s">
        <v>643</v>
      </c>
      <c r="H31" s="130" t="s">
        <v>644</v>
      </c>
      <c r="I31" s="130" t="s">
        <v>645</v>
      </c>
      <c r="J31" s="130" t="s">
        <v>478</v>
      </c>
      <c r="K31" s="130" t="s">
        <v>423</v>
      </c>
      <c r="L31" s="130" t="s">
        <v>666</v>
      </c>
      <c r="M31" s="130" t="s">
        <v>667</v>
      </c>
      <c r="N31" s="130" t="s">
        <v>491</v>
      </c>
      <c r="O31" s="130" t="s">
        <v>427</v>
      </c>
      <c r="P31" s="130" t="s">
        <v>668</v>
      </c>
      <c r="Q31" s="130" t="s">
        <v>418</v>
      </c>
      <c r="R31" s="130" t="s">
        <v>669</v>
      </c>
      <c r="S31" s="131">
        <v>46100</v>
      </c>
      <c r="T31" s="120">
        <f>YEAR(S31)</f>
        <v>2026</v>
      </c>
      <c r="U31" s="120" t="s">
        <v>670</v>
      </c>
      <c r="V31" s="120" t="s">
        <v>671</v>
      </c>
      <c r="W31" s="120">
        <v>3</v>
      </c>
      <c r="X31" s="120">
        <v>2</v>
      </c>
      <c r="Y31" s="120">
        <v>0</v>
      </c>
      <c r="Z31" s="120">
        <v>3</v>
      </c>
      <c r="AA31" s="120">
        <v>8</v>
      </c>
      <c r="AB31" s="130" t="s">
        <v>432</v>
      </c>
      <c r="AC31" s="130" t="s">
        <v>418</v>
      </c>
      <c r="AD31" s="130" t="s">
        <v>418</v>
      </c>
      <c r="AE31" s="130" t="s">
        <v>418</v>
      </c>
      <c r="AF31" s="130" t="s">
        <v>418</v>
      </c>
      <c r="AG31" s="120">
        <v>21</v>
      </c>
      <c r="AH31" s="120">
        <v>21</v>
      </c>
      <c r="AI31" s="120">
        <v>0</v>
      </c>
      <c r="AJ31" s="120">
        <v>0</v>
      </c>
      <c r="AK31" s="120">
        <v>19</v>
      </c>
      <c r="AL31" s="120" t="str">
        <f>IF(OR(Q31="No",AC31="No",AE31="No",AH31=0),"No","Yes")</f>
        <v>Yes</v>
      </c>
      <c r="AM31" s="132">
        <f>IF(AL31="No","",AK31/AH31)</f>
        <v>0.90476190476190477</v>
      </c>
      <c r="AN31" s="130"/>
      <c r="AO31" s="130"/>
      <c r="AP31" s="130"/>
      <c r="AQ31" s="130"/>
      <c r="AR31" s="130"/>
      <c r="AS31" s="130"/>
      <c r="AT31" s="130" t="s">
        <v>456</v>
      </c>
      <c r="AU31" s="120"/>
      <c r="AV31" s="120"/>
      <c r="AW31" s="120"/>
      <c r="AX31" s="120"/>
      <c r="AY31" s="130" t="s">
        <v>434</v>
      </c>
      <c r="AZ31" s="130" t="s">
        <v>487</v>
      </c>
      <c r="BA31" s="130" t="s">
        <v>436</v>
      </c>
      <c r="BB31" s="130" t="s">
        <v>437</v>
      </c>
      <c r="BC31" s="120" t="str">
        <f>IF(AND(BB31="less_smoke",AL31="Yes"), "Yes", "No")</f>
        <v>Yes</v>
      </c>
      <c r="BD31" s="130" t="s">
        <v>672</v>
      </c>
      <c r="BE31" s="120">
        <v>1</v>
      </c>
      <c r="BF31" s="120">
        <v>1</v>
      </c>
      <c r="BG31" s="120">
        <v>1</v>
      </c>
      <c r="BH31" s="120">
        <v>1</v>
      </c>
      <c r="BI31" s="120">
        <v>0</v>
      </c>
      <c r="BJ31" s="130"/>
      <c r="BK31" s="130" t="s">
        <v>439</v>
      </c>
      <c r="BL31" s="120" t="str">
        <f>IF(OR(BK31="increased_somewhat",BK31="not_changed",BK31="increased_significantly",AL31="No"),"No","Yes")</f>
        <v>Yes</v>
      </c>
    </row>
    <row r="32" spans="1:64" ht="19.5" customHeight="1">
      <c r="A32" s="120">
        <v>29</v>
      </c>
      <c r="B32" s="130" t="s">
        <v>527</v>
      </c>
      <c r="C32" s="130" t="s">
        <v>418</v>
      </c>
      <c r="D32" s="130" t="s">
        <v>418</v>
      </c>
      <c r="E32" s="130" t="s">
        <v>418</v>
      </c>
      <c r="F32" s="130"/>
      <c r="G32" s="130" t="s">
        <v>643</v>
      </c>
      <c r="H32" s="130" t="s">
        <v>644</v>
      </c>
      <c r="I32" s="130" t="s">
        <v>645</v>
      </c>
      <c r="J32" s="130" t="s">
        <v>478</v>
      </c>
      <c r="K32" s="130" t="s">
        <v>423</v>
      </c>
      <c r="L32" s="130" t="s">
        <v>673</v>
      </c>
      <c r="M32" s="130" t="s">
        <v>674</v>
      </c>
      <c r="N32" s="130" t="s">
        <v>675</v>
      </c>
      <c r="O32" s="130" t="s">
        <v>427</v>
      </c>
      <c r="P32" s="130" t="s">
        <v>676</v>
      </c>
      <c r="Q32" s="130" t="s">
        <v>418</v>
      </c>
      <c r="R32" s="130" t="s">
        <v>677</v>
      </c>
      <c r="S32" s="131">
        <v>46100</v>
      </c>
      <c r="T32" s="120">
        <f>YEAR(S32)</f>
        <v>2026</v>
      </c>
      <c r="U32" s="120" t="s">
        <v>678</v>
      </c>
      <c r="V32" s="120" t="s">
        <v>679</v>
      </c>
      <c r="W32" s="120">
        <v>2</v>
      </c>
      <c r="X32" s="120">
        <v>0</v>
      </c>
      <c r="Y32" s="120">
        <v>0</v>
      </c>
      <c r="Z32" s="120">
        <v>2</v>
      </c>
      <c r="AA32" s="120">
        <v>4</v>
      </c>
      <c r="AB32" s="130" t="s">
        <v>432</v>
      </c>
      <c r="AC32" s="130" t="s">
        <v>418</v>
      </c>
      <c r="AD32" s="130" t="s">
        <v>418</v>
      </c>
      <c r="AE32" s="130" t="s">
        <v>418</v>
      </c>
      <c r="AF32" s="130" t="s">
        <v>418</v>
      </c>
      <c r="AG32" s="120">
        <v>14</v>
      </c>
      <c r="AH32" s="120">
        <v>14</v>
      </c>
      <c r="AI32" s="120">
        <v>0</v>
      </c>
      <c r="AJ32" s="120">
        <v>0</v>
      </c>
      <c r="AK32" s="120">
        <v>12</v>
      </c>
      <c r="AL32" s="120" t="str">
        <f>IF(OR(Q32="No",AC32="No",AE32="No",AH32=0),"No","Yes")</f>
        <v>Yes</v>
      </c>
      <c r="AM32" s="132">
        <f>IF(AL32="No","",AK32/AH32)</f>
        <v>0.8571428571428571</v>
      </c>
      <c r="AN32" s="130"/>
      <c r="AO32" s="130"/>
      <c r="AP32" s="130"/>
      <c r="AQ32" s="130"/>
      <c r="AR32" s="130"/>
      <c r="AS32" s="130"/>
      <c r="AT32" s="130" t="s">
        <v>456</v>
      </c>
      <c r="AU32" s="120"/>
      <c r="AV32" s="120"/>
      <c r="AW32" s="120"/>
      <c r="AX32" s="120"/>
      <c r="AY32" s="130" t="s">
        <v>434</v>
      </c>
      <c r="AZ32" s="130" t="s">
        <v>435</v>
      </c>
      <c r="BA32" s="130" t="s">
        <v>436</v>
      </c>
      <c r="BB32" s="130" t="s">
        <v>437</v>
      </c>
      <c r="BC32" s="120" t="str">
        <f>IF(AND(BB32="less_smoke",AL32="Yes"), "Yes", "No")</f>
        <v>Yes</v>
      </c>
      <c r="BD32" s="130" t="s">
        <v>438</v>
      </c>
      <c r="BE32" s="120">
        <v>1</v>
      </c>
      <c r="BF32" s="120">
        <v>0</v>
      </c>
      <c r="BG32" s="120">
        <v>1</v>
      </c>
      <c r="BH32" s="120">
        <v>1</v>
      </c>
      <c r="BI32" s="120">
        <v>0</v>
      </c>
      <c r="BJ32" s="130"/>
      <c r="BK32" s="130" t="s">
        <v>439</v>
      </c>
      <c r="BL32" s="120" t="str">
        <f>IF(OR(BK32="increased_somewhat",BK32="not_changed",BK32="increased_significantly",AL32="No"),"No","Yes")</f>
        <v>Yes</v>
      </c>
    </row>
    <row r="33" spans="1:64" ht="19.5" customHeight="1">
      <c r="A33" s="120">
        <v>30</v>
      </c>
      <c r="B33" s="130" t="s">
        <v>527</v>
      </c>
      <c r="C33" s="130" t="s">
        <v>418</v>
      </c>
      <c r="D33" s="130" t="s">
        <v>418</v>
      </c>
      <c r="E33" s="130" t="s">
        <v>418</v>
      </c>
      <c r="F33" s="130"/>
      <c r="G33" s="130" t="s">
        <v>499</v>
      </c>
      <c r="H33" s="130" t="s">
        <v>500</v>
      </c>
      <c r="I33" s="130" t="s">
        <v>501</v>
      </c>
      <c r="J33" s="130" t="s">
        <v>422</v>
      </c>
      <c r="K33" s="130" t="s">
        <v>423</v>
      </c>
      <c r="L33" s="130" t="s">
        <v>680</v>
      </c>
      <c r="M33" s="130" t="s">
        <v>681</v>
      </c>
      <c r="N33" s="130" t="s">
        <v>682</v>
      </c>
      <c r="O33" s="130" t="s">
        <v>427</v>
      </c>
      <c r="P33" s="130" t="s">
        <v>512</v>
      </c>
      <c r="Q33" s="130" t="s">
        <v>418</v>
      </c>
      <c r="R33" s="130" t="s">
        <v>683</v>
      </c>
      <c r="S33" s="131">
        <v>46090</v>
      </c>
      <c r="T33" s="120">
        <f>YEAR(S33)</f>
        <v>2026</v>
      </c>
      <c r="U33" s="120" t="s">
        <v>684</v>
      </c>
      <c r="V33" s="120" t="s">
        <v>685</v>
      </c>
      <c r="W33" s="120">
        <v>1</v>
      </c>
      <c r="X33" s="120">
        <v>1</v>
      </c>
      <c r="Y33" s="120">
        <v>0</v>
      </c>
      <c r="Z33" s="120">
        <v>2</v>
      </c>
      <c r="AA33" s="120">
        <v>4</v>
      </c>
      <c r="AB33" s="130" t="s">
        <v>432</v>
      </c>
      <c r="AC33" s="130" t="s">
        <v>418</v>
      </c>
      <c r="AD33" s="130" t="s">
        <v>418</v>
      </c>
      <c r="AE33" s="130" t="s">
        <v>418</v>
      </c>
      <c r="AF33" s="130" t="s">
        <v>418</v>
      </c>
      <c r="AG33" s="120">
        <v>21</v>
      </c>
      <c r="AH33" s="120">
        <v>17</v>
      </c>
      <c r="AI33" s="120">
        <v>4</v>
      </c>
      <c r="AJ33" s="120">
        <v>0</v>
      </c>
      <c r="AK33" s="120">
        <v>17</v>
      </c>
      <c r="AL33" s="120" t="str">
        <f>IF(OR(Q33="No",AC33="No",AE33="No",AH33=0),"No","Yes")</f>
        <v>Yes</v>
      </c>
      <c r="AM33" s="132">
        <f>IF(AL33="No","",AK33/AH33)</f>
        <v>1</v>
      </c>
      <c r="AN33" s="130"/>
      <c r="AO33" s="130" t="s">
        <v>418</v>
      </c>
      <c r="AP33" s="130" t="s">
        <v>636</v>
      </c>
      <c r="AQ33" s="130" t="s">
        <v>636</v>
      </c>
      <c r="AR33" s="130" t="s">
        <v>636</v>
      </c>
      <c r="AS33" s="130" t="s">
        <v>636</v>
      </c>
      <c r="AT33" s="130" t="s">
        <v>516</v>
      </c>
      <c r="AU33" s="120">
        <v>10000</v>
      </c>
      <c r="AV33" s="120"/>
      <c r="AW33" s="120"/>
      <c r="AX33" s="120"/>
      <c r="AY33" s="130" t="s">
        <v>486</v>
      </c>
      <c r="AZ33" s="130" t="s">
        <v>497</v>
      </c>
      <c r="BA33" s="130" t="s">
        <v>436</v>
      </c>
      <c r="BB33" s="130" t="s">
        <v>437</v>
      </c>
      <c r="BC33" s="120" t="str">
        <f>IF(AND(BB33="less_smoke",AL33="Yes"), "Yes", "No")</f>
        <v>Yes</v>
      </c>
      <c r="BD33" s="130" t="s">
        <v>686</v>
      </c>
      <c r="BE33" s="120">
        <v>1</v>
      </c>
      <c r="BF33" s="120">
        <v>0</v>
      </c>
      <c r="BG33" s="120">
        <v>1</v>
      </c>
      <c r="BH33" s="120">
        <v>1</v>
      </c>
      <c r="BI33" s="120">
        <v>0</v>
      </c>
      <c r="BJ33" s="130"/>
      <c r="BK33" s="130" t="s">
        <v>439</v>
      </c>
      <c r="BL33" s="120" t="str">
        <f>IF(OR(BK33="increased_somewhat",BK33="not_changed",BK33="increased_significantly",AL33="No"),"No","Yes")</f>
        <v>Yes</v>
      </c>
    </row>
    <row r="34" spans="1:64" ht="19.5" customHeight="1">
      <c r="A34" s="120">
        <v>31</v>
      </c>
      <c r="B34" s="130" t="s">
        <v>527</v>
      </c>
      <c r="C34" s="130" t="s">
        <v>418</v>
      </c>
      <c r="D34" s="130" t="s">
        <v>418</v>
      </c>
      <c r="E34" s="130" t="s">
        <v>418</v>
      </c>
      <c r="F34" s="130"/>
      <c r="G34" s="130" t="s">
        <v>499</v>
      </c>
      <c r="H34" s="130" t="s">
        <v>500</v>
      </c>
      <c r="I34" s="130" t="s">
        <v>501</v>
      </c>
      <c r="J34" s="130" t="s">
        <v>422</v>
      </c>
      <c r="K34" s="130" t="s">
        <v>423</v>
      </c>
      <c r="L34" s="130" t="s">
        <v>687</v>
      </c>
      <c r="M34" s="130" t="s">
        <v>688</v>
      </c>
      <c r="N34" s="130" t="s">
        <v>689</v>
      </c>
      <c r="O34" s="130" t="s">
        <v>427</v>
      </c>
      <c r="P34" s="130" t="s">
        <v>690</v>
      </c>
      <c r="Q34" s="130" t="s">
        <v>418</v>
      </c>
      <c r="R34" s="130" t="s">
        <v>691</v>
      </c>
      <c r="S34" s="131">
        <v>46090</v>
      </c>
      <c r="T34" s="120">
        <f>YEAR(S34)</f>
        <v>2026</v>
      </c>
      <c r="U34" s="120" t="s">
        <v>692</v>
      </c>
      <c r="V34" s="120" t="s">
        <v>693</v>
      </c>
      <c r="W34" s="120">
        <v>1</v>
      </c>
      <c r="X34" s="120">
        <v>1</v>
      </c>
      <c r="Y34" s="120">
        <v>0</v>
      </c>
      <c r="Z34" s="120">
        <v>2</v>
      </c>
      <c r="AA34" s="120">
        <v>4</v>
      </c>
      <c r="AB34" s="130" t="s">
        <v>432</v>
      </c>
      <c r="AC34" s="130" t="s">
        <v>418</v>
      </c>
      <c r="AD34" s="130" t="s">
        <v>418</v>
      </c>
      <c r="AE34" s="130" t="s">
        <v>418</v>
      </c>
      <c r="AF34" s="130" t="s">
        <v>418</v>
      </c>
      <c r="AG34" s="120">
        <v>21</v>
      </c>
      <c r="AH34" s="120">
        <v>21</v>
      </c>
      <c r="AI34" s="120">
        <v>0</v>
      </c>
      <c r="AJ34" s="120">
        <v>0</v>
      </c>
      <c r="AK34" s="120">
        <v>21</v>
      </c>
      <c r="AL34" s="120" t="str">
        <f>IF(OR(Q34="No",AC34="No",AE34="No",AH34=0),"No","Yes")</f>
        <v>Yes</v>
      </c>
      <c r="AM34" s="132">
        <f>IF(AL34="No","",AK34/AH34)</f>
        <v>1</v>
      </c>
      <c r="AN34" s="130"/>
      <c r="AO34" s="130"/>
      <c r="AP34" s="130"/>
      <c r="AQ34" s="130"/>
      <c r="AR34" s="130"/>
      <c r="AS34" s="130"/>
      <c r="AT34" s="130" t="s">
        <v>516</v>
      </c>
      <c r="AU34" s="120">
        <v>3000</v>
      </c>
      <c r="AV34" s="120"/>
      <c r="AW34" s="120"/>
      <c r="AX34" s="120"/>
      <c r="AY34" s="130" t="s">
        <v>525</v>
      </c>
      <c r="AZ34" s="130" t="s">
        <v>435</v>
      </c>
      <c r="BA34" s="130" t="s">
        <v>436</v>
      </c>
      <c r="BB34" s="130" t="s">
        <v>437</v>
      </c>
      <c r="BC34" s="120" t="str">
        <f>IF(AND(BB34="less_smoke",AL34="Yes"), "Yes", "No")</f>
        <v>Yes</v>
      </c>
      <c r="BD34" s="130" t="s">
        <v>473</v>
      </c>
      <c r="BE34" s="120">
        <v>1</v>
      </c>
      <c r="BF34" s="120">
        <v>0</v>
      </c>
      <c r="BG34" s="120">
        <v>1</v>
      </c>
      <c r="BH34" s="120">
        <v>1</v>
      </c>
      <c r="BI34" s="120">
        <v>0</v>
      </c>
      <c r="BJ34" s="130"/>
      <c r="BK34" s="130" t="s">
        <v>439</v>
      </c>
      <c r="BL34" s="120" t="str">
        <f>IF(OR(BK34="increased_somewhat",BK34="not_changed",BK34="increased_significantly",AL34="No"),"No","Yes")</f>
        <v>Yes</v>
      </c>
    </row>
    <row r="35" spans="1:64" ht="19.5" customHeight="1">
      <c r="A35" s="120">
        <v>32</v>
      </c>
      <c r="B35" s="130" t="s">
        <v>527</v>
      </c>
      <c r="C35" s="130" t="s">
        <v>418</v>
      </c>
      <c r="D35" s="130" t="s">
        <v>418</v>
      </c>
      <c r="E35" s="130" t="s">
        <v>418</v>
      </c>
      <c r="F35" s="130"/>
      <c r="G35" s="130" t="s">
        <v>499</v>
      </c>
      <c r="H35" s="130" t="s">
        <v>500</v>
      </c>
      <c r="I35" s="130" t="s">
        <v>501</v>
      </c>
      <c r="J35" s="130" t="s">
        <v>422</v>
      </c>
      <c r="K35" s="130" t="s">
        <v>423</v>
      </c>
      <c r="L35" s="130" t="s">
        <v>694</v>
      </c>
      <c r="M35" s="130" t="s">
        <v>695</v>
      </c>
      <c r="N35" s="130" t="s">
        <v>696</v>
      </c>
      <c r="O35" s="130" t="s">
        <v>427</v>
      </c>
      <c r="P35" s="130" t="s">
        <v>697</v>
      </c>
      <c r="Q35" s="130" t="s">
        <v>418</v>
      </c>
      <c r="R35" s="130" t="s">
        <v>698</v>
      </c>
      <c r="S35" s="131">
        <v>46090</v>
      </c>
      <c r="T35" s="120">
        <f>YEAR(S35)</f>
        <v>2026</v>
      </c>
      <c r="U35" s="120" t="s">
        <v>699</v>
      </c>
      <c r="V35" s="120" t="s">
        <v>700</v>
      </c>
      <c r="W35" s="120">
        <v>2</v>
      </c>
      <c r="X35" s="120">
        <v>1</v>
      </c>
      <c r="Y35" s="120">
        <v>1</v>
      </c>
      <c r="Z35" s="120">
        <v>0</v>
      </c>
      <c r="AA35" s="120">
        <v>4</v>
      </c>
      <c r="AB35" s="130" t="s">
        <v>432</v>
      </c>
      <c r="AC35" s="130" t="s">
        <v>418</v>
      </c>
      <c r="AD35" s="130" t="s">
        <v>418</v>
      </c>
      <c r="AE35" s="130" t="s">
        <v>418</v>
      </c>
      <c r="AF35" s="130" t="s">
        <v>418</v>
      </c>
      <c r="AG35" s="120">
        <v>14</v>
      </c>
      <c r="AH35" s="120">
        <v>14</v>
      </c>
      <c r="AI35" s="120">
        <v>0</v>
      </c>
      <c r="AJ35" s="120">
        <v>0</v>
      </c>
      <c r="AK35" s="120">
        <v>7</v>
      </c>
      <c r="AL35" s="120" t="str">
        <f>IF(OR(Q35="No",AC35="No",AE35="No",AH35=0),"No","Yes")</f>
        <v>Yes</v>
      </c>
      <c r="AM35" s="132">
        <f>IF(AL35="No","",AK35/AH35)</f>
        <v>0.5</v>
      </c>
      <c r="AN35" s="130"/>
      <c r="AO35" s="130"/>
      <c r="AP35" s="130"/>
      <c r="AQ35" s="130"/>
      <c r="AR35" s="130"/>
      <c r="AS35" s="130"/>
      <c r="AT35" s="130" t="s">
        <v>456</v>
      </c>
      <c r="AU35" s="120"/>
      <c r="AV35" s="120"/>
      <c r="AW35" s="120"/>
      <c r="AX35" s="120"/>
      <c r="AY35" s="130" t="s">
        <v>434</v>
      </c>
      <c r="AZ35" s="130" t="s">
        <v>435</v>
      </c>
      <c r="BA35" s="130" t="s">
        <v>436</v>
      </c>
      <c r="BB35" s="130" t="s">
        <v>437</v>
      </c>
      <c r="BC35" s="120" t="str">
        <f>IF(AND(BB35="less_smoke",AL35="Yes"), "Yes", "No")</f>
        <v>Yes</v>
      </c>
      <c r="BD35" s="130" t="s">
        <v>448</v>
      </c>
      <c r="BE35" s="120">
        <v>1</v>
      </c>
      <c r="BF35" s="120">
        <v>0</v>
      </c>
      <c r="BG35" s="120">
        <v>1</v>
      </c>
      <c r="BH35" s="120">
        <v>1</v>
      </c>
      <c r="BI35" s="120">
        <v>0</v>
      </c>
      <c r="BJ35" s="130"/>
      <c r="BK35" s="130" t="s">
        <v>439</v>
      </c>
      <c r="BL35" s="120" t="str">
        <f>IF(OR(BK35="increased_somewhat",BK35="not_changed",BK35="increased_significantly",AL35="No"),"No","Yes")</f>
        <v>Yes</v>
      </c>
    </row>
    <row r="36" spans="1:64" ht="19.5" customHeight="1">
      <c r="A36" s="120">
        <v>33</v>
      </c>
      <c r="B36" s="130" t="s">
        <v>701</v>
      </c>
      <c r="C36" s="130" t="s">
        <v>418</v>
      </c>
      <c r="D36" s="130" t="s">
        <v>418</v>
      </c>
      <c r="E36" s="130" t="s">
        <v>418</v>
      </c>
      <c r="F36" s="130"/>
      <c r="G36" s="130" t="s">
        <v>475</v>
      </c>
      <c r="H36" s="130" t="s">
        <v>476</v>
      </c>
      <c r="I36" s="130" t="s">
        <v>477</v>
      </c>
      <c r="J36" s="130" t="s">
        <v>478</v>
      </c>
      <c r="K36" s="130" t="s">
        <v>423</v>
      </c>
      <c r="L36" s="130" t="s">
        <v>702</v>
      </c>
      <c r="M36" s="130" t="s">
        <v>703</v>
      </c>
      <c r="N36" s="130" t="s">
        <v>704</v>
      </c>
      <c r="O36" s="130" t="s">
        <v>427</v>
      </c>
      <c r="P36" s="130" t="s">
        <v>705</v>
      </c>
      <c r="Q36" s="130" t="s">
        <v>418</v>
      </c>
      <c r="R36" s="130" t="s">
        <v>706</v>
      </c>
      <c r="S36" s="131">
        <v>46099</v>
      </c>
      <c r="T36" s="120">
        <f>YEAR(S36)</f>
        <v>2026</v>
      </c>
      <c r="U36" s="120" t="s">
        <v>707</v>
      </c>
      <c r="V36" s="120" t="s">
        <v>708</v>
      </c>
      <c r="W36" s="120">
        <v>1</v>
      </c>
      <c r="X36" s="120">
        <v>0</v>
      </c>
      <c r="Y36" s="120">
        <v>0</v>
      </c>
      <c r="Z36" s="120">
        <v>2</v>
      </c>
      <c r="AA36" s="120">
        <v>3</v>
      </c>
      <c r="AB36" s="130" t="s">
        <v>432</v>
      </c>
      <c r="AC36" s="130" t="s">
        <v>418</v>
      </c>
      <c r="AD36" s="130" t="s">
        <v>418</v>
      </c>
      <c r="AE36" s="130" t="s">
        <v>418</v>
      </c>
      <c r="AF36" s="130" t="s">
        <v>418</v>
      </c>
      <c r="AG36" s="120">
        <v>14</v>
      </c>
      <c r="AH36" s="120">
        <v>14</v>
      </c>
      <c r="AI36" s="120">
        <v>0</v>
      </c>
      <c r="AJ36" s="120">
        <v>0</v>
      </c>
      <c r="AK36" s="120">
        <v>0</v>
      </c>
      <c r="AL36" s="120" t="str">
        <f>IF(OR(Q36="No",AC36="No",AE36="No",AH36=0),"No","Yes")</f>
        <v>Yes</v>
      </c>
      <c r="AM36" s="132">
        <f>IF(AL36="No","",AK36/AH36)</f>
        <v>0</v>
      </c>
      <c r="AN36" s="130"/>
      <c r="AO36" s="130"/>
      <c r="AP36" s="130"/>
      <c r="AQ36" s="130"/>
      <c r="AR36" s="130"/>
      <c r="AS36" s="130"/>
      <c r="AT36" s="130" t="s">
        <v>456</v>
      </c>
      <c r="AU36" s="120"/>
      <c r="AV36" s="120"/>
      <c r="AW36" s="120"/>
      <c r="AX36" s="120"/>
      <c r="AY36" s="130" t="s">
        <v>496</v>
      </c>
      <c r="AZ36" s="130" t="s">
        <v>435</v>
      </c>
      <c r="BA36" s="130" t="s">
        <v>436</v>
      </c>
      <c r="BB36" s="130" t="s">
        <v>709</v>
      </c>
      <c r="BC36" s="120" t="str">
        <f>IF(AND(BB36="less_smoke",AL36="Yes"), "Yes", "No")</f>
        <v>No</v>
      </c>
      <c r="BD36" s="130" t="s">
        <v>465</v>
      </c>
      <c r="BE36" s="120">
        <v>0</v>
      </c>
      <c r="BF36" s="120">
        <v>0</v>
      </c>
      <c r="BG36" s="120">
        <v>1</v>
      </c>
      <c r="BH36" s="120">
        <v>1</v>
      </c>
      <c r="BI36" s="120">
        <v>0</v>
      </c>
      <c r="BJ36" s="130"/>
      <c r="BK36" s="130" t="s">
        <v>439</v>
      </c>
      <c r="BL36" s="120" t="str">
        <f>IF(OR(BK36="increased_somewhat",BK36="not_changed",BK36="increased_significantly",AL36="No"),"No","Yes")</f>
        <v>Yes</v>
      </c>
    </row>
    <row r="37" spans="1:64" ht="19.5" customHeight="1">
      <c r="A37" s="120">
        <v>34</v>
      </c>
      <c r="B37" s="130" t="s">
        <v>527</v>
      </c>
      <c r="C37" s="130" t="s">
        <v>418</v>
      </c>
      <c r="D37" s="130" t="s">
        <v>418</v>
      </c>
      <c r="E37" s="130" t="s">
        <v>418</v>
      </c>
      <c r="F37" s="130"/>
      <c r="G37" s="130" t="s">
        <v>710</v>
      </c>
      <c r="H37" s="130" t="s">
        <v>711</v>
      </c>
      <c r="I37" s="130" t="s">
        <v>712</v>
      </c>
      <c r="J37" s="130" t="s">
        <v>422</v>
      </c>
      <c r="K37" s="130" t="s">
        <v>423</v>
      </c>
      <c r="L37" s="130" t="s">
        <v>713</v>
      </c>
      <c r="M37" s="130" t="s">
        <v>714</v>
      </c>
      <c r="N37" s="130" t="s">
        <v>715</v>
      </c>
      <c r="O37" s="130" t="s">
        <v>427</v>
      </c>
      <c r="P37" s="130" t="s">
        <v>716</v>
      </c>
      <c r="Q37" s="130" t="s">
        <v>418</v>
      </c>
      <c r="R37" s="130" t="s">
        <v>717</v>
      </c>
      <c r="S37" s="131">
        <v>46111</v>
      </c>
      <c r="T37" s="120">
        <f>YEAR(S37)</f>
        <v>2026</v>
      </c>
      <c r="U37" s="120" t="s">
        <v>718</v>
      </c>
      <c r="V37" s="120" t="s">
        <v>719</v>
      </c>
      <c r="W37" s="120">
        <v>1</v>
      </c>
      <c r="X37" s="120">
        <v>1</v>
      </c>
      <c r="Y37" s="120">
        <v>0</v>
      </c>
      <c r="Z37" s="120">
        <v>5</v>
      </c>
      <c r="AA37" s="120">
        <v>7</v>
      </c>
      <c r="AB37" s="130" t="s">
        <v>432</v>
      </c>
      <c r="AC37" s="130" t="s">
        <v>418</v>
      </c>
      <c r="AD37" s="130" t="s">
        <v>418</v>
      </c>
      <c r="AE37" s="130" t="s">
        <v>418</v>
      </c>
      <c r="AF37" s="130" t="s">
        <v>418</v>
      </c>
      <c r="AG37" s="120">
        <v>14</v>
      </c>
      <c r="AH37" s="120">
        <v>14</v>
      </c>
      <c r="AI37" s="120">
        <v>0</v>
      </c>
      <c r="AJ37" s="120">
        <v>0</v>
      </c>
      <c r="AK37" s="120">
        <v>14</v>
      </c>
      <c r="AL37" s="120" t="str">
        <f>IF(OR(Q37="No",AC37="No",AE37="No",AH37=0),"No","Yes")</f>
        <v>Yes</v>
      </c>
      <c r="AM37" s="132">
        <f>IF(AL37="No","",AK37/AH37)</f>
        <v>1</v>
      </c>
      <c r="AN37" s="130"/>
      <c r="AO37" s="130"/>
      <c r="AP37" s="130"/>
      <c r="AQ37" s="130"/>
      <c r="AR37" s="130"/>
      <c r="AS37" s="130"/>
      <c r="AT37" s="130" t="s">
        <v>456</v>
      </c>
      <c r="AU37" s="120"/>
      <c r="AV37" s="120"/>
      <c r="AW37" s="120"/>
      <c r="AX37" s="120"/>
      <c r="AY37" s="130" t="s">
        <v>447</v>
      </c>
      <c r="AZ37" s="130" t="s">
        <v>435</v>
      </c>
      <c r="BA37" s="130" t="s">
        <v>436</v>
      </c>
      <c r="BB37" s="130" t="s">
        <v>437</v>
      </c>
      <c r="BC37" s="120" t="str">
        <f>IF(AND(BB37="less_smoke",AL37="Yes"), "Yes", "No")</f>
        <v>Yes</v>
      </c>
      <c r="BD37" s="130" t="s">
        <v>720</v>
      </c>
      <c r="BE37" s="120">
        <v>1</v>
      </c>
      <c r="BF37" s="120">
        <v>0</v>
      </c>
      <c r="BG37" s="120">
        <v>1</v>
      </c>
      <c r="BH37" s="120">
        <v>1</v>
      </c>
      <c r="BI37" s="120">
        <v>0</v>
      </c>
      <c r="BJ37" s="130"/>
      <c r="BK37" s="130" t="s">
        <v>439</v>
      </c>
      <c r="BL37" s="120" t="str">
        <f>IF(OR(BK37="increased_somewhat",BK37="not_changed",BK37="increased_significantly",AL37="No"),"No","Yes")</f>
        <v>Yes</v>
      </c>
    </row>
    <row r="38" spans="1:64" ht="19.5" customHeight="1">
      <c r="A38" s="120">
        <v>35</v>
      </c>
      <c r="B38" s="130" t="s">
        <v>527</v>
      </c>
      <c r="C38" s="130" t="s">
        <v>418</v>
      </c>
      <c r="D38" s="130" t="s">
        <v>418</v>
      </c>
      <c r="E38" s="130" t="s">
        <v>418</v>
      </c>
      <c r="F38" s="130"/>
      <c r="G38" s="130" t="s">
        <v>710</v>
      </c>
      <c r="H38" s="130" t="s">
        <v>711</v>
      </c>
      <c r="I38" s="130" t="s">
        <v>712</v>
      </c>
      <c r="J38" s="130" t="s">
        <v>422</v>
      </c>
      <c r="K38" s="130" t="s">
        <v>423</v>
      </c>
      <c r="L38" s="130" t="s">
        <v>721</v>
      </c>
      <c r="M38" s="130" t="s">
        <v>722</v>
      </c>
      <c r="N38" s="130" t="s">
        <v>723</v>
      </c>
      <c r="O38" s="130" t="s">
        <v>427</v>
      </c>
      <c r="P38" s="130" t="s">
        <v>724</v>
      </c>
      <c r="Q38" s="130" t="s">
        <v>418</v>
      </c>
      <c r="R38" s="130" t="s">
        <v>725</v>
      </c>
      <c r="S38" s="131">
        <v>46111</v>
      </c>
      <c r="T38" s="120">
        <f>YEAR(S38)</f>
        <v>2026</v>
      </c>
      <c r="U38" s="120" t="s">
        <v>726</v>
      </c>
      <c r="V38" s="120" t="s">
        <v>727</v>
      </c>
      <c r="W38" s="120">
        <v>1</v>
      </c>
      <c r="X38" s="120">
        <v>1</v>
      </c>
      <c r="Y38" s="120">
        <v>0</v>
      </c>
      <c r="Z38" s="120">
        <v>3</v>
      </c>
      <c r="AA38" s="120">
        <v>5</v>
      </c>
      <c r="AB38" s="130" t="s">
        <v>432</v>
      </c>
      <c r="AC38" s="130" t="s">
        <v>418</v>
      </c>
      <c r="AD38" s="130" t="s">
        <v>418</v>
      </c>
      <c r="AE38" s="130" t="s">
        <v>418</v>
      </c>
      <c r="AF38" s="130" t="s">
        <v>418</v>
      </c>
      <c r="AG38" s="120">
        <v>14</v>
      </c>
      <c r="AH38" s="120">
        <v>14</v>
      </c>
      <c r="AI38" s="120">
        <v>0</v>
      </c>
      <c r="AJ38" s="120">
        <v>0</v>
      </c>
      <c r="AK38" s="120">
        <v>14</v>
      </c>
      <c r="AL38" s="120" t="str">
        <f>IF(OR(Q38="No",AC38="No",AE38="No",AH38=0),"No","Yes")</f>
        <v>Yes</v>
      </c>
      <c r="AM38" s="132">
        <f>IF(AL38="No","",AK38/AH38)</f>
        <v>1</v>
      </c>
      <c r="AN38" s="130"/>
      <c r="AO38" s="130"/>
      <c r="AP38" s="130"/>
      <c r="AQ38" s="130"/>
      <c r="AR38" s="130"/>
      <c r="AS38" s="130"/>
      <c r="AT38" s="130" t="s">
        <v>433</v>
      </c>
      <c r="AU38" s="120">
        <v>10000</v>
      </c>
      <c r="AV38" s="120"/>
      <c r="AW38" s="120"/>
      <c r="AX38" s="120"/>
      <c r="AY38" s="130" t="s">
        <v>447</v>
      </c>
      <c r="AZ38" s="130" t="s">
        <v>497</v>
      </c>
      <c r="BA38" s="130" t="s">
        <v>436</v>
      </c>
      <c r="BB38" s="130" t="s">
        <v>437</v>
      </c>
      <c r="BC38" s="120" t="str">
        <f>IF(AND(BB38="less_smoke",AL38="Yes"), "Yes", "No")</f>
        <v>Yes</v>
      </c>
      <c r="BD38" s="130" t="s">
        <v>728</v>
      </c>
      <c r="BE38" s="120">
        <v>1</v>
      </c>
      <c r="BF38" s="120">
        <v>1</v>
      </c>
      <c r="BG38" s="120">
        <v>1</v>
      </c>
      <c r="BH38" s="120">
        <v>1</v>
      </c>
      <c r="BI38" s="120">
        <v>0</v>
      </c>
      <c r="BJ38" s="130"/>
      <c r="BK38" s="130" t="s">
        <v>439</v>
      </c>
      <c r="BL38" s="120" t="str">
        <f>IF(OR(BK38="increased_somewhat",BK38="not_changed",BK38="increased_significantly",AL38="No"),"No","Yes")</f>
        <v>Yes</v>
      </c>
    </row>
    <row r="39" spans="1:64" ht="19.5" customHeight="1">
      <c r="A39" s="120">
        <v>36</v>
      </c>
      <c r="B39" s="130" t="s">
        <v>701</v>
      </c>
      <c r="C39" s="130" t="s">
        <v>418</v>
      </c>
      <c r="D39" s="130" t="s">
        <v>418</v>
      </c>
      <c r="E39" s="130" t="s">
        <v>418</v>
      </c>
      <c r="F39" s="130"/>
      <c r="G39" s="130" t="s">
        <v>710</v>
      </c>
      <c r="H39" s="130" t="s">
        <v>711</v>
      </c>
      <c r="I39" s="130" t="s">
        <v>712</v>
      </c>
      <c r="J39" s="130" t="s">
        <v>422</v>
      </c>
      <c r="K39" s="130" t="s">
        <v>423</v>
      </c>
      <c r="L39" s="130" t="s">
        <v>729</v>
      </c>
      <c r="M39" s="130" t="s">
        <v>730</v>
      </c>
      <c r="N39" s="130" t="s">
        <v>731</v>
      </c>
      <c r="O39" s="130" t="s">
        <v>427</v>
      </c>
      <c r="P39" s="130" t="s">
        <v>732</v>
      </c>
      <c r="Q39" s="130" t="s">
        <v>418</v>
      </c>
      <c r="R39" s="130" t="s">
        <v>733</v>
      </c>
      <c r="S39" s="131">
        <v>46111</v>
      </c>
      <c r="T39" s="120">
        <f>YEAR(S39)</f>
        <v>2026</v>
      </c>
      <c r="U39" s="120" t="s">
        <v>734</v>
      </c>
      <c r="V39" s="120" t="s">
        <v>735</v>
      </c>
      <c r="W39" s="120">
        <v>1</v>
      </c>
      <c r="X39" s="120">
        <v>1</v>
      </c>
      <c r="Y39" s="120">
        <v>0</v>
      </c>
      <c r="Z39" s="120">
        <v>2</v>
      </c>
      <c r="AA39" s="120">
        <v>4</v>
      </c>
      <c r="AB39" s="130" t="s">
        <v>432</v>
      </c>
      <c r="AC39" s="130" t="s">
        <v>418</v>
      </c>
      <c r="AD39" s="130" t="s">
        <v>418</v>
      </c>
      <c r="AE39" s="130" t="s">
        <v>418</v>
      </c>
      <c r="AF39" s="130" t="s">
        <v>418</v>
      </c>
      <c r="AG39" s="120">
        <v>14</v>
      </c>
      <c r="AH39" s="120">
        <v>14</v>
      </c>
      <c r="AI39" s="120">
        <v>0</v>
      </c>
      <c r="AJ39" s="120">
        <v>0</v>
      </c>
      <c r="AK39" s="120">
        <v>14</v>
      </c>
      <c r="AL39" s="120" t="str">
        <f>IF(OR(Q39="No",AC39="No",AE39="No",AH39=0),"No","Yes")</f>
        <v>Yes</v>
      </c>
      <c r="AM39" s="132">
        <f>IF(AL39="No","",AK39/AH39)</f>
        <v>1</v>
      </c>
      <c r="AN39" s="130"/>
      <c r="AO39" s="130"/>
      <c r="AP39" s="130"/>
      <c r="AQ39" s="130"/>
      <c r="AR39" s="130"/>
      <c r="AS39" s="130"/>
      <c r="AT39" s="130" t="s">
        <v>433</v>
      </c>
      <c r="AU39" s="120">
        <v>10000</v>
      </c>
      <c r="AV39" s="120"/>
      <c r="AW39" s="120"/>
      <c r="AX39" s="120"/>
      <c r="AY39" s="130" t="s">
        <v>447</v>
      </c>
      <c r="AZ39" s="130" t="s">
        <v>435</v>
      </c>
      <c r="BA39" s="130" t="s">
        <v>436</v>
      </c>
      <c r="BB39" s="130" t="s">
        <v>437</v>
      </c>
      <c r="BC39" s="120" t="str">
        <f>IF(AND(BB39="less_smoke",AL39="Yes"), "Yes", "No")</f>
        <v>Yes</v>
      </c>
      <c r="BD39" s="130" t="s">
        <v>545</v>
      </c>
      <c r="BE39" s="120">
        <v>1</v>
      </c>
      <c r="BF39" s="120">
        <v>0</v>
      </c>
      <c r="BG39" s="120">
        <v>1</v>
      </c>
      <c r="BH39" s="120">
        <v>1</v>
      </c>
      <c r="BI39" s="120">
        <v>0</v>
      </c>
      <c r="BJ39" s="130"/>
      <c r="BK39" s="130" t="s">
        <v>439</v>
      </c>
      <c r="BL39" s="120" t="str">
        <f>IF(OR(BK39="increased_somewhat",BK39="not_changed",BK39="increased_significantly",AL39="No"),"No","Yes")</f>
        <v>Yes</v>
      </c>
    </row>
    <row r="40" spans="1:64" ht="19.5" customHeight="1">
      <c r="A40" s="120">
        <v>37</v>
      </c>
      <c r="B40" s="130" t="s">
        <v>527</v>
      </c>
      <c r="C40" s="130" t="s">
        <v>418</v>
      </c>
      <c r="D40" s="130" t="s">
        <v>418</v>
      </c>
      <c r="E40" s="130" t="s">
        <v>418</v>
      </c>
      <c r="F40" s="130"/>
      <c r="G40" s="130" t="s">
        <v>710</v>
      </c>
      <c r="H40" s="130" t="s">
        <v>711</v>
      </c>
      <c r="I40" s="130" t="s">
        <v>712</v>
      </c>
      <c r="J40" s="130" t="s">
        <v>422</v>
      </c>
      <c r="K40" s="130" t="s">
        <v>423</v>
      </c>
      <c r="L40" s="130" t="s">
        <v>736</v>
      </c>
      <c r="M40" s="130" t="s">
        <v>737</v>
      </c>
      <c r="N40" s="130" t="s">
        <v>738</v>
      </c>
      <c r="O40" s="130" t="s">
        <v>427</v>
      </c>
      <c r="P40" s="130" t="s">
        <v>739</v>
      </c>
      <c r="Q40" s="130" t="s">
        <v>418</v>
      </c>
      <c r="R40" s="130" t="s">
        <v>740</v>
      </c>
      <c r="S40" s="131">
        <v>46111</v>
      </c>
      <c r="T40" s="120">
        <f>YEAR(S40)</f>
        <v>2026</v>
      </c>
      <c r="U40" s="120" t="s">
        <v>741</v>
      </c>
      <c r="V40" s="120" t="s">
        <v>742</v>
      </c>
      <c r="W40" s="120">
        <v>1</v>
      </c>
      <c r="X40" s="120">
        <v>1</v>
      </c>
      <c r="Y40" s="120">
        <v>0</v>
      </c>
      <c r="Z40" s="120">
        <v>0</v>
      </c>
      <c r="AA40" s="120">
        <v>2</v>
      </c>
      <c r="AB40" s="130" t="s">
        <v>432</v>
      </c>
      <c r="AC40" s="130" t="s">
        <v>418</v>
      </c>
      <c r="AD40" s="130" t="s">
        <v>418</v>
      </c>
      <c r="AE40" s="130" t="s">
        <v>418</v>
      </c>
      <c r="AF40" s="130" t="s">
        <v>418</v>
      </c>
      <c r="AG40" s="120">
        <v>14</v>
      </c>
      <c r="AH40" s="120">
        <v>14</v>
      </c>
      <c r="AI40" s="120">
        <v>0</v>
      </c>
      <c r="AJ40" s="120">
        <v>0</v>
      </c>
      <c r="AK40" s="120">
        <v>14</v>
      </c>
      <c r="AL40" s="120" t="str">
        <f>IF(OR(Q40="No",AC40="No",AE40="No",AH40=0),"No","Yes")</f>
        <v>Yes</v>
      </c>
      <c r="AM40" s="132">
        <f>IF(AL40="No","",AK40/AH40)</f>
        <v>1</v>
      </c>
      <c r="AN40" s="130"/>
      <c r="AO40" s="130"/>
      <c r="AP40" s="130"/>
      <c r="AQ40" s="130"/>
      <c r="AR40" s="130"/>
      <c r="AS40" s="130"/>
      <c r="AT40" s="130" t="s">
        <v>433</v>
      </c>
      <c r="AU40" s="120">
        <v>12000</v>
      </c>
      <c r="AV40" s="120"/>
      <c r="AW40" s="120"/>
      <c r="AX40" s="120"/>
      <c r="AY40" s="130" t="s">
        <v>447</v>
      </c>
      <c r="AZ40" s="130" t="s">
        <v>435</v>
      </c>
      <c r="BA40" s="130" t="s">
        <v>436</v>
      </c>
      <c r="BB40" s="130" t="s">
        <v>437</v>
      </c>
      <c r="BC40" s="120" t="str">
        <f>IF(AND(BB40="less_smoke",AL40="Yes"), "Yes", "No")</f>
        <v>Yes</v>
      </c>
      <c r="BD40" s="130" t="s">
        <v>743</v>
      </c>
      <c r="BE40" s="120">
        <v>0</v>
      </c>
      <c r="BF40" s="120">
        <v>1</v>
      </c>
      <c r="BG40" s="120">
        <v>1</v>
      </c>
      <c r="BH40" s="120">
        <v>1</v>
      </c>
      <c r="BI40" s="120">
        <v>0</v>
      </c>
      <c r="BJ40" s="130"/>
      <c r="BK40" s="130" t="s">
        <v>439</v>
      </c>
      <c r="BL40" s="120" t="str">
        <f>IF(OR(BK40="increased_somewhat",BK40="not_changed",BK40="increased_significantly",AL40="No"),"No","Yes")</f>
        <v>Yes</v>
      </c>
    </row>
    <row r="41" spans="1:64" ht="19.5" customHeight="1">
      <c r="A41" s="120">
        <v>38</v>
      </c>
      <c r="B41" s="130" t="s">
        <v>527</v>
      </c>
      <c r="C41" s="130" t="s">
        <v>418</v>
      </c>
      <c r="D41" s="130" t="s">
        <v>418</v>
      </c>
      <c r="E41" s="130" t="s">
        <v>418</v>
      </c>
      <c r="F41" s="130"/>
      <c r="G41" s="130" t="s">
        <v>710</v>
      </c>
      <c r="H41" s="130" t="s">
        <v>711</v>
      </c>
      <c r="I41" s="130" t="s">
        <v>712</v>
      </c>
      <c r="J41" s="130" t="s">
        <v>422</v>
      </c>
      <c r="K41" s="130" t="s">
        <v>423</v>
      </c>
      <c r="L41" s="130" t="s">
        <v>744</v>
      </c>
      <c r="M41" s="130" t="s">
        <v>745</v>
      </c>
      <c r="N41" s="130" t="s">
        <v>746</v>
      </c>
      <c r="O41" s="130" t="s">
        <v>427</v>
      </c>
      <c r="P41" s="130" t="s">
        <v>747</v>
      </c>
      <c r="Q41" s="130" t="s">
        <v>418</v>
      </c>
      <c r="R41" s="130" t="s">
        <v>748</v>
      </c>
      <c r="S41" s="131">
        <v>46111</v>
      </c>
      <c r="T41" s="120">
        <f>YEAR(S41)</f>
        <v>2026</v>
      </c>
      <c r="U41" s="120" t="s">
        <v>749</v>
      </c>
      <c r="V41" s="120" t="s">
        <v>750</v>
      </c>
      <c r="W41" s="120">
        <v>1</v>
      </c>
      <c r="X41" s="120">
        <v>0</v>
      </c>
      <c r="Y41" s="120">
        <v>0</v>
      </c>
      <c r="Z41" s="120">
        <v>1</v>
      </c>
      <c r="AA41" s="120">
        <v>2</v>
      </c>
      <c r="AB41" s="130" t="s">
        <v>432</v>
      </c>
      <c r="AC41" s="130" t="s">
        <v>418</v>
      </c>
      <c r="AD41" s="130" t="s">
        <v>418</v>
      </c>
      <c r="AE41" s="130" t="s">
        <v>418</v>
      </c>
      <c r="AF41" s="130" t="s">
        <v>418</v>
      </c>
      <c r="AG41" s="120">
        <v>14</v>
      </c>
      <c r="AH41" s="120">
        <v>12</v>
      </c>
      <c r="AI41" s="120">
        <v>2</v>
      </c>
      <c r="AJ41" s="120">
        <v>0</v>
      </c>
      <c r="AK41" s="120">
        <v>12</v>
      </c>
      <c r="AL41" s="120" t="str">
        <f>IF(OR(Q41="No",AC41="No",AE41="No",AH41=0),"No","Yes")</f>
        <v>Yes</v>
      </c>
      <c r="AM41" s="132">
        <f>IF(AL41="No","",AK41/AH41)</f>
        <v>1</v>
      </c>
      <c r="AN41" s="130"/>
      <c r="AO41" s="130" t="s">
        <v>418</v>
      </c>
      <c r="AP41" s="130" t="s">
        <v>636</v>
      </c>
      <c r="AQ41" s="130" t="s">
        <v>636</v>
      </c>
      <c r="AR41" s="130" t="s">
        <v>636</v>
      </c>
      <c r="AS41" s="130" t="s">
        <v>636</v>
      </c>
      <c r="AT41" s="130" t="s">
        <v>456</v>
      </c>
      <c r="AU41" s="120"/>
      <c r="AV41" s="120"/>
      <c r="AW41" s="120"/>
      <c r="AX41" s="120"/>
      <c r="AY41" s="130" t="s">
        <v>496</v>
      </c>
      <c r="AZ41" s="130" t="s">
        <v>435</v>
      </c>
      <c r="BA41" s="130" t="s">
        <v>436</v>
      </c>
      <c r="BB41" s="130" t="s">
        <v>437</v>
      </c>
      <c r="BC41" s="120" t="str">
        <f>IF(AND(BB41="less_smoke",AL41="Yes"), "Yes", "No")</f>
        <v>Yes</v>
      </c>
      <c r="BD41" s="130" t="s">
        <v>686</v>
      </c>
      <c r="BE41" s="120">
        <v>1</v>
      </c>
      <c r="BF41" s="120">
        <v>0</v>
      </c>
      <c r="BG41" s="120">
        <v>1</v>
      </c>
      <c r="BH41" s="120">
        <v>1</v>
      </c>
      <c r="BI41" s="120">
        <v>0</v>
      </c>
      <c r="BJ41" s="130"/>
      <c r="BK41" s="130" t="s">
        <v>439</v>
      </c>
      <c r="BL41" s="120" t="str">
        <f>IF(OR(BK41="increased_somewhat",BK41="not_changed",BK41="increased_significantly",AL41="No"),"No","Yes")</f>
        <v>Yes</v>
      </c>
    </row>
    <row r="42" spans="1:64" ht="19.5" customHeight="1">
      <c r="A42" s="120">
        <v>39</v>
      </c>
      <c r="B42" s="130" t="s">
        <v>701</v>
      </c>
      <c r="C42" s="130" t="s">
        <v>418</v>
      </c>
      <c r="D42" s="130" t="s">
        <v>418</v>
      </c>
      <c r="E42" s="130" t="s">
        <v>418</v>
      </c>
      <c r="F42" s="130"/>
      <c r="G42" s="130" t="s">
        <v>710</v>
      </c>
      <c r="H42" s="130" t="s">
        <v>711</v>
      </c>
      <c r="I42" s="130" t="s">
        <v>712</v>
      </c>
      <c r="J42" s="130" t="s">
        <v>422</v>
      </c>
      <c r="K42" s="130" t="s">
        <v>423</v>
      </c>
      <c r="L42" s="130" t="s">
        <v>751</v>
      </c>
      <c r="M42" s="130" t="s">
        <v>752</v>
      </c>
      <c r="N42" s="130" t="s">
        <v>753</v>
      </c>
      <c r="O42" s="130" t="s">
        <v>427</v>
      </c>
      <c r="P42" s="130" t="s">
        <v>754</v>
      </c>
      <c r="Q42" s="130" t="s">
        <v>418</v>
      </c>
      <c r="R42" s="130" t="s">
        <v>755</v>
      </c>
      <c r="S42" s="131">
        <v>46111</v>
      </c>
      <c r="T42" s="120">
        <f>YEAR(S42)</f>
        <v>2026</v>
      </c>
      <c r="U42" s="120" t="s">
        <v>756</v>
      </c>
      <c r="V42" s="120" t="s">
        <v>757</v>
      </c>
      <c r="W42" s="120">
        <v>2</v>
      </c>
      <c r="X42" s="120">
        <v>1</v>
      </c>
      <c r="Y42" s="120">
        <v>0</v>
      </c>
      <c r="Z42" s="120">
        <v>1</v>
      </c>
      <c r="AA42" s="120">
        <v>4</v>
      </c>
      <c r="AB42" s="130" t="s">
        <v>432</v>
      </c>
      <c r="AC42" s="130" t="s">
        <v>418</v>
      </c>
      <c r="AD42" s="130" t="s">
        <v>418</v>
      </c>
      <c r="AE42" s="130" t="s">
        <v>418</v>
      </c>
      <c r="AF42" s="130" t="s">
        <v>418</v>
      </c>
      <c r="AG42" s="120">
        <v>14</v>
      </c>
      <c r="AH42" s="120">
        <v>12</v>
      </c>
      <c r="AI42" s="120">
        <v>2</v>
      </c>
      <c r="AJ42" s="120">
        <v>0</v>
      </c>
      <c r="AK42" s="120">
        <v>12</v>
      </c>
      <c r="AL42" s="120" t="str">
        <f>IF(OR(Q42="No",AC42="No",AE42="No",AH42=0),"No","Yes")</f>
        <v>Yes</v>
      </c>
      <c r="AM42" s="132">
        <f>IF(AL42="No","",AK42/AH42)</f>
        <v>1</v>
      </c>
      <c r="AN42" s="130"/>
      <c r="AO42" s="130" t="s">
        <v>418</v>
      </c>
      <c r="AP42" s="130" t="s">
        <v>636</v>
      </c>
      <c r="AQ42" s="130" t="s">
        <v>636</v>
      </c>
      <c r="AR42" s="130" t="s">
        <v>636</v>
      </c>
      <c r="AS42" s="130" t="s">
        <v>636</v>
      </c>
      <c r="AT42" s="130" t="s">
        <v>433</v>
      </c>
      <c r="AU42" s="120">
        <v>10000</v>
      </c>
      <c r="AV42" s="120"/>
      <c r="AW42" s="120"/>
      <c r="AX42" s="120"/>
      <c r="AY42" s="130" t="s">
        <v>496</v>
      </c>
      <c r="AZ42" s="130" t="s">
        <v>435</v>
      </c>
      <c r="BA42" s="130" t="s">
        <v>436</v>
      </c>
      <c r="BB42" s="130" t="s">
        <v>437</v>
      </c>
      <c r="BC42" s="120" t="str">
        <f>IF(AND(BB42="less_smoke",AL42="Yes"), "Yes", "No")</f>
        <v>Yes</v>
      </c>
      <c r="BD42" s="130" t="s">
        <v>758</v>
      </c>
      <c r="BE42" s="120">
        <v>1</v>
      </c>
      <c r="BF42" s="120">
        <v>1</v>
      </c>
      <c r="BG42" s="120">
        <v>1</v>
      </c>
      <c r="BH42" s="120">
        <v>1</v>
      </c>
      <c r="BI42" s="120">
        <v>0</v>
      </c>
      <c r="BJ42" s="130"/>
      <c r="BK42" s="130" t="s">
        <v>439</v>
      </c>
      <c r="BL42" s="120" t="str">
        <f>IF(OR(BK42="increased_somewhat",BK42="not_changed",BK42="increased_significantly",AL42="No"),"No","Yes")</f>
        <v>Yes</v>
      </c>
    </row>
    <row r="43" spans="1:64" ht="19.5" customHeight="1">
      <c r="A43" s="120">
        <v>40</v>
      </c>
      <c r="B43" s="130" t="s">
        <v>527</v>
      </c>
      <c r="C43" s="130" t="s">
        <v>418</v>
      </c>
      <c r="D43" s="130" t="s">
        <v>418</v>
      </c>
      <c r="E43" s="130" t="s">
        <v>418</v>
      </c>
      <c r="F43" s="130"/>
      <c r="G43" s="130" t="s">
        <v>643</v>
      </c>
      <c r="H43" s="130" t="s">
        <v>644</v>
      </c>
      <c r="I43" s="130" t="s">
        <v>645</v>
      </c>
      <c r="J43" s="130" t="s">
        <v>478</v>
      </c>
      <c r="K43" s="130" t="s">
        <v>423</v>
      </c>
      <c r="L43" s="130" t="s">
        <v>759</v>
      </c>
      <c r="M43" s="130" t="s">
        <v>760</v>
      </c>
      <c r="N43" s="130" t="s">
        <v>631</v>
      </c>
      <c r="O43" s="130" t="s">
        <v>427</v>
      </c>
      <c r="P43" s="130" t="s">
        <v>761</v>
      </c>
      <c r="Q43" s="130" t="s">
        <v>418</v>
      </c>
      <c r="R43" s="130" t="s">
        <v>762</v>
      </c>
      <c r="S43" s="131">
        <v>46100</v>
      </c>
      <c r="T43" s="120">
        <f>YEAR(S43)</f>
        <v>2026</v>
      </c>
      <c r="U43" s="120" t="s">
        <v>763</v>
      </c>
      <c r="V43" s="120" t="s">
        <v>764</v>
      </c>
      <c r="W43" s="120">
        <v>2</v>
      </c>
      <c r="X43" s="120">
        <v>3</v>
      </c>
      <c r="Y43" s="120">
        <v>0</v>
      </c>
      <c r="Z43" s="120">
        <v>1</v>
      </c>
      <c r="AA43" s="120">
        <v>6</v>
      </c>
      <c r="AB43" s="130" t="s">
        <v>432</v>
      </c>
      <c r="AC43" s="130" t="s">
        <v>418</v>
      </c>
      <c r="AD43" s="130" t="s">
        <v>418</v>
      </c>
      <c r="AE43" s="130" t="s">
        <v>418</v>
      </c>
      <c r="AF43" s="130" t="s">
        <v>418</v>
      </c>
      <c r="AG43" s="120">
        <v>21</v>
      </c>
      <c r="AH43" s="120">
        <v>21</v>
      </c>
      <c r="AI43" s="120">
        <v>0</v>
      </c>
      <c r="AJ43" s="120">
        <v>0</v>
      </c>
      <c r="AK43" s="120">
        <v>19</v>
      </c>
      <c r="AL43" s="120" t="str">
        <f>IF(OR(Q43="No",AC43="No",AE43="No",AH43=0),"No","Yes")</f>
        <v>Yes</v>
      </c>
      <c r="AM43" s="132">
        <f>IF(AL43="No","",AK43/AH43)</f>
        <v>0.90476190476190477</v>
      </c>
      <c r="AN43" s="130"/>
      <c r="AO43" s="130"/>
      <c r="AP43" s="130"/>
      <c r="AQ43" s="130"/>
      <c r="AR43" s="130"/>
      <c r="AS43" s="130"/>
      <c r="AT43" s="130" t="s">
        <v>516</v>
      </c>
      <c r="AU43" s="120">
        <v>8000</v>
      </c>
      <c r="AV43" s="120"/>
      <c r="AW43" s="120"/>
      <c r="AX43" s="120"/>
      <c r="AY43" s="130" t="s">
        <v>486</v>
      </c>
      <c r="AZ43" s="130" t="s">
        <v>435</v>
      </c>
      <c r="BA43" s="130" t="s">
        <v>436</v>
      </c>
      <c r="BB43" s="130" t="s">
        <v>437</v>
      </c>
      <c r="BC43" s="120" t="str">
        <f>IF(AND(BB43="less_smoke",AL43="Yes"), "Yes", "No")</f>
        <v>Yes</v>
      </c>
      <c r="BD43" s="130" t="s">
        <v>765</v>
      </c>
      <c r="BE43" s="120">
        <v>1</v>
      </c>
      <c r="BF43" s="120">
        <v>1</v>
      </c>
      <c r="BG43" s="120">
        <v>1</v>
      </c>
      <c r="BH43" s="120">
        <v>1</v>
      </c>
      <c r="BI43" s="120">
        <v>0</v>
      </c>
      <c r="BJ43" s="130"/>
      <c r="BK43" s="130" t="s">
        <v>439</v>
      </c>
      <c r="BL43" s="120" t="str">
        <f>IF(OR(BK43="increased_somewhat",BK43="not_changed",BK43="increased_significantly",AL43="No"),"No","Yes")</f>
        <v>Yes</v>
      </c>
    </row>
    <row r="44" spans="1:64" ht="19.5" customHeight="1">
      <c r="A44" s="120">
        <v>41</v>
      </c>
      <c r="B44" s="130" t="s">
        <v>527</v>
      </c>
      <c r="C44" s="130" t="s">
        <v>418</v>
      </c>
      <c r="D44" s="130" t="s">
        <v>418</v>
      </c>
      <c r="E44" s="130" t="s">
        <v>418</v>
      </c>
      <c r="F44" s="130"/>
      <c r="G44" s="130" t="s">
        <v>766</v>
      </c>
      <c r="H44" s="130" t="s">
        <v>767</v>
      </c>
      <c r="I44" s="130" t="s">
        <v>768</v>
      </c>
      <c r="J44" s="130" t="s">
        <v>422</v>
      </c>
      <c r="K44" s="130" t="s">
        <v>423</v>
      </c>
      <c r="L44" s="130" t="s">
        <v>769</v>
      </c>
      <c r="M44" s="130" t="s">
        <v>491</v>
      </c>
      <c r="N44" s="130" t="s">
        <v>770</v>
      </c>
      <c r="O44" s="130" t="s">
        <v>427</v>
      </c>
      <c r="P44" s="130" t="s">
        <v>771</v>
      </c>
      <c r="Q44" s="130" t="s">
        <v>418</v>
      </c>
      <c r="R44" s="130" t="s">
        <v>772</v>
      </c>
      <c r="S44" s="131">
        <v>46087</v>
      </c>
      <c r="T44" s="120">
        <f>YEAR(S44)</f>
        <v>2026</v>
      </c>
      <c r="U44" s="120" t="s">
        <v>773</v>
      </c>
      <c r="V44" s="120" t="s">
        <v>774</v>
      </c>
      <c r="W44" s="120">
        <v>2</v>
      </c>
      <c r="X44" s="120">
        <v>1</v>
      </c>
      <c r="Y44" s="120">
        <v>0</v>
      </c>
      <c r="Z44" s="120">
        <v>1</v>
      </c>
      <c r="AA44" s="120">
        <v>4</v>
      </c>
      <c r="AB44" s="130" t="s">
        <v>432</v>
      </c>
      <c r="AC44" s="130" t="s">
        <v>418</v>
      </c>
      <c r="AD44" s="130" t="s">
        <v>418</v>
      </c>
      <c r="AE44" s="130" t="s">
        <v>418</v>
      </c>
      <c r="AF44" s="130" t="s">
        <v>418</v>
      </c>
      <c r="AG44" s="120">
        <v>14</v>
      </c>
      <c r="AH44" s="120">
        <v>14</v>
      </c>
      <c r="AI44" s="120">
        <v>0</v>
      </c>
      <c r="AJ44" s="120">
        <v>0</v>
      </c>
      <c r="AK44" s="120">
        <v>10</v>
      </c>
      <c r="AL44" s="120" t="str">
        <f>IF(OR(Q44="No",AC44="No",AE44="No",AH44=0),"No","Yes")</f>
        <v>Yes</v>
      </c>
      <c r="AM44" s="132">
        <f>IF(AL44="No","",AK44/AH44)</f>
        <v>0.7142857142857143</v>
      </c>
      <c r="AN44" s="130"/>
      <c r="AO44" s="130"/>
      <c r="AP44" s="130"/>
      <c r="AQ44" s="130"/>
      <c r="AR44" s="130"/>
      <c r="AS44" s="130"/>
      <c r="AT44" s="130" t="s">
        <v>433</v>
      </c>
      <c r="AU44" s="120">
        <v>1500</v>
      </c>
      <c r="AV44" s="120"/>
      <c r="AW44" s="120"/>
      <c r="AX44" s="120"/>
      <c r="AY44" s="130" t="s">
        <v>496</v>
      </c>
      <c r="AZ44" s="130" t="s">
        <v>435</v>
      </c>
      <c r="BA44" s="130" t="s">
        <v>436</v>
      </c>
      <c r="BB44" s="130" t="s">
        <v>437</v>
      </c>
      <c r="BC44" s="120" t="str">
        <f>IF(AND(BB44="less_smoke",AL44="Yes"), "Yes", "No")</f>
        <v>Yes</v>
      </c>
      <c r="BD44" s="130" t="s">
        <v>775</v>
      </c>
      <c r="BE44" s="120">
        <v>0</v>
      </c>
      <c r="BF44" s="120">
        <v>0</v>
      </c>
      <c r="BG44" s="120">
        <v>1</v>
      </c>
      <c r="BH44" s="120">
        <v>0</v>
      </c>
      <c r="BI44" s="120">
        <v>0</v>
      </c>
      <c r="BJ44" s="130"/>
      <c r="BK44" s="130" t="s">
        <v>439</v>
      </c>
      <c r="BL44" s="120" t="str">
        <f>IF(OR(BK44="increased_somewhat",BK44="not_changed",BK44="increased_significantly",AL44="No"),"No","Yes")</f>
        <v>Yes</v>
      </c>
    </row>
    <row r="45" spans="1:64" ht="19.5" customHeight="1">
      <c r="A45" s="120">
        <v>42</v>
      </c>
      <c r="B45" s="130" t="s">
        <v>527</v>
      </c>
      <c r="C45" s="130" t="s">
        <v>418</v>
      </c>
      <c r="D45" s="130" t="s">
        <v>418</v>
      </c>
      <c r="E45" s="130" t="s">
        <v>418</v>
      </c>
      <c r="F45" s="130"/>
      <c r="G45" s="130" t="s">
        <v>766</v>
      </c>
      <c r="H45" s="130" t="s">
        <v>767</v>
      </c>
      <c r="I45" s="130" t="s">
        <v>768</v>
      </c>
      <c r="J45" s="130" t="s">
        <v>422</v>
      </c>
      <c r="K45" s="130" t="s">
        <v>423</v>
      </c>
      <c r="L45" s="130" t="s">
        <v>776</v>
      </c>
      <c r="M45" s="130" t="s">
        <v>777</v>
      </c>
      <c r="N45" s="130" t="s">
        <v>778</v>
      </c>
      <c r="O45" s="130" t="s">
        <v>427</v>
      </c>
      <c r="P45" s="130" t="s">
        <v>779</v>
      </c>
      <c r="Q45" s="130" t="s">
        <v>418</v>
      </c>
      <c r="R45" s="130" t="s">
        <v>780</v>
      </c>
      <c r="S45" s="131">
        <v>46087</v>
      </c>
      <c r="T45" s="120">
        <f>YEAR(S45)</f>
        <v>2026</v>
      </c>
      <c r="U45" s="120" t="s">
        <v>781</v>
      </c>
      <c r="V45" s="120" t="s">
        <v>782</v>
      </c>
      <c r="W45" s="120">
        <v>1</v>
      </c>
      <c r="X45" s="120">
        <v>1</v>
      </c>
      <c r="Y45" s="120">
        <v>0</v>
      </c>
      <c r="Z45" s="120">
        <v>3</v>
      </c>
      <c r="AA45" s="120">
        <v>5</v>
      </c>
      <c r="AB45" s="130" t="s">
        <v>432</v>
      </c>
      <c r="AC45" s="130" t="s">
        <v>418</v>
      </c>
      <c r="AD45" s="130" t="s">
        <v>418</v>
      </c>
      <c r="AE45" s="130" t="s">
        <v>418</v>
      </c>
      <c r="AF45" s="130" t="s">
        <v>418</v>
      </c>
      <c r="AG45" s="120">
        <v>21</v>
      </c>
      <c r="AH45" s="120">
        <v>21</v>
      </c>
      <c r="AI45" s="120">
        <v>0</v>
      </c>
      <c r="AJ45" s="120">
        <v>0</v>
      </c>
      <c r="AK45" s="120">
        <v>16</v>
      </c>
      <c r="AL45" s="120" t="str">
        <f>IF(OR(Q45="No",AC45="No",AE45="No",AH45=0),"No","Yes")</f>
        <v>Yes</v>
      </c>
      <c r="AM45" s="132">
        <f>IF(AL45="No","",AK45/AH45)</f>
        <v>0.76190476190476186</v>
      </c>
      <c r="AN45" s="130"/>
      <c r="AO45" s="130"/>
      <c r="AP45" s="130"/>
      <c r="AQ45" s="130"/>
      <c r="AR45" s="130"/>
      <c r="AS45" s="130"/>
      <c r="AT45" s="130" t="s">
        <v>433</v>
      </c>
      <c r="AU45" s="120">
        <v>4000</v>
      </c>
      <c r="AV45" s="120"/>
      <c r="AW45" s="120"/>
      <c r="AX45" s="120"/>
      <c r="AY45" s="130" t="s">
        <v>434</v>
      </c>
      <c r="AZ45" s="130" t="s">
        <v>497</v>
      </c>
      <c r="BA45" s="130" t="s">
        <v>436</v>
      </c>
      <c r="BB45" s="130" t="s">
        <v>437</v>
      </c>
      <c r="BC45" s="120" t="str">
        <f>IF(AND(BB45="less_smoke",AL45="Yes"), "Yes", "No")</f>
        <v>Yes</v>
      </c>
      <c r="BD45" s="130" t="s">
        <v>526</v>
      </c>
      <c r="BE45" s="120">
        <v>0</v>
      </c>
      <c r="BF45" s="120">
        <v>0</v>
      </c>
      <c r="BG45" s="120">
        <v>1</v>
      </c>
      <c r="BH45" s="120">
        <v>1</v>
      </c>
      <c r="BI45" s="120">
        <v>0</v>
      </c>
      <c r="BJ45" s="130"/>
      <c r="BK45" s="130" t="s">
        <v>439</v>
      </c>
      <c r="BL45" s="120" t="str">
        <f>IF(OR(BK45="increased_somewhat",BK45="not_changed",BK45="increased_significantly",AL45="No"),"No","Yes")</f>
        <v>Yes</v>
      </c>
    </row>
    <row r="46" spans="1:64" ht="19.5" customHeight="1">
      <c r="A46" s="120">
        <v>43</v>
      </c>
      <c r="B46" s="130" t="s">
        <v>527</v>
      </c>
      <c r="C46" s="130" t="s">
        <v>418</v>
      </c>
      <c r="D46" s="130" t="s">
        <v>418</v>
      </c>
      <c r="E46" s="130" t="s">
        <v>418</v>
      </c>
      <c r="F46" s="130"/>
      <c r="G46" s="130" t="s">
        <v>766</v>
      </c>
      <c r="H46" s="130" t="s">
        <v>767</v>
      </c>
      <c r="I46" s="130" t="s">
        <v>768</v>
      </c>
      <c r="J46" s="130" t="s">
        <v>422</v>
      </c>
      <c r="K46" s="130" t="s">
        <v>423</v>
      </c>
      <c r="L46" s="130" t="s">
        <v>783</v>
      </c>
      <c r="M46" s="130" t="s">
        <v>784</v>
      </c>
      <c r="N46" s="130" t="s">
        <v>785</v>
      </c>
      <c r="O46" s="130" t="s">
        <v>427</v>
      </c>
      <c r="P46" s="130" t="s">
        <v>786</v>
      </c>
      <c r="Q46" s="130" t="s">
        <v>418</v>
      </c>
      <c r="R46" s="130" t="s">
        <v>787</v>
      </c>
      <c r="S46" s="131">
        <v>46087</v>
      </c>
      <c r="T46" s="120">
        <f>YEAR(S46)</f>
        <v>2026</v>
      </c>
      <c r="U46" s="120" t="s">
        <v>788</v>
      </c>
      <c r="V46" s="120" t="s">
        <v>789</v>
      </c>
      <c r="W46" s="120">
        <v>1</v>
      </c>
      <c r="X46" s="120">
        <v>1</v>
      </c>
      <c r="Y46" s="120">
        <v>1</v>
      </c>
      <c r="Z46" s="120">
        <v>1</v>
      </c>
      <c r="AA46" s="120">
        <v>4</v>
      </c>
      <c r="AB46" s="130" t="s">
        <v>432</v>
      </c>
      <c r="AC46" s="130" t="s">
        <v>418</v>
      </c>
      <c r="AD46" s="130" t="s">
        <v>418</v>
      </c>
      <c r="AE46" s="130" t="s">
        <v>418</v>
      </c>
      <c r="AF46" s="130" t="s">
        <v>418</v>
      </c>
      <c r="AG46" s="120">
        <v>7</v>
      </c>
      <c r="AH46" s="120">
        <v>7</v>
      </c>
      <c r="AI46" s="120">
        <v>0</v>
      </c>
      <c r="AJ46" s="120">
        <v>0</v>
      </c>
      <c r="AK46" s="120">
        <v>5</v>
      </c>
      <c r="AL46" s="120" t="str">
        <f>IF(OR(Q46="No",AC46="No",AE46="No",AH46=0),"No","Yes")</f>
        <v>Yes</v>
      </c>
      <c r="AM46" s="132">
        <f>IF(AL46="No","",AK46/AH46)</f>
        <v>0.7142857142857143</v>
      </c>
      <c r="AN46" s="130"/>
      <c r="AO46" s="130"/>
      <c r="AP46" s="130"/>
      <c r="AQ46" s="130"/>
      <c r="AR46" s="130"/>
      <c r="AS46" s="130"/>
      <c r="AT46" s="130" t="s">
        <v>456</v>
      </c>
      <c r="AU46" s="120"/>
      <c r="AV46" s="120"/>
      <c r="AW46" s="120"/>
      <c r="AX46" s="120"/>
      <c r="AY46" s="130" t="s">
        <v>525</v>
      </c>
      <c r="AZ46" s="130" t="s">
        <v>435</v>
      </c>
      <c r="BA46" s="130" t="s">
        <v>436</v>
      </c>
      <c r="BB46" s="130" t="s">
        <v>709</v>
      </c>
      <c r="BC46" s="120" t="str">
        <f>IF(AND(BB46="less_smoke",AL46="Yes"), "Yes", "No")</f>
        <v>No</v>
      </c>
      <c r="BD46" s="130" t="s">
        <v>775</v>
      </c>
      <c r="BE46" s="120">
        <v>0</v>
      </c>
      <c r="BF46" s="120">
        <v>0</v>
      </c>
      <c r="BG46" s="120">
        <v>1</v>
      </c>
      <c r="BH46" s="120">
        <v>0</v>
      </c>
      <c r="BI46" s="120">
        <v>0</v>
      </c>
      <c r="BJ46" s="130"/>
      <c r="BK46" s="130" t="s">
        <v>439</v>
      </c>
      <c r="BL46" s="120" t="str">
        <f>IF(OR(BK46="increased_somewhat",BK46="not_changed",BK46="increased_significantly",AL46="No"),"No","Yes")</f>
        <v>Yes</v>
      </c>
    </row>
    <row r="47" spans="1:64" ht="19.5" customHeight="1">
      <c r="A47" s="120">
        <v>44</v>
      </c>
      <c r="B47" s="130" t="s">
        <v>527</v>
      </c>
      <c r="C47" s="130" t="s">
        <v>418</v>
      </c>
      <c r="D47" s="130" t="s">
        <v>418</v>
      </c>
      <c r="E47" s="130" t="s">
        <v>418</v>
      </c>
      <c r="F47" s="130"/>
      <c r="G47" s="130" t="s">
        <v>766</v>
      </c>
      <c r="H47" s="130" t="s">
        <v>767</v>
      </c>
      <c r="I47" s="130" t="s">
        <v>768</v>
      </c>
      <c r="J47" s="130" t="s">
        <v>422</v>
      </c>
      <c r="K47" s="130" t="s">
        <v>423</v>
      </c>
      <c r="L47" s="130" t="s">
        <v>790</v>
      </c>
      <c r="M47" s="130" t="s">
        <v>791</v>
      </c>
      <c r="N47" s="130" t="s">
        <v>792</v>
      </c>
      <c r="O47" s="130" t="s">
        <v>427</v>
      </c>
      <c r="P47" s="130" t="s">
        <v>793</v>
      </c>
      <c r="Q47" s="130" t="s">
        <v>418</v>
      </c>
      <c r="R47" s="130" t="s">
        <v>794</v>
      </c>
      <c r="S47" s="131">
        <v>46091</v>
      </c>
      <c r="T47" s="120">
        <f>YEAR(S47)</f>
        <v>2026</v>
      </c>
      <c r="U47" s="120" t="s">
        <v>795</v>
      </c>
      <c r="V47" s="120" t="s">
        <v>796</v>
      </c>
      <c r="W47" s="120">
        <v>1</v>
      </c>
      <c r="X47" s="120">
        <v>1</v>
      </c>
      <c r="Y47" s="120">
        <v>1</v>
      </c>
      <c r="Z47" s="120">
        <v>0</v>
      </c>
      <c r="AA47" s="120">
        <v>3</v>
      </c>
      <c r="AB47" s="130" t="s">
        <v>432</v>
      </c>
      <c r="AC47" s="130" t="s">
        <v>418</v>
      </c>
      <c r="AD47" s="130" t="s">
        <v>418</v>
      </c>
      <c r="AE47" s="130" t="s">
        <v>418</v>
      </c>
      <c r="AF47" s="130" t="s">
        <v>418</v>
      </c>
      <c r="AG47" s="120">
        <v>14</v>
      </c>
      <c r="AH47" s="120">
        <v>14</v>
      </c>
      <c r="AI47" s="120">
        <v>0</v>
      </c>
      <c r="AJ47" s="120">
        <v>0</v>
      </c>
      <c r="AK47" s="120">
        <v>10</v>
      </c>
      <c r="AL47" s="120" t="str">
        <f>IF(OR(Q47="No",AC47="No",AE47="No",AH47=0),"No","Yes")</f>
        <v>Yes</v>
      </c>
      <c r="AM47" s="132">
        <f>IF(AL47="No","",AK47/AH47)</f>
        <v>0.7142857142857143</v>
      </c>
      <c r="AN47" s="130"/>
      <c r="AO47" s="130"/>
      <c r="AP47" s="130"/>
      <c r="AQ47" s="130"/>
      <c r="AR47" s="130"/>
      <c r="AS47" s="130"/>
      <c r="AT47" s="130" t="s">
        <v>433</v>
      </c>
      <c r="AU47" s="120">
        <v>5000</v>
      </c>
      <c r="AV47" s="120"/>
      <c r="AW47" s="120"/>
      <c r="AX47" s="120"/>
      <c r="AY47" s="130" t="s">
        <v>496</v>
      </c>
      <c r="AZ47" s="130" t="s">
        <v>435</v>
      </c>
      <c r="BA47" s="130" t="s">
        <v>436</v>
      </c>
      <c r="BB47" s="130" t="s">
        <v>437</v>
      </c>
      <c r="BC47" s="120" t="str">
        <f>IF(AND(BB47="less_smoke",AL47="Yes"), "Yes", "No")</f>
        <v>Yes</v>
      </c>
      <c r="BD47" s="130" t="s">
        <v>465</v>
      </c>
      <c r="BE47" s="120">
        <v>0</v>
      </c>
      <c r="BF47" s="120">
        <v>0</v>
      </c>
      <c r="BG47" s="120">
        <v>1</v>
      </c>
      <c r="BH47" s="120">
        <v>1</v>
      </c>
      <c r="BI47" s="120">
        <v>0</v>
      </c>
      <c r="BJ47" s="130"/>
      <c r="BK47" s="130" t="s">
        <v>439</v>
      </c>
      <c r="BL47" s="120" t="str">
        <f>IF(OR(BK47="increased_somewhat",BK47="not_changed",BK47="increased_significantly",AL47="No"),"No","Yes")</f>
        <v>Yes</v>
      </c>
    </row>
    <row r="48" spans="1:64" ht="19.5" customHeight="1">
      <c r="A48" s="120">
        <v>45</v>
      </c>
      <c r="B48" s="130" t="s">
        <v>527</v>
      </c>
      <c r="C48" s="130" t="s">
        <v>418</v>
      </c>
      <c r="D48" s="130" t="s">
        <v>418</v>
      </c>
      <c r="E48" s="130" t="s">
        <v>418</v>
      </c>
      <c r="F48" s="130"/>
      <c r="G48" s="130" t="s">
        <v>766</v>
      </c>
      <c r="H48" s="130" t="s">
        <v>767</v>
      </c>
      <c r="I48" s="130" t="s">
        <v>768</v>
      </c>
      <c r="J48" s="130" t="s">
        <v>422</v>
      </c>
      <c r="K48" s="130" t="s">
        <v>423</v>
      </c>
      <c r="L48" s="130" t="s">
        <v>797</v>
      </c>
      <c r="M48" s="130" t="s">
        <v>798</v>
      </c>
      <c r="N48" s="130" t="s">
        <v>799</v>
      </c>
      <c r="O48" s="130" t="s">
        <v>427</v>
      </c>
      <c r="P48" s="130" t="s">
        <v>800</v>
      </c>
      <c r="Q48" s="130" t="s">
        <v>418</v>
      </c>
      <c r="R48" s="130" t="s">
        <v>801</v>
      </c>
      <c r="S48" s="131">
        <v>46091</v>
      </c>
      <c r="T48" s="120">
        <f>YEAR(S48)</f>
        <v>2026</v>
      </c>
      <c r="U48" s="120" t="s">
        <v>802</v>
      </c>
      <c r="V48" s="120" t="s">
        <v>803</v>
      </c>
      <c r="W48" s="120">
        <v>2</v>
      </c>
      <c r="X48" s="120">
        <v>0</v>
      </c>
      <c r="Y48" s="120">
        <v>0</v>
      </c>
      <c r="Z48" s="120">
        <v>0</v>
      </c>
      <c r="AA48" s="120">
        <v>2</v>
      </c>
      <c r="AB48" s="130" t="s">
        <v>432</v>
      </c>
      <c r="AC48" s="130" t="s">
        <v>418</v>
      </c>
      <c r="AD48" s="130" t="s">
        <v>418</v>
      </c>
      <c r="AE48" s="130" t="s">
        <v>418</v>
      </c>
      <c r="AF48" s="130" t="s">
        <v>418</v>
      </c>
      <c r="AG48" s="120">
        <v>14</v>
      </c>
      <c r="AH48" s="120">
        <v>14</v>
      </c>
      <c r="AI48" s="120">
        <v>0</v>
      </c>
      <c r="AJ48" s="120">
        <v>0</v>
      </c>
      <c r="AK48" s="120">
        <v>10</v>
      </c>
      <c r="AL48" s="120" t="str">
        <f>IF(OR(Q48="No",AC48="No",AE48="No",AH48=0),"No","Yes")</f>
        <v>Yes</v>
      </c>
      <c r="AM48" s="132">
        <f>IF(AL48="No","",AK48/AH48)</f>
        <v>0.7142857142857143</v>
      </c>
      <c r="AN48" s="130"/>
      <c r="AO48" s="130"/>
      <c r="AP48" s="130"/>
      <c r="AQ48" s="130"/>
      <c r="AR48" s="130"/>
      <c r="AS48" s="130"/>
      <c r="AT48" s="130" t="s">
        <v>433</v>
      </c>
      <c r="AU48" s="120">
        <v>3000</v>
      </c>
      <c r="AV48" s="120"/>
      <c r="AW48" s="120"/>
      <c r="AX48" s="120"/>
      <c r="AY48" s="130" t="s">
        <v>496</v>
      </c>
      <c r="AZ48" s="130" t="s">
        <v>435</v>
      </c>
      <c r="BA48" s="130" t="s">
        <v>436</v>
      </c>
      <c r="BB48" s="130" t="s">
        <v>437</v>
      </c>
      <c r="BC48" s="120" t="str">
        <f>IF(AND(BB48="less_smoke",AL48="Yes"), "Yes", "No")</f>
        <v>Yes</v>
      </c>
      <c r="BD48" s="130" t="s">
        <v>526</v>
      </c>
      <c r="BE48" s="120">
        <v>0</v>
      </c>
      <c r="BF48" s="120">
        <v>0</v>
      </c>
      <c r="BG48" s="120">
        <v>1</v>
      </c>
      <c r="BH48" s="120">
        <v>1</v>
      </c>
      <c r="BI48" s="120">
        <v>0</v>
      </c>
      <c r="BJ48" s="130"/>
      <c r="BK48" s="130" t="s">
        <v>439</v>
      </c>
      <c r="BL48" s="120" t="str">
        <f>IF(OR(BK48="increased_somewhat",BK48="not_changed",BK48="increased_significantly",AL48="No"),"No","Yes")</f>
        <v>Yes</v>
      </c>
    </row>
    <row r="49" spans="1:64" ht="19.5" customHeight="1">
      <c r="A49" s="120">
        <v>46</v>
      </c>
      <c r="B49" s="130" t="s">
        <v>527</v>
      </c>
      <c r="C49" s="130" t="s">
        <v>418</v>
      </c>
      <c r="D49" s="130" t="s">
        <v>418</v>
      </c>
      <c r="E49" s="130" t="s">
        <v>418</v>
      </c>
      <c r="F49" s="130"/>
      <c r="G49" s="130" t="s">
        <v>766</v>
      </c>
      <c r="H49" s="130" t="s">
        <v>767</v>
      </c>
      <c r="I49" s="130" t="s">
        <v>768</v>
      </c>
      <c r="J49" s="130" t="s">
        <v>422</v>
      </c>
      <c r="K49" s="130" t="s">
        <v>423</v>
      </c>
      <c r="L49" s="130" t="s">
        <v>804</v>
      </c>
      <c r="M49" s="130" t="s">
        <v>805</v>
      </c>
      <c r="N49" s="130" t="s">
        <v>806</v>
      </c>
      <c r="O49" s="130" t="s">
        <v>427</v>
      </c>
      <c r="P49" s="130" t="s">
        <v>807</v>
      </c>
      <c r="Q49" s="130" t="s">
        <v>418</v>
      </c>
      <c r="R49" s="130" t="s">
        <v>808</v>
      </c>
      <c r="S49" s="131">
        <v>46087</v>
      </c>
      <c r="T49" s="120">
        <f>YEAR(S49)</f>
        <v>2026</v>
      </c>
      <c r="U49" s="120" t="s">
        <v>809</v>
      </c>
      <c r="V49" s="120" t="s">
        <v>810</v>
      </c>
      <c r="W49" s="120">
        <v>2</v>
      </c>
      <c r="X49" s="120">
        <v>1</v>
      </c>
      <c r="Y49" s="120">
        <v>1</v>
      </c>
      <c r="Z49" s="120">
        <v>1</v>
      </c>
      <c r="AA49" s="120">
        <v>5</v>
      </c>
      <c r="AB49" s="130" t="s">
        <v>432</v>
      </c>
      <c r="AC49" s="130" t="s">
        <v>418</v>
      </c>
      <c r="AD49" s="130" t="s">
        <v>418</v>
      </c>
      <c r="AE49" s="130" t="s">
        <v>418</v>
      </c>
      <c r="AF49" s="130" t="s">
        <v>418</v>
      </c>
      <c r="AG49" s="120">
        <v>21</v>
      </c>
      <c r="AH49" s="120">
        <v>21</v>
      </c>
      <c r="AI49" s="120">
        <v>0</v>
      </c>
      <c r="AJ49" s="120">
        <v>0</v>
      </c>
      <c r="AK49" s="120">
        <v>15</v>
      </c>
      <c r="AL49" s="120" t="str">
        <f>IF(OR(Q49="No",AC49="No",AE49="No",AH49=0),"No","Yes")</f>
        <v>Yes</v>
      </c>
      <c r="AM49" s="132">
        <f>IF(AL49="No","",AK49/AH49)</f>
        <v>0.7142857142857143</v>
      </c>
      <c r="AN49" s="130"/>
      <c r="AO49" s="130"/>
      <c r="AP49" s="130"/>
      <c r="AQ49" s="130"/>
      <c r="AR49" s="130"/>
      <c r="AS49" s="130"/>
      <c r="AT49" s="130" t="s">
        <v>433</v>
      </c>
      <c r="AU49" s="120">
        <v>4000</v>
      </c>
      <c r="AV49" s="120"/>
      <c r="AW49" s="120"/>
      <c r="AX49" s="120"/>
      <c r="AY49" s="130" t="s">
        <v>496</v>
      </c>
      <c r="AZ49" s="130" t="s">
        <v>497</v>
      </c>
      <c r="BA49" s="130" t="s">
        <v>436</v>
      </c>
      <c r="BB49" s="130" t="s">
        <v>437</v>
      </c>
      <c r="BC49" s="120" t="str">
        <f>IF(AND(BB49="less_smoke",AL49="Yes"), "Yes", "No")</f>
        <v>Yes</v>
      </c>
      <c r="BD49" s="130" t="s">
        <v>465</v>
      </c>
      <c r="BE49" s="120">
        <v>0</v>
      </c>
      <c r="BF49" s="120">
        <v>0</v>
      </c>
      <c r="BG49" s="120">
        <v>1</v>
      </c>
      <c r="BH49" s="120">
        <v>1</v>
      </c>
      <c r="BI49" s="120">
        <v>0</v>
      </c>
      <c r="BJ49" s="130"/>
      <c r="BK49" s="130" t="s">
        <v>439</v>
      </c>
      <c r="BL49" s="120" t="str">
        <f>IF(OR(BK49="increased_somewhat",BK49="not_changed",BK49="increased_significantly",AL49="No"),"No","Yes")</f>
        <v>Yes</v>
      </c>
    </row>
    <row r="50" spans="1:64" ht="19.5" customHeight="1">
      <c r="A50" s="120">
        <v>47</v>
      </c>
      <c r="B50" s="130" t="s">
        <v>527</v>
      </c>
      <c r="C50" s="130" t="s">
        <v>418</v>
      </c>
      <c r="D50" s="130" t="s">
        <v>418</v>
      </c>
      <c r="E50" s="130" t="s">
        <v>418</v>
      </c>
      <c r="F50" s="130"/>
      <c r="G50" s="130" t="s">
        <v>535</v>
      </c>
      <c r="H50" s="130" t="s">
        <v>536</v>
      </c>
      <c r="I50" s="130" t="s">
        <v>537</v>
      </c>
      <c r="J50" s="130" t="s">
        <v>422</v>
      </c>
      <c r="K50" s="130" t="s">
        <v>423</v>
      </c>
      <c r="L50" s="130" t="s">
        <v>811</v>
      </c>
      <c r="M50" s="130" t="s">
        <v>812</v>
      </c>
      <c r="N50" s="130" t="s">
        <v>813</v>
      </c>
      <c r="O50" s="130" t="s">
        <v>427</v>
      </c>
      <c r="P50" s="130" t="s">
        <v>814</v>
      </c>
      <c r="Q50" s="130" t="s">
        <v>418</v>
      </c>
      <c r="R50" s="130" t="s">
        <v>815</v>
      </c>
      <c r="S50" s="131">
        <v>46085</v>
      </c>
      <c r="T50" s="120">
        <f>YEAR(S50)</f>
        <v>2026</v>
      </c>
      <c r="U50" s="120" t="s">
        <v>816</v>
      </c>
      <c r="V50" s="120" t="s">
        <v>817</v>
      </c>
      <c r="W50" s="120">
        <v>1</v>
      </c>
      <c r="X50" s="120">
        <v>1</v>
      </c>
      <c r="Y50" s="120">
        <v>0</v>
      </c>
      <c r="Z50" s="120">
        <v>2</v>
      </c>
      <c r="AA50" s="120">
        <v>4</v>
      </c>
      <c r="AB50" s="130" t="s">
        <v>432</v>
      </c>
      <c r="AC50" s="130" t="s">
        <v>418</v>
      </c>
      <c r="AD50" s="130" t="s">
        <v>418</v>
      </c>
      <c r="AE50" s="130" t="s">
        <v>418</v>
      </c>
      <c r="AF50" s="130" t="s">
        <v>418</v>
      </c>
      <c r="AG50" s="120">
        <v>14</v>
      </c>
      <c r="AH50" s="120">
        <v>14</v>
      </c>
      <c r="AI50" s="120">
        <v>0</v>
      </c>
      <c r="AJ50" s="120">
        <v>0</v>
      </c>
      <c r="AK50" s="120">
        <v>10</v>
      </c>
      <c r="AL50" s="120" t="str">
        <f>IF(OR(Q50="No",AC50="No",AE50="No",AH50=0),"No","Yes")</f>
        <v>Yes</v>
      </c>
      <c r="AM50" s="132">
        <f>IF(AL50="No","",AK50/AH50)</f>
        <v>0.7142857142857143</v>
      </c>
      <c r="AN50" s="130"/>
      <c r="AO50" s="130"/>
      <c r="AP50" s="130"/>
      <c r="AQ50" s="130"/>
      <c r="AR50" s="130"/>
      <c r="AS50" s="130"/>
      <c r="AT50" s="130" t="s">
        <v>456</v>
      </c>
      <c r="AU50" s="120"/>
      <c r="AV50" s="120"/>
      <c r="AW50" s="120"/>
      <c r="AX50" s="120"/>
      <c r="AY50" s="130" t="s">
        <v>496</v>
      </c>
      <c r="AZ50" s="130" t="s">
        <v>435</v>
      </c>
      <c r="BA50" s="130" t="s">
        <v>436</v>
      </c>
      <c r="BB50" s="130" t="s">
        <v>437</v>
      </c>
      <c r="BC50" s="120" t="str">
        <f>IF(AND(BB50="less_smoke",AL50="Yes"), "Yes", "No")</f>
        <v>Yes</v>
      </c>
      <c r="BD50" s="130" t="s">
        <v>818</v>
      </c>
      <c r="BE50" s="120">
        <v>1</v>
      </c>
      <c r="BF50" s="120">
        <v>1</v>
      </c>
      <c r="BG50" s="120">
        <v>0</v>
      </c>
      <c r="BH50" s="120">
        <v>1</v>
      </c>
      <c r="BI50" s="120">
        <v>0</v>
      </c>
      <c r="BJ50" s="130"/>
      <c r="BK50" s="130" t="s">
        <v>439</v>
      </c>
      <c r="BL50" s="120" t="str">
        <f>IF(OR(BK50="increased_somewhat",BK50="not_changed",BK50="increased_significantly",AL50="No"),"No","Yes")</f>
        <v>Yes</v>
      </c>
    </row>
    <row r="51" spans="1:64" ht="19.5" customHeight="1">
      <c r="A51" s="120">
        <v>48</v>
      </c>
      <c r="B51" s="130" t="s">
        <v>527</v>
      </c>
      <c r="C51" s="130" t="s">
        <v>418</v>
      </c>
      <c r="D51" s="130" t="s">
        <v>418</v>
      </c>
      <c r="E51" s="130" t="s">
        <v>418</v>
      </c>
      <c r="F51" s="130"/>
      <c r="G51" s="130" t="s">
        <v>535</v>
      </c>
      <c r="H51" s="130" t="s">
        <v>536</v>
      </c>
      <c r="I51" s="130" t="s">
        <v>537</v>
      </c>
      <c r="J51" s="130" t="s">
        <v>422</v>
      </c>
      <c r="K51" s="130" t="s">
        <v>423</v>
      </c>
      <c r="L51" s="130" t="s">
        <v>819</v>
      </c>
      <c r="M51" s="130" t="s">
        <v>820</v>
      </c>
      <c r="N51" s="130" t="s">
        <v>821</v>
      </c>
      <c r="O51" s="130" t="s">
        <v>427</v>
      </c>
      <c r="P51" s="130" t="s">
        <v>822</v>
      </c>
      <c r="Q51" s="130" t="s">
        <v>418</v>
      </c>
      <c r="R51" s="130" t="s">
        <v>823</v>
      </c>
      <c r="S51" s="131">
        <v>46090</v>
      </c>
      <c r="T51" s="120">
        <f>YEAR(S51)</f>
        <v>2026</v>
      </c>
      <c r="U51" s="120" t="s">
        <v>824</v>
      </c>
      <c r="V51" s="120" t="s">
        <v>825</v>
      </c>
      <c r="W51" s="120">
        <v>3</v>
      </c>
      <c r="X51" s="120">
        <v>0</v>
      </c>
      <c r="Y51" s="120">
        <v>0</v>
      </c>
      <c r="Z51" s="120">
        <v>2</v>
      </c>
      <c r="AA51" s="120">
        <v>5</v>
      </c>
      <c r="AB51" s="130" t="s">
        <v>432</v>
      </c>
      <c r="AC51" s="130" t="s">
        <v>418</v>
      </c>
      <c r="AD51" s="130" t="s">
        <v>418</v>
      </c>
      <c r="AE51" s="130" t="s">
        <v>418</v>
      </c>
      <c r="AF51" s="130" t="s">
        <v>418</v>
      </c>
      <c r="AG51" s="120">
        <v>14</v>
      </c>
      <c r="AH51" s="120">
        <v>14</v>
      </c>
      <c r="AI51" s="120">
        <v>0</v>
      </c>
      <c r="AJ51" s="120">
        <v>0</v>
      </c>
      <c r="AK51" s="120">
        <v>10</v>
      </c>
      <c r="AL51" s="120" t="str">
        <f>IF(OR(Q51="No",AC51="No",AE51="No",AH51=0),"No","Yes")</f>
        <v>Yes</v>
      </c>
      <c r="AM51" s="132">
        <f>IF(AL51="No","",AK51/AH51)</f>
        <v>0.7142857142857143</v>
      </c>
      <c r="AN51" s="130"/>
      <c r="AO51" s="130"/>
      <c r="AP51" s="130"/>
      <c r="AQ51" s="130"/>
      <c r="AR51" s="130"/>
      <c r="AS51" s="130"/>
      <c r="AT51" s="130" t="s">
        <v>433</v>
      </c>
      <c r="AU51" s="120">
        <v>5000</v>
      </c>
      <c r="AV51" s="120"/>
      <c r="AW51" s="120"/>
      <c r="AX51" s="120"/>
      <c r="AY51" s="130" t="s">
        <v>434</v>
      </c>
      <c r="AZ51" s="130" t="s">
        <v>435</v>
      </c>
      <c r="BA51" s="130" t="s">
        <v>436</v>
      </c>
      <c r="BB51" s="130" t="s">
        <v>437</v>
      </c>
      <c r="BC51" s="120" t="str">
        <f>IF(AND(BB51="less_smoke",AL51="Yes"), "Yes", "No")</f>
        <v>Yes</v>
      </c>
      <c r="BD51" s="130" t="s">
        <v>743</v>
      </c>
      <c r="BE51" s="120">
        <v>0</v>
      </c>
      <c r="BF51" s="120">
        <v>1</v>
      </c>
      <c r="BG51" s="120">
        <v>1</v>
      </c>
      <c r="BH51" s="120">
        <v>1</v>
      </c>
      <c r="BI51" s="120">
        <v>0</v>
      </c>
      <c r="BJ51" s="130"/>
      <c r="BK51" s="130" t="s">
        <v>439</v>
      </c>
      <c r="BL51" s="120" t="str">
        <f>IF(OR(BK51="increased_somewhat",BK51="not_changed",BK51="increased_significantly",AL51="No"),"No","Yes")</f>
        <v>Yes</v>
      </c>
    </row>
    <row r="52" spans="1:64" ht="19.5" customHeight="1">
      <c r="A52" s="120">
        <v>49</v>
      </c>
      <c r="B52" s="130" t="s">
        <v>527</v>
      </c>
      <c r="C52" s="130" t="s">
        <v>418</v>
      </c>
      <c r="D52" s="130" t="s">
        <v>418</v>
      </c>
      <c r="E52" s="130" t="s">
        <v>418</v>
      </c>
      <c r="F52" s="130"/>
      <c r="G52" s="130" t="s">
        <v>535</v>
      </c>
      <c r="H52" s="130" t="s">
        <v>536</v>
      </c>
      <c r="I52" s="130" t="s">
        <v>537</v>
      </c>
      <c r="J52" s="130" t="s">
        <v>422</v>
      </c>
      <c r="K52" s="130" t="s">
        <v>423</v>
      </c>
      <c r="L52" s="130" t="s">
        <v>826</v>
      </c>
      <c r="M52" s="130" t="s">
        <v>827</v>
      </c>
      <c r="N52" s="130" t="s">
        <v>828</v>
      </c>
      <c r="O52" s="130" t="s">
        <v>427</v>
      </c>
      <c r="P52" s="130" t="s">
        <v>829</v>
      </c>
      <c r="Q52" s="130" t="s">
        <v>418</v>
      </c>
      <c r="R52" s="130" t="s">
        <v>830</v>
      </c>
      <c r="S52" s="131">
        <v>46090</v>
      </c>
      <c r="T52" s="120">
        <f>YEAR(S52)</f>
        <v>2026</v>
      </c>
      <c r="U52" s="120" t="s">
        <v>831</v>
      </c>
      <c r="V52" s="120" t="s">
        <v>832</v>
      </c>
      <c r="W52" s="120">
        <v>3</v>
      </c>
      <c r="X52" s="120">
        <v>2</v>
      </c>
      <c r="Y52" s="120">
        <v>0</v>
      </c>
      <c r="Z52" s="120">
        <v>2</v>
      </c>
      <c r="AA52" s="120">
        <v>7</v>
      </c>
      <c r="AB52" s="130" t="s">
        <v>432</v>
      </c>
      <c r="AC52" s="130" t="s">
        <v>418</v>
      </c>
      <c r="AD52" s="130" t="s">
        <v>418</v>
      </c>
      <c r="AE52" s="130" t="s">
        <v>418</v>
      </c>
      <c r="AF52" s="130" t="s">
        <v>418</v>
      </c>
      <c r="AG52" s="120">
        <v>14</v>
      </c>
      <c r="AH52" s="120">
        <v>14</v>
      </c>
      <c r="AI52" s="120">
        <v>0</v>
      </c>
      <c r="AJ52" s="120">
        <v>0</v>
      </c>
      <c r="AK52" s="120">
        <v>10</v>
      </c>
      <c r="AL52" s="120" t="str">
        <f>IF(OR(Q52="No",AC52="No",AE52="No",AH52=0),"No","Yes")</f>
        <v>Yes</v>
      </c>
      <c r="AM52" s="132">
        <f>IF(AL52="No","",AK52/AH52)</f>
        <v>0.7142857142857143</v>
      </c>
      <c r="AN52" s="130"/>
      <c r="AO52" s="130"/>
      <c r="AP52" s="130"/>
      <c r="AQ52" s="130"/>
      <c r="AR52" s="130"/>
      <c r="AS52" s="130"/>
      <c r="AT52" s="130" t="s">
        <v>456</v>
      </c>
      <c r="AU52" s="120"/>
      <c r="AV52" s="120"/>
      <c r="AW52" s="120"/>
      <c r="AX52" s="120"/>
      <c r="AY52" s="130" t="s">
        <v>486</v>
      </c>
      <c r="AZ52" s="130" t="s">
        <v>435</v>
      </c>
      <c r="BA52" s="130" t="s">
        <v>436</v>
      </c>
      <c r="BB52" s="130" t="s">
        <v>437</v>
      </c>
      <c r="BC52" s="120" t="str">
        <f>IF(AND(BB52="less_smoke",AL52="Yes"), "Yes", "No")</f>
        <v>Yes</v>
      </c>
      <c r="BD52" s="130" t="s">
        <v>608</v>
      </c>
      <c r="BE52" s="120">
        <v>0</v>
      </c>
      <c r="BF52" s="120">
        <v>1</v>
      </c>
      <c r="BG52" s="120">
        <v>1</v>
      </c>
      <c r="BH52" s="120">
        <v>1</v>
      </c>
      <c r="BI52" s="120">
        <v>0</v>
      </c>
      <c r="BJ52" s="130"/>
      <c r="BK52" s="130" t="s">
        <v>439</v>
      </c>
      <c r="BL52" s="120" t="str">
        <f>IF(OR(BK52="increased_somewhat",BK52="not_changed",BK52="increased_significantly",AL52="No"),"No","Yes")</f>
        <v>Yes</v>
      </c>
    </row>
    <row r="53" spans="1:64" ht="19.5" customHeight="1">
      <c r="A53" s="120">
        <v>50</v>
      </c>
      <c r="B53" s="130" t="s">
        <v>527</v>
      </c>
      <c r="C53" s="130" t="s">
        <v>418</v>
      </c>
      <c r="D53" s="130" t="s">
        <v>418</v>
      </c>
      <c r="E53" s="130" t="s">
        <v>418</v>
      </c>
      <c r="F53" s="130"/>
      <c r="G53" s="130" t="s">
        <v>535</v>
      </c>
      <c r="H53" s="130" t="s">
        <v>536</v>
      </c>
      <c r="I53" s="130" t="s">
        <v>537</v>
      </c>
      <c r="J53" s="130" t="s">
        <v>422</v>
      </c>
      <c r="K53" s="130" t="s">
        <v>423</v>
      </c>
      <c r="L53" s="130" t="s">
        <v>833</v>
      </c>
      <c r="M53" s="130" t="s">
        <v>798</v>
      </c>
      <c r="N53" s="130" t="s">
        <v>834</v>
      </c>
      <c r="O53" s="130" t="s">
        <v>427</v>
      </c>
      <c r="P53" s="130" t="s">
        <v>835</v>
      </c>
      <c r="Q53" s="130" t="s">
        <v>418</v>
      </c>
      <c r="R53" s="130" t="s">
        <v>836</v>
      </c>
      <c r="S53" s="131">
        <v>46090</v>
      </c>
      <c r="T53" s="120">
        <f>YEAR(S53)</f>
        <v>2026</v>
      </c>
      <c r="U53" s="120" t="s">
        <v>837</v>
      </c>
      <c r="V53" s="120" t="s">
        <v>838</v>
      </c>
      <c r="W53" s="120">
        <v>2</v>
      </c>
      <c r="X53" s="120">
        <v>1</v>
      </c>
      <c r="Y53" s="120">
        <v>0</v>
      </c>
      <c r="Z53" s="120">
        <v>2</v>
      </c>
      <c r="AA53" s="120">
        <v>5</v>
      </c>
      <c r="AB53" s="130" t="s">
        <v>432</v>
      </c>
      <c r="AC53" s="130" t="s">
        <v>418</v>
      </c>
      <c r="AD53" s="130" t="s">
        <v>418</v>
      </c>
      <c r="AE53" s="130" t="s">
        <v>418</v>
      </c>
      <c r="AF53" s="130" t="s">
        <v>418</v>
      </c>
      <c r="AG53" s="120">
        <v>14</v>
      </c>
      <c r="AH53" s="120">
        <v>14</v>
      </c>
      <c r="AI53" s="120">
        <v>0</v>
      </c>
      <c r="AJ53" s="120">
        <v>0</v>
      </c>
      <c r="AK53" s="120">
        <v>0</v>
      </c>
      <c r="AL53" s="120" t="str">
        <f>IF(OR(Q53="No",AC53="No",AE53="No",AH53=0),"No","Yes")</f>
        <v>Yes</v>
      </c>
      <c r="AM53" s="132">
        <f>IF(AL53="No","",AK53/AH53)</f>
        <v>0</v>
      </c>
      <c r="AN53" s="130"/>
      <c r="AO53" s="130"/>
      <c r="AP53" s="130"/>
      <c r="AQ53" s="130"/>
      <c r="AR53" s="130"/>
      <c r="AS53" s="130"/>
      <c r="AT53" s="130" t="s">
        <v>433</v>
      </c>
      <c r="AU53" s="120">
        <v>6000</v>
      </c>
      <c r="AV53" s="120"/>
      <c r="AW53" s="120"/>
      <c r="AX53" s="120"/>
      <c r="AY53" s="130" t="s">
        <v>496</v>
      </c>
      <c r="AZ53" s="130" t="s">
        <v>435</v>
      </c>
      <c r="BA53" s="130" t="s">
        <v>436</v>
      </c>
      <c r="BB53" s="130" t="s">
        <v>437</v>
      </c>
      <c r="BC53" s="120" t="str">
        <f>IF(AND(BB53="less_smoke",AL53="Yes"), "Yes", "No")</f>
        <v>Yes</v>
      </c>
      <c r="BD53" s="130" t="s">
        <v>720</v>
      </c>
      <c r="BE53" s="120">
        <v>1</v>
      </c>
      <c r="BF53" s="120">
        <v>0</v>
      </c>
      <c r="BG53" s="120">
        <v>1</v>
      </c>
      <c r="BH53" s="120">
        <v>1</v>
      </c>
      <c r="BI53" s="120">
        <v>0</v>
      </c>
      <c r="BJ53" s="130"/>
      <c r="BK53" s="130" t="s">
        <v>439</v>
      </c>
      <c r="BL53" s="120" t="str">
        <f>IF(OR(BK53="increased_somewhat",BK53="not_changed",BK53="increased_significantly",AL53="No"),"No","Yes")</f>
        <v>Yes</v>
      </c>
    </row>
    <row r="54" spans="1:64" ht="19.5" customHeight="1">
      <c r="A54" s="120">
        <v>51</v>
      </c>
      <c r="B54" s="130" t="s">
        <v>527</v>
      </c>
      <c r="C54" s="130" t="s">
        <v>418</v>
      </c>
      <c r="D54" s="130" t="s">
        <v>418</v>
      </c>
      <c r="E54" s="130" t="s">
        <v>418</v>
      </c>
      <c r="F54" s="130"/>
      <c r="G54" s="130" t="s">
        <v>535</v>
      </c>
      <c r="H54" s="130" t="s">
        <v>536</v>
      </c>
      <c r="I54" s="130" t="s">
        <v>537</v>
      </c>
      <c r="J54" s="130" t="s">
        <v>422</v>
      </c>
      <c r="K54" s="130" t="s">
        <v>423</v>
      </c>
      <c r="L54" s="130" t="s">
        <v>839</v>
      </c>
      <c r="M54" s="130" t="s">
        <v>840</v>
      </c>
      <c r="N54" s="130" t="s">
        <v>841</v>
      </c>
      <c r="O54" s="130" t="s">
        <v>427</v>
      </c>
      <c r="P54" s="130" t="s">
        <v>842</v>
      </c>
      <c r="Q54" s="130" t="s">
        <v>418</v>
      </c>
      <c r="R54" s="130" t="s">
        <v>843</v>
      </c>
      <c r="S54" s="131">
        <v>46085</v>
      </c>
      <c r="T54" s="120">
        <f>YEAR(S54)</f>
        <v>2026</v>
      </c>
      <c r="U54" s="120" t="s">
        <v>844</v>
      </c>
      <c r="V54" s="120" t="s">
        <v>845</v>
      </c>
      <c r="W54" s="120">
        <v>1</v>
      </c>
      <c r="X54" s="120">
        <v>3</v>
      </c>
      <c r="Y54" s="120">
        <v>0</v>
      </c>
      <c r="Z54" s="120">
        <v>1</v>
      </c>
      <c r="AA54" s="120">
        <v>5</v>
      </c>
      <c r="AB54" s="130" t="s">
        <v>432</v>
      </c>
      <c r="AC54" s="130" t="s">
        <v>418</v>
      </c>
      <c r="AD54" s="130" t="s">
        <v>418</v>
      </c>
      <c r="AE54" s="130" t="s">
        <v>418</v>
      </c>
      <c r="AF54" s="130" t="s">
        <v>418</v>
      </c>
      <c r="AG54" s="120">
        <v>14</v>
      </c>
      <c r="AH54" s="120">
        <v>14</v>
      </c>
      <c r="AI54" s="120">
        <v>0</v>
      </c>
      <c r="AJ54" s="120">
        <v>0</v>
      </c>
      <c r="AK54" s="120">
        <v>0</v>
      </c>
      <c r="AL54" s="120" t="str">
        <f>IF(OR(Q54="No",AC54="No",AE54="No",AH54=0),"No","Yes")</f>
        <v>Yes</v>
      </c>
      <c r="AM54" s="132">
        <f>IF(AL54="No","",AK54/AH54)</f>
        <v>0</v>
      </c>
      <c r="AN54" s="130"/>
      <c r="AO54" s="130"/>
      <c r="AP54" s="130"/>
      <c r="AQ54" s="130"/>
      <c r="AR54" s="130"/>
      <c r="AS54" s="130"/>
      <c r="AT54" s="130" t="s">
        <v>516</v>
      </c>
      <c r="AU54" s="120">
        <v>5000</v>
      </c>
      <c r="AV54" s="120"/>
      <c r="AW54" s="120"/>
      <c r="AX54" s="120"/>
      <c r="AY54" s="130" t="s">
        <v>486</v>
      </c>
      <c r="AZ54" s="130" t="s">
        <v>435</v>
      </c>
      <c r="BA54" s="130" t="s">
        <v>436</v>
      </c>
      <c r="BB54" s="130" t="s">
        <v>437</v>
      </c>
      <c r="BC54" s="120" t="str">
        <f>IF(AND(BB54="less_smoke",AL54="Yes"), "Yes", "No")</f>
        <v>Yes</v>
      </c>
      <c r="BD54" s="130" t="s">
        <v>846</v>
      </c>
      <c r="BE54" s="120">
        <v>1</v>
      </c>
      <c r="BF54" s="120">
        <v>1</v>
      </c>
      <c r="BG54" s="120">
        <v>0</v>
      </c>
      <c r="BH54" s="120">
        <v>1</v>
      </c>
      <c r="BI54" s="120">
        <v>0</v>
      </c>
      <c r="BJ54" s="130"/>
      <c r="BK54" s="130" t="s">
        <v>439</v>
      </c>
      <c r="BL54" s="120" t="str">
        <f>IF(OR(BK54="increased_somewhat",BK54="not_changed",BK54="increased_significantly",AL54="No"),"No","Yes")</f>
        <v>Yes</v>
      </c>
    </row>
    <row r="55" spans="1:64" ht="19.5" customHeight="1">
      <c r="A55" s="120">
        <v>52</v>
      </c>
      <c r="B55" s="130" t="s">
        <v>701</v>
      </c>
      <c r="C55" s="130" t="s">
        <v>418</v>
      </c>
      <c r="D55" s="130" t="s">
        <v>418</v>
      </c>
      <c r="E55" s="130" t="s">
        <v>418</v>
      </c>
      <c r="F55" s="130"/>
      <c r="G55" s="130" t="s">
        <v>609</v>
      </c>
      <c r="H55" s="130" t="s">
        <v>610</v>
      </c>
      <c r="I55" s="130" t="s">
        <v>611</v>
      </c>
      <c r="J55" s="130" t="s">
        <v>478</v>
      </c>
      <c r="K55" s="130" t="s">
        <v>423</v>
      </c>
      <c r="L55" s="130" t="s">
        <v>847</v>
      </c>
      <c r="M55" s="130" t="s">
        <v>848</v>
      </c>
      <c r="N55" s="130" t="s">
        <v>849</v>
      </c>
      <c r="O55" s="130" t="s">
        <v>427</v>
      </c>
      <c r="P55" s="130" t="s">
        <v>850</v>
      </c>
      <c r="Q55" s="130" t="s">
        <v>418</v>
      </c>
      <c r="R55" s="130" t="s">
        <v>851</v>
      </c>
      <c r="S55" s="131">
        <v>46099</v>
      </c>
      <c r="T55" s="120">
        <f>YEAR(S55)</f>
        <v>2026</v>
      </c>
      <c r="U55" s="120" t="s">
        <v>852</v>
      </c>
      <c r="V55" s="120" t="s">
        <v>853</v>
      </c>
      <c r="W55" s="120">
        <v>1</v>
      </c>
      <c r="X55" s="120">
        <v>1</v>
      </c>
      <c r="Y55" s="120">
        <v>0</v>
      </c>
      <c r="Z55" s="120">
        <v>3</v>
      </c>
      <c r="AA55" s="120">
        <v>5</v>
      </c>
      <c r="AB55" s="130" t="s">
        <v>432</v>
      </c>
      <c r="AC55" s="130" t="s">
        <v>418</v>
      </c>
      <c r="AD55" s="130" t="s">
        <v>418</v>
      </c>
      <c r="AE55" s="130" t="s">
        <v>418</v>
      </c>
      <c r="AF55" s="130" t="s">
        <v>418</v>
      </c>
      <c r="AG55" s="120">
        <v>21</v>
      </c>
      <c r="AH55" s="120">
        <v>21</v>
      </c>
      <c r="AI55" s="120">
        <v>0</v>
      </c>
      <c r="AJ55" s="120">
        <v>0</v>
      </c>
      <c r="AK55" s="120">
        <v>21</v>
      </c>
      <c r="AL55" s="120" t="str">
        <f>IF(OR(Q55="No",AC55="No",AE55="No",AH55=0),"No","Yes")</f>
        <v>Yes</v>
      </c>
      <c r="AM55" s="132">
        <f>IF(AL55="No","",AK55/AH55)</f>
        <v>1</v>
      </c>
      <c r="AN55" s="130"/>
      <c r="AO55" s="130"/>
      <c r="AP55" s="130"/>
      <c r="AQ55" s="130"/>
      <c r="AR55" s="130"/>
      <c r="AS55" s="130"/>
      <c r="AT55" s="130" t="s">
        <v>433</v>
      </c>
      <c r="AU55" s="120">
        <v>2000</v>
      </c>
      <c r="AV55" s="120"/>
      <c r="AW55" s="120"/>
      <c r="AX55" s="120"/>
      <c r="AY55" s="130" t="s">
        <v>525</v>
      </c>
      <c r="AZ55" s="130" t="s">
        <v>497</v>
      </c>
      <c r="BA55" s="130" t="s">
        <v>436</v>
      </c>
      <c r="BB55" s="130" t="s">
        <v>437</v>
      </c>
      <c r="BC55" s="120" t="str">
        <f>IF(AND(BB55="less_smoke",AL55="Yes"), "Yes", "No")</f>
        <v>Yes</v>
      </c>
      <c r="BD55" s="130" t="s">
        <v>457</v>
      </c>
      <c r="BE55" s="120">
        <v>0</v>
      </c>
      <c r="BF55" s="120">
        <v>1</v>
      </c>
      <c r="BG55" s="120">
        <v>1</v>
      </c>
      <c r="BH55" s="120">
        <v>1</v>
      </c>
      <c r="BI55" s="120">
        <v>0</v>
      </c>
      <c r="BJ55" s="130"/>
      <c r="BK55" s="130" t="s">
        <v>620</v>
      </c>
      <c r="BL55" s="120" t="str">
        <f>IF(OR(BK55="increased_somewhat",BK55="not_changed",BK55="increased_significantly",AL55="No"),"No","Yes")</f>
        <v>Yes</v>
      </c>
    </row>
    <row r="56" spans="1:64" ht="19.5" customHeight="1">
      <c r="A56" s="120">
        <v>53</v>
      </c>
      <c r="B56" s="130" t="s">
        <v>701</v>
      </c>
      <c r="C56" s="130" t="s">
        <v>418</v>
      </c>
      <c r="D56" s="130" t="s">
        <v>418</v>
      </c>
      <c r="E56" s="130" t="s">
        <v>418</v>
      </c>
      <c r="F56" s="130"/>
      <c r="G56" s="130" t="s">
        <v>609</v>
      </c>
      <c r="H56" s="130" t="s">
        <v>610</v>
      </c>
      <c r="I56" s="130" t="s">
        <v>611</v>
      </c>
      <c r="J56" s="130" t="s">
        <v>478</v>
      </c>
      <c r="K56" s="130" t="s">
        <v>423</v>
      </c>
      <c r="L56" s="130" t="s">
        <v>854</v>
      </c>
      <c r="M56" s="130" t="s">
        <v>855</v>
      </c>
      <c r="N56" s="130" t="s">
        <v>856</v>
      </c>
      <c r="O56" s="130" t="s">
        <v>427</v>
      </c>
      <c r="P56" s="130" t="s">
        <v>857</v>
      </c>
      <c r="Q56" s="130" t="s">
        <v>418</v>
      </c>
      <c r="R56" s="130" t="s">
        <v>858</v>
      </c>
      <c r="S56" s="131">
        <v>46099</v>
      </c>
      <c r="T56" s="120">
        <f>YEAR(S56)</f>
        <v>2026</v>
      </c>
      <c r="U56" s="120" t="s">
        <v>859</v>
      </c>
      <c r="V56" s="120" t="s">
        <v>860</v>
      </c>
      <c r="W56" s="120">
        <v>4</v>
      </c>
      <c r="X56" s="120">
        <v>3</v>
      </c>
      <c r="Y56" s="120">
        <v>0</v>
      </c>
      <c r="Z56" s="120">
        <v>1</v>
      </c>
      <c r="AA56" s="120">
        <v>8</v>
      </c>
      <c r="AB56" s="130" t="s">
        <v>432</v>
      </c>
      <c r="AC56" s="130" t="s">
        <v>418</v>
      </c>
      <c r="AD56" s="130" t="s">
        <v>418</v>
      </c>
      <c r="AE56" s="130" t="s">
        <v>418</v>
      </c>
      <c r="AF56" s="130" t="s">
        <v>418</v>
      </c>
      <c r="AG56" s="120">
        <v>14</v>
      </c>
      <c r="AH56" s="120">
        <v>14</v>
      </c>
      <c r="AI56" s="120">
        <v>0</v>
      </c>
      <c r="AJ56" s="120">
        <v>0</v>
      </c>
      <c r="AK56" s="120">
        <v>10</v>
      </c>
      <c r="AL56" s="120" t="str">
        <f>IF(OR(Q56="No",AC56="No",AE56="No",AH56=0),"No","Yes")</f>
        <v>Yes</v>
      </c>
      <c r="AM56" s="132">
        <f>IF(AL56="No","",AK56/AH56)</f>
        <v>0.7142857142857143</v>
      </c>
      <c r="AN56" s="130"/>
      <c r="AO56" s="130"/>
      <c r="AP56" s="130"/>
      <c r="AQ56" s="130"/>
      <c r="AR56" s="130"/>
      <c r="AS56" s="130"/>
      <c r="AT56" s="130" t="s">
        <v>456</v>
      </c>
      <c r="AU56" s="120"/>
      <c r="AV56" s="120"/>
      <c r="AW56" s="120"/>
      <c r="AX56" s="120"/>
      <c r="AY56" s="130" t="s">
        <v>525</v>
      </c>
      <c r="AZ56" s="130" t="s">
        <v>435</v>
      </c>
      <c r="BA56" s="130" t="s">
        <v>436</v>
      </c>
      <c r="BB56" s="130" t="s">
        <v>437</v>
      </c>
      <c r="BC56" s="120" t="str">
        <f>IF(AND(BB56="less_smoke",AL56="Yes"), "Yes", "No")</f>
        <v>Yes</v>
      </c>
      <c r="BD56" s="130" t="s">
        <v>465</v>
      </c>
      <c r="BE56" s="120">
        <v>0</v>
      </c>
      <c r="BF56" s="120">
        <v>0</v>
      </c>
      <c r="BG56" s="120">
        <v>1</v>
      </c>
      <c r="BH56" s="120">
        <v>1</v>
      </c>
      <c r="BI56" s="120">
        <v>0</v>
      </c>
      <c r="BJ56" s="130"/>
      <c r="BK56" s="130" t="s">
        <v>620</v>
      </c>
      <c r="BL56" s="120" t="str">
        <f>IF(OR(BK56="increased_somewhat",BK56="not_changed",BK56="increased_significantly",AL56="No"),"No","Yes")</f>
        <v>Yes</v>
      </c>
    </row>
    <row r="57" spans="1:64" ht="19.5" customHeight="1">
      <c r="A57" s="120">
        <v>54</v>
      </c>
      <c r="B57" s="130" t="s">
        <v>527</v>
      </c>
      <c r="C57" s="130" t="s">
        <v>418</v>
      </c>
      <c r="D57" s="130" t="s">
        <v>418</v>
      </c>
      <c r="E57" s="130" t="s">
        <v>418</v>
      </c>
      <c r="F57" s="130"/>
      <c r="G57" s="130" t="s">
        <v>861</v>
      </c>
      <c r="H57" s="130" t="s">
        <v>862</v>
      </c>
      <c r="I57" s="130" t="s">
        <v>863</v>
      </c>
      <c r="J57" s="130" t="s">
        <v>422</v>
      </c>
      <c r="K57" s="130" t="s">
        <v>423</v>
      </c>
      <c r="L57" s="130" t="s">
        <v>864</v>
      </c>
      <c r="M57" s="130" t="s">
        <v>865</v>
      </c>
      <c r="N57" s="130" t="s">
        <v>866</v>
      </c>
      <c r="O57" s="130" t="s">
        <v>427</v>
      </c>
      <c r="P57" s="130" t="s">
        <v>867</v>
      </c>
      <c r="Q57" s="130" t="s">
        <v>418</v>
      </c>
      <c r="R57" s="130" t="s">
        <v>868</v>
      </c>
      <c r="S57" s="131">
        <v>46087</v>
      </c>
      <c r="T57" s="120">
        <f>YEAR(S57)</f>
        <v>2026</v>
      </c>
      <c r="U57" s="120" t="s">
        <v>869</v>
      </c>
      <c r="V57" s="120" t="s">
        <v>870</v>
      </c>
      <c r="W57" s="120">
        <v>2</v>
      </c>
      <c r="X57" s="120">
        <v>1</v>
      </c>
      <c r="Y57" s="120">
        <v>0</v>
      </c>
      <c r="Z57" s="120">
        <v>2</v>
      </c>
      <c r="AA57" s="120">
        <v>5</v>
      </c>
      <c r="AB57" s="130" t="s">
        <v>432</v>
      </c>
      <c r="AC57" s="130" t="s">
        <v>418</v>
      </c>
      <c r="AD57" s="130" t="s">
        <v>418</v>
      </c>
      <c r="AE57" s="130" t="s">
        <v>418</v>
      </c>
      <c r="AF57" s="130" t="s">
        <v>418</v>
      </c>
      <c r="AG57" s="120">
        <v>21</v>
      </c>
      <c r="AH57" s="120">
        <v>21</v>
      </c>
      <c r="AI57" s="120">
        <v>0</v>
      </c>
      <c r="AJ57" s="120">
        <v>0</v>
      </c>
      <c r="AK57" s="120">
        <v>21</v>
      </c>
      <c r="AL57" s="120" t="str">
        <f>IF(OR(Q57="No",AC57="No",AE57="No",AH57=0),"No","Yes")</f>
        <v>Yes</v>
      </c>
      <c r="AM57" s="132">
        <f>IF(AL57="No","",AK57/AH57)</f>
        <v>1</v>
      </c>
      <c r="AN57" s="130"/>
      <c r="AO57" s="130"/>
      <c r="AP57" s="130"/>
      <c r="AQ57" s="130"/>
      <c r="AR57" s="130"/>
      <c r="AS57" s="130"/>
      <c r="AT57" s="130" t="s">
        <v>456</v>
      </c>
      <c r="AU57" s="120"/>
      <c r="AV57" s="120"/>
      <c r="AW57" s="120"/>
      <c r="AX57" s="120"/>
      <c r="AY57" s="130" t="s">
        <v>496</v>
      </c>
      <c r="AZ57" s="130" t="s">
        <v>435</v>
      </c>
      <c r="BA57" s="130" t="s">
        <v>871</v>
      </c>
      <c r="BB57" s="130" t="s">
        <v>437</v>
      </c>
      <c r="BC57" s="120" t="str">
        <f>IF(AND(BB57="less_smoke",AL57="Yes"), "Yes", "No")</f>
        <v>Yes</v>
      </c>
      <c r="BD57" s="130" t="s">
        <v>775</v>
      </c>
      <c r="BE57" s="120">
        <v>0</v>
      </c>
      <c r="BF57" s="120">
        <v>0</v>
      </c>
      <c r="BG57" s="120">
        <v>1</v>
      </c>
      <c r="BH57" s="120">
        <v>0</v>
      </c>
      <c r="BI57" s="120">
        <v>0</v>
      </c>
      <c r="BJ57" s="130"/>
      <c r="BK57" s="130" t="s">
        <v>439</v>
      </c>
      <c r="BL57" s="120" t="str">
        <f>IF(OR(BK57="increased_somewhat",BK57="not_changed",BK57="increased_significantly",AL57="No"),"No","Yes")</f>
        <v>Yes</v>
      </c>
    </row>
    <row r="58" spans="1:64" ht="19.5" customHeight="1">
      <c r="A58" s="120">
        <v>55</v>
      </c>
      <c r="B58" s="130" t="s">
        <v>527</v>
      </c>
      <c r="C58" s="130" t="s">
        <v>418</v>
      </c>
      <c r="D58" s="130" t="s">
        <v>418</v>
      </c>
      <c r="E58" s="130" t="s">
        <v>418</v>
      </c>
      <c r="F58" s="130"/>
      <c r="G58" s="130" t="s">
        <v>861</v>
      </c>
      <c r="H58" s="130" t="s">
        <v>862</v>
      </c>
      <c r="I58" s="130" t="s">
        <v>863</v>
      </c>
      <c r="J58" s="130" t="s">
        <v>422</v>
      </c>
      <c r="K58" s="130" t="s">
        <v>423</v>
      </c>
      <c r="L58" s="130" t="s">
        <v>872</v>
      </c>
      <c r="M58" s="130" t="s">
        <v>873</v>
      </c>
      <c r="N58" s="130" t="s">
        <v>874</v>
      </c>
      <c r="O58" s="130" t="s">
        <v>427</v>
      </c>
      <c r="P58" s="130" t="s">
        <v>875</v>
      </c>
      <c r="Q58" s="130" t="s">
        <v>418</v>
      </c>
      <c r="R58" s="130" t="s">
        <v>876</v>
      </c>
      <c r="S58" s="131">
        <v>46100</v>
      </c>
      <c r="T58" s="120">
        <f>YEAR(S58)</f>
        <v>2026</v>
      </c>
      <c r="U58" s="120" t="s">
        <v>877</v>
      </c>
      <c r="V58" s="120" t="s">
        <v>878</v>
      </c>
      <c r="W58" s="120">
        <v>1</v>
      </c>
      <c r="X58" s="120">
        <v>1</v>
      </c>
      <c r="Y58" s="120">
        <v>0</v>
      </c>
      <c r="Z58" s="120">
        <v>4</v>
      </c>
      <c r="AA58" s="120">
        <v>6</v>
      </c>
      <c r="AB58" s="130" t="s">
        <v>432</v>
      </c>
      <c r="AC58" s="130" t="s">
        <v>418</v>
      </c>
      <c r="AD58" s="130" t="s">
        <v>418</v>
      </c>
      <c r="AE58" s="130" t="s">
        <v>418</v>
      </c>
      <c r="AF58" s="130" t="s">
        <v>418</v>
      </c>
      <c r="AG58" s="120">
        <v>21</v>
      </c>
      <c r="AH58" s="120">
        <v>21</v>
      </c>
      <c r="AI58" s="120">
        <v>0</v>
      </c>
      <c r="AJ58" s="120">
        <v>0</v>
      </c>
      <c r="AK58" s="120">
        <v>21</v>
      </c>
      <c r="AL58" s="120" t="str">
        <f>IF(OR(Q58="No",AC58="No",AE58="No",AH58=0),"No","Yes")</f>
        <v>Yes</v>
      </c>
      <c r="AM58" s="132">
        <f>IF(AL58="No","",AK58/AH58)</f>
        <v>1</v>
      </c>
      <c r="AN58" s="130"/>
      <c r="AO58" s="130"/>
      <c r="AP58" s="130"/>
      <c r="AQ58" s="130"/>
      <c r="AR58" s="130"/>
      <c r="AS58" s="130"/>
      <c r="AT58" s="130" t="s">
        <v>456</v>
      </c>
      <c r="AU58" s="120"/>
      <c r="AV58" s="120"/>
      <c r="AW58" s="120"/>
      <c r="AX58" s="120"/>
      <c r="AY58" s="130" t="s">
        <v>434</v>
      </c>
      <c r="AZ58" s="130" t="s">
        <v>435</v>
      </c>
      <c r="BA58" s="130" t="s">
        <v>871</v>
      </c>
      <c r="BB58" s="130" t="s">
        <v>709</v>
      </c>
      <c r="BC58" s="120" t="str">
        <f>IF(AND(BB58="less_smoke",AL58="Yes"), "Yes", "No")</f>
        <v>No</v>
      </c>
      <c r="BD58" s="130" t="s">
        <v>775</v>
      </c>
      <c r="BE58" s="120">
        <v>0</v>
      </c>
      <c r="BF58" s="120">
        <v>0</v>
      </c>
      <c r="BG58" s="120">
        <v>1</v>
      </c>
      <c r="BH58" s="120">
        <v>0</v>
      </c>
      <c r="BI58" s="120">
        <v>0</v>
      </c>
      <c r="BJ58" s="130"/>
      <c r="BK58" s="130" t="s">
        <v>879</v>
      </c>
      <c r="BL58" s="120" t="str">
        <f>IF(OR(BK58="increased_somewhat",BK58="not_changed",BK58="increased_significantly",AL58="No"),"No","Yes")</f>
        <v>No</v>
      </c>
    </row>
    <row r="59" spans="1:64" ht="19.5" customHeight="1">
      <c r="A59" s="120">
        <v>56</v>
      </c>
      <c r="B59" s="130" t="s">
        <v>527</v>
      </c>
      <c r="C59" s="130" t="s">
        <v>418</v>
      </c>
      <c r="D59" s="130" t="s">
        <v>418</v>
      </c>
      <c r="E59" s="130" t="s">
        <v>418</v>
      </c>
      <c r="F59" s="130"/>
      <c r="G59" s="130" t="s">
        <v>861</v>
      </c>
      <c r="H59" s="130" t="s">
        <v>862</v>
      </c>
      <c r="I59" s="130" t="s">
        <v>863</v>
      </c>
      <c r="J59" s="130" t="s">
        <v>422</v>
      </c>
      <c r="K59" s="130" t="s">
        <v>423</v>
      </c>
      <c r="L59" s="130" t="s">
        <v>880</v>
      </c>
      <c r="M59" s="130" t="s">
        <v>881</v>
      </c>
      <c r="N59" s="130" t="s">
        <v>882</v>
      </c>
      <c r="O59" s="130" t="s">
        <v>427</v>
      </c>
      <c r="P59" s="130" t="s">
        <v>883</v>
      </c>
      <c r="Q59" s="130" t="s">
        <v>418</v>
      </c>
      <c r="R59" s="130" t="s">
        <v>884</v>
      </c>
      <c r="S59" s="131">
        <v>46100</v>
      </c>
      <c r="T59" s="120">
        <f>YEAR(S59)</f>
        <v>2026</v>
      </c>
      <c r="U59" s="120" t="s">
        <v>885</v>
      </c>
      <c r="V59" s="120" t="s">
        <v>886</v>
      </c>
      <c r="W59" s="120">
        <v>1</v>
      </c>
      <c r="X59" s="120">
        <v>1</v>
      </c>
      <c r="Y59" s="120">
        <v>0</v>
      </c>
      <c r="Z59" s="120">
        <v>3</v>
      </c>
      <c r="AA59" s="120">
        <v>5</v>
      </c>
      <c r="AB59" s="130" t="s">
        <v>432</v>
      </c>
      <c r="AC59" s="130" t="s">
        <v>418</v>
      </c>
      <c r="AD59" s="130" t="s">
        <v>418</v>
      </c>
      <c r="AE59" s="130" t="s">
        <v>418</v>
      </c>
      <c r="AF59" s="130" t="s">
        <v>418</v>
      </c>
      <c r="AG59" s="120">
        <v>21</v>
      </c>
      <c r="AH59" s="120">
        <v>21</v>
      </c>
      <c r="AI59" s="120">
        <v>0</v>
      </c>
      <c r="AJ59" s="120">
        <v>0</v>
      </c>
      <c r="AK59" s="120">
        <v>14</v>
      </c>
      <c r="AL59" s="120" t="str">
        <f>IF(OR(Q59="No",AC59="No",AE59="No",AH59=0),"No","Yes")</f>
        <v>Yes</v>
      </c>
      <c r="AM59" s="132">
        <f>IF(AL59="No","",AK59/AH59)</f>
        <v>0.66666666666666663</v>
      </c>
      <c r="AN59" s="130"/>
      <c r="AO59" s="130"/>
      <c r="AP59" s="130"/>
      <c r="AQ59" s="130"/>
      <c r="AR59" s="130"/>
      <c r="AS59" s="130"/>
      <c r="AT59" s="130" t="s">
        <v>516</v>
      </c>
      <c r="AU59" s="120">
        <v>5000</v>
      </c>
      <c r="AV59" s="120"/>
      <c r="AW59" s="120"/>
      <c r="AX59" s="120"/>
      <c r="AY59" s="130" t="s">
        <v>434</v>
      </c>
      <c r="AZ59" s="130" t="s">
        <v>435</v>
      </c>
      <c r="BA59" s="130" t="s">
        <v>436</v>
      </c>
      <c r="BB59" s="130" t="s">
        <v>437</v>
      </c>
      <c r="BC59" s="120" t="str">
        <f>IF(AND(BB59="less_smoke",AL59="Yes"), "Yes", "No")</f>
        <v>Yes</v>
      </c>
      <c r="BD59" s="130" t="s">
        <v>496</v>
      </c>
      <c r="BE59" s="120">
        <v>0</v>
      </c>
      <c r="BF59" s="120">
        <v>0</v>
      </c>
      <c r="BG59" s="120">
        <v>0</v>
      </c>
      <c r="BH59" s="120">
        <v>0</v>
      </c>
      <c r="BI59" s="120">
        <v>1</v>
      </c>
      <c r="BJ59" s="130" t="s">
        <v>887</v>
      </c>
      <c r="BK59" s="130" t="s">
        <v>439</v>
      </c>
      <c r="BL59" s="120" t="str">
        <f>IF(OR(BK59="increased_somewhat",BK59="not_changed",BK59="increased_significantly",AL59="No"),"No","Yes")</f>
        <v>Yes</v>
      </c>
    </row>
    <row r="60" spans="1:64" ht="19.5" customHeight="1">
      <c r="A60" s="120">
        <v>57</v>
      </c>
      <c r="B60" s="130" t="s">
        <v>527</v>
      </c>
      <c r="C60" s="130" t="s">
        <v>418</v>
      </c>
      <c r="D60" s="130" t="s">
        <v>418</v>
      </c>
      <c r="E60" s="130" t="s">
        <v>418</v>
      </c>
      <c r="F60" s="130"/>
      <c r="G60" s="130" t="s">
        <v>861</v>
      </c>
      <c r="H60" s="130" t="s">
        <v>862</v>
      </c>
      <c r="I60" s="130" t="s">
        <v>863</v>
      </c>
      <c r="J60" s="130" t="s">
        <v>422</v>
      </c>
      <c r="K60" s="130" t="s">
        <v>423</v>
      </c>
      <c r="L60" s="130" t="s">
        <v>888</v>
      </c>
      <c r="M60" s="130" t="s">
        <v>889</v>
      </c>
      <c r="N60" s="130" t="s">
        <v>890</v>
      </c>
      <c r="O60" s="130" t="s">
        <v>427</v>
      </c>
      <c r="P60" s="130" t="s">
        <v>891</v>
      </c>
      <c r="Q60" s="130" t="s">
        <v>418</v>
      </c>
      <c r="R60" s="130" t="s">
        <v>892</v>
      </c>
      <c r="S60" s="131">
        <v>46100</v>
      </c>
      <c r="T60" s="120">
        <f>YEAR(S60)</f>
        <v>2026</v>
      </c>
      <c r="U60" s="120" t="s">
        <v>893</v>
      </c>
      <c r="V60" s="120" t="s">
        <v>894</v>
      </c>
      <c r="W60" s="120">
        <v>1</v>
      </c>
      <c r="X60" s="120">
        <v>1</v>
      </c>
      <c r="Y60" s="120">
        <v>0</v>
      </c>
      <c r="Z60" s="120">
        <v>2</v>
      </c>
      <c r="AA60" s="120">
        <v>4</v>
      </c>
      <c r="AB60" s="130" t="s">
        <v>432</v>
      </c>
      <c r="AC60" s="130" t="s">
        <v>418</v>
      </c>
      <c r="AD60" s="130" t="s">
        <v>418</v>
      </c>
      <c r="AE60" s="130" t="s">
        <v>418</v>
      </c>
      <c r="AF60" s="130" t="s">
        <v>418</v>
      </c>
      <c r="AG60" s="120">
        <v>21</v>
      </c>
      <c r="AH60" s="120">
        <v>21</v>
      </c>
      <c r="AI60" s="120">
        <v>0</v>
      </c>
      <c r="AJ60" s="120">
        <v>0</v>
      </c>
      <c r="AK60" s="120">
        <v>21</v>
      </c>
      <c r="AL60" s="120" t="str">
        <f>IF(OR(Q60="No",AC60="No",AE60="No",AH60=0),"No","Yes")</f>
        <v>Yes</v>
      </c>
      <c r="AM60" s="132">
        <f>IF(AL60="No","",AK60/AH60)</f>
        <v>1</v>
      </c>
      <c r="AN60" s="130"/>
      <c r="AO60" s="130"/>
      <c r="AP60" s="130"/>
      <c r="AQ60" s="130"/>
      <c r="AR60" s="130"/>
      <c r="AS60" s="130"/>
      <c r="AT60" s="130" t="s">
        <v>456</v>
      </c>
      <c r="AU60" s="120"/>
      <c r="AV60" s="120"/>
      <c r="AW60" s="120"/>
      <c r="AX60" s="120"/>
      <c r="AY60" s="130" t="s">
        <v>496</v>
      </c>
      <c r="AZ60" s="130" t="s">
        <v>435</v>
      </c>
      <c r="BA60" s="130" t="s">
        <v>436</v>
      </c>
      <c r="BB60" s="130" t="s">
        <v>437</v>
      </c>
      <c r="BC60" s="120" t="str">
        <f>IF(AND(BB60="less_smoke",AL60="Yes"), "Yes", "No")</f>
        <v>Yes</v>
      </c>
      <c r="BD60" s="130" t="s">
        <v>775</v>
      </c>
      <c r="BE60" s="120">
        <v>0</v>
      </c>
      <c r="BF60" s="120">
        <v>0</v>
      </c>
      <c r="BG60" s="120">
        <v>1</v>
      </c>
      <c r="BH60" s="120">
        <v>0</v>
      </c>
      <c r="BI60" s="120">
        <v>0</v>
      </c>
      <c r="BJ60" s="130"/>
      <c r="BK60" s="130" t="s">
        <v>439</v>
      </c>
      <c r="BL60" s="120" t="str">
        <f>IF(OR(BK60="increased_somewhat",BK60="not_changed",BK60="increased_significantly",AL60="No"),"No","Yes")</f>
        <v>Yes</v>
      </c>
    </row>
    <row r="61" spans="1:64" ht="19.5" customHeight="1">
      <c r="A61" s="120">
        <v>58</v>
      </c>
      <c r="B61" s="130" t="s">
        <v>527</v>
      </c>
      <c r="C61" s="130" t="s">
        <v>418</v>
      </c>
      <c r="D61" s="130" t="s">
        <v>418</v>
      </c>
      <c r="E61" s="130" t="s">
        <v>418</v>
      </c>
      <c r="F61" s="130"/>
      <c r="G61" s="130" t="s">
        <v>861</v>
      </c>
      <c r="H61" s="130" t="s">
        <v>862</v>
      </c>
      <c r="I61" s="130" t="s">
        <v>863</v>
      </c>
      <c r="J61" s="130" t="s">
        <v>422</v>
      </c>
      <c r="K61" s="130" t="s">
        <v>423</v>
      </c>
      <c r="L61" s="130" t="s">
        <v>895</v>
      </c>
      <c r="M61" s="130" t="s">
        <v>896</v>
      </c>
      <c r="N61" s="130" t="s">
        <v>897</v>
      </c>
      <c r="O61" s="130" t="s">
        <v>427</v>
      </c>
      <c r="P61" s="130" t="s">
        <v>898</v>
      </c>
      <c r="Q61" s="130" t="s">
        <v>418</v>
      </c>
      <c r="R61" s="130" t="s">
        <v>899</v>
      </c>
      <c r="S61" s="131">
        <v>46086</v>
      </c>
      <c r="T61" s="120">
        <f>YEAR(S61)</f>
        <v>2026</v>
      </c>
      <c r="U61" s="120" t="s">
        <v>900</v>
      </c>
      <c r="V61" s="120" t="s">
        <v>901</v>
      </c>
      <c r="W61" s="120">
        <v>3</v>
      </c>
      <c r="X61" s="120">
        <v>3</v>
      </c>
      <c r="Y61" s="120">
        <v>0</v>
      </c>
      <c r="Z61" s="120">
        <v>1</v>
      </c>
      <c r="AA61" s="120">
        <v>7</v>
      </c>
      <c r="AB61" s="130" t="s">
        <v>432</v>
      </c>
      <c r="AC61" s="130" t="s">
        <v>418</v>
      </c>
      <c r="AD61" s="130" t="s">
        <v>418</v>
      </c>
      <c r="AE61" s="130" t="s">
        <v>418</v>
      </c>
      <c r="AF61" s="130" t="s">
        <v>418</v>
      </c>
      <c r="AG61" s="120">
        <v>21</v>
      </c>
      <c r="AH61" s="120">
        <v>21</v>
      </c>
      <c r="AI61" s="120">
        <v>0</v>
      </c>
      <c r="AJ61" s="120">
        <v>0</v>
      </c>
      <c r="AK61" s="120">
        <v>21</v>
      </c>
      <c r="AL61" s="120" t="str">
        <f>IF(OR(Q61="No",AC61="No",AE61="No",AH61=0),"No","Yes")</f>
        <v>Yes</v>
      </c>
      <c r="AM61" s="132">
        <f>IF(AL61="No","",AK61/AH61)</f>
        <v>1</v>
      </c>
      <c r="AN61" s="130"/>
      <c r="AO61" s="130"/>
      <c r="AP61" s="130"/>
      <c r="AQ61" s="130"/>
      <c r="AR61" s="130"/>
      <c r="AS61" s="130"/>
      <c r="AT61" s="130" t="s">
        <v>456</v>
      </c>
      <c r="AU61" s="120"/>
      <c r="AV61" s="120"/>
      <c r="AW61" s="120"/>
      <c r="AX61" s="120"/>
      <c r="AY61" s="130" t="s">
        <v>496</v>
      </c>
      <c r="AZ61" s="130" t="s">
        <v>435</v>
      </c>
      <c r="BA61" s="130" t="s">
        <v>871</v>
      </c>
      <c r="BB61" s="130" t="s">
        <v>437</v>
      </c>
      <c r="BC61" s="120" t="str">
        <f>IF(AND(BB61="less_smoke",AL61="Yes"), "Yes", "No")</f>
        <v>Yes</v>
      </c>
      <c r="BD61" s="130" t="s">
        <v>775</v>
      </c>
      <c r="BE61" s="120">
        <v>0</v>
      </c>
      <c r="BF61" s="120">
        <v>0</v>
      </c>
      <c r="BG61" s="120">
        <v>1</v>
      </c>
      <c r="BH61" s="120">
        <v>0</v>
      </c>
      <c r="BI61" s="120">
        <v>0</v>
      </c>
      <c r="BJ61" s="130"/>
      <c r="BK61" s="130" t="s">
        <v>439</v>
      </c>
      <c r="BL61" s="120" t="str">
        <f>IF(OR(BK61="increased_somewhat",BK61="not_changed",BK61="increased_significantly",AL61="No"),"No","Yes")</f>
        <v>Yes</v>
      </c>
    </row>
    <row r="62" spans="1:64" ht="19.5" customHeight="1">
      <c r="A62" s="120">
        <v>59</v>
      </c>
      <c r="B62" s="130" t="s">
        <v>527</v>
      </c>
      <c r="C62" s="130" t="s">
        <v>418</v>
      </c>
      <c r="D62" s="130" t="s">
        <v>418</v>
      </c>
      <c r="E62" s="130" t="s">
        <v>418</v>
      </c>
      <c r="F62" s="130"/>
      <c r="G62" s="130" t="s">
        <v>861</v>
      </c>
      <c r="H62" s="130" t="s">
        <v>862</v>
      </c>
      <c r="I62" s="130" t="s">
        <v>863</v>
      </c>
      <c r="J62" s="130" t="s">
        <v>422</v>
      </c>
      <c r="K62" s="130" t="s">
        <v>423</v>
      </c>
      <c r="L62" s="130" t="s">
        <v>902</v>
      </c>
      <c r="M62" s="130" t="s">
        <v>903</v>
      </c>
      <c r="N62" s="130" t="s">
        <v>904</v>
      </c>
      <c r="O62" s="130" t="s">
        <v>427</v>
      </c>
      <c r="P62" s="130" t="s">
        <v>905</v>
      </c>
      <c r="Q62" s="130" t="s">
        <v>418</v>
      </c>
      <c r="R62" s="130" t="s">
        <v>906</v>
      </c>
      <c r="S62" s="131">
        <v>46086</v>
      </c>
      <c r="T62" s="120">
        <f>YEAR(S62)</f>
        <v>2026</v>
      </c>
      <c r="U62" s="120" t="s">
        <v>907</v>
      </c>
      <c r="V62" s="120" t="s">
        <v>908</v>
      </c>
      <c r="W62" s="120">
        <v>2</v>
      </c>
      <c r="X62" s="120">
        <v>2</v>
      </c>
      <c r="Y62" s="120">
        <v>0</v>
      </c>
      <c r="Z62" s="120">
        <v>2</v>
      </c>
      <c r="AA62" s="120">
        <v>6</v>
      </c>
      <c r="AB62" s="130" t="s">
        <v>432</v>
      </c>
      <c r="AC62" s="130" t="s">
        <v>418</v>
      </c>
      <c r="AD62" s="130" t="s">
        <v>418</v>
      </c>
      <c r="AE62" s="130" t="s">
        <v>418</v>
      </c>
      <c r="AF62" s="130" t="s">
        <v>418</v>
      </c>
      <c r="AG62" s="120">
        <v>21</v>
      </c>
      <c r="AH62" s="120">
        <v>21</v>
      </c>
      <c r="AI62" s="120">
        <v>0</v>
      </c>
      <c r="AJ62" s="120">
        <v>0</v>
      </c>
      <c r="AK62" s="120">
        <v>0</v>
      </c>
      <c r="AL62" s="120" t="str">
        <f>IF(OR(Q62="No",AC62="No",AE62="No",AH62=0),"No","Yes")</f>
        <v>Yes</v>
      </c>
      <c r="AM62" s="132">
        <f>IF(AL62="No","",AK62/AH62)</f>
        <v>0</v>
      </c>
      <c r="AN62" s="130"/>
      <c r="AO62" s="130"/>
      <c r="AP62" s="130"/>
      <c r="AQ62" s="130"/>
      <c r="AR62" s="130"/>
      <c r="AS62" s="130"/>
      <c r="AT62" s="130" t="s">
        <v>456</v>
      </c>
      <c r="AU62" s="120"/>
      <c r="AV62" s="120"/>
      <c r="AW62" s="120"/>
      <c r="AX62" s="120"/>
      <c r="AY62" s="130" t="s">
        <v>496</v>
      </c>
      <c r="AZ62" s="130" t="s">
        <v>435</v>
      </c>
      <c r="BA62" s="130" t="s">
        <v>871</v>
      </c>
      <c r="BB62" s="130" t="s">
        <v>437</v>
      </c>
      <c r="BC62" s="120" t="str">
        <f>IF(AND(BB62="less_smoke",AL62="Yes"), "Yes", "No")</f>
        <v>Yes</v>
      </c>
      <c r="BD62" s="130" t="s">
        <v>526</v>
      </c>
      <c r="BE62" s="120">
        <v>0</v>
      </c>
      <c r="BF62" s="120">
        <v>0</v>
      </c>
      <c r="BG62" s="120">
        <v>1</v>
      </c>
      <c r="BH62" s="120">
        <v>1</v>
      </c>
      <c r="BI62" s="120">
        <v>0</v>
      </c>
      <c r="BJ62" s="130"/>
      <c r="BK62" s="130" t="s">
        <v>879</v>
      </c>
      <c r="BL62" s="120" t="str">
        <f>IF(OR(BK62="increased_somewhat",BK62="not_changed",BK62="increased_significantly",AL62="No"),"No","Yes")</f>
        <v>No</v>
      </c>
    </row>
    <row r="63" spans="1:64" ht="19.5" customHeight="1">
      <c r="A63" s="120">
        <v>60</v>
      </c>
      <c r="B63" s="130" t="s">
        <v>701</v>
      </c>
      <c r="C63" s="130" t="s">
        <v>418</v>
      </c>
      <c r="D63" s="130" t="s">
        <v>418</v>
      </c>
      <c r="E63" s="130" t="s">
        <v>418</v>
      </c>
      <c r="F63" s="130"/>
      <c r="G63" s="130" t="s">
        <v>909</v>
      </c>
      <c r="H63" s="130" t="s">
        <v>910</v>
      </c>
      <c r="I63" s="130" t="s">
        <v>911</v>
      </c>
      <c r="J63" s="130" t="s">
        <v>422</v>
      </c>
      <c r="K63" s="130" t="s">
        <v>423</v>
      </c>
      <c r="L63" s="130" t="s">
        <v>912</v>
      </c>
      <c r="M63" s="130" t="s">
        <v>913</v>
      </c>
      <c r="N63" s="130" t="s">
        <v>914</v>
      </c>
      <c r="O63" s="130" t="s">
        <v>427</v>
      </c>
      <c r="P63" s="130" t="s">
        <v>915</v>
      </c>
      <c r="Q63" s="130" t="s">
        <v>418</v>
      </c>
      <c r="R63" s="130" t="s">
        <v>916</v>
      </c>
      <c r="S63" s="131">
        <v>46105</v>
      </c>
      <c r="T63" s="120">
        <f>YEAR(S63)</f>
        <v>2026</v>
      </c>
      <c r="U63" s="120" t="s">
        <v>917</v>
      </c>
      <c r="V63" s="120" t="s">
        <v>918</v>
      </c>
      <c r="W63" s="120">
        <v>3</v>
      </c>
      <c r="X63" s="120">
        <v>2</v>
      </c>
      <c r="Y63" s="120">
        <v>0</v>
      </c>
      <c r="Z63" s="120">
        <v>2</v>
      </c>
      <c r="AA63" s="120">
        <v>7</v>
      </c>
      <c r="AB63" s="130" t="s">
        <v>432</v>
      </c>
      <c r="AC63" s="130" t="s">
        <v>418</v>
      </c>
      <c r="AD63" s="130" t="s">
        <v>418</v>
      </c>
      <c r="AE63" s="130" t="s">
        <v>418</v>
      </c>
      <c r="AF63" s="130" t="s">
        <v>418</v>
      </c>
      <c r="AG63" s="120">
        <v>14</v>
      </c>
      <c r="AH63" s="120">
        <v>14</v>
      </c>
      <c r="AI63" s="120">
        <v>0</v>
      </c>
      <c r="AJ63" s="120">
        <v>0</v>
      </c>
      <c r="AK63" s="120">
        <v>14</v>
      </c>
      <c r="AL63" s="120" t="str">
        <f>IF(OR(Q63="No",AC63="No",AE63="No",AH63=0),"No","Yes")</f>
        <v>Yes</v>
      </c>
      <c r="AM63" s="132">
        <f>IF(AL63="No","",AK63/AH63)</f>
        <v>1</v>
      </c>
      <c r="AN63" s="130"/>
      <c r="AO63" s="130"/>
      <c r="AP63" s="130"/>
      <c r="AQ63" s="130"/>
      <c r="AR63" s="130"/>
      <c r="AS63" s="130"/>
      <c r="AT63" s="130" t="s">
        <v>456</v>
      </c>
      <c r="AU63" s="120"/>
      <c r="AV63" s="120"/>
      <c r="AW63" s="120"/>
      <c r="AX63" s="120"/>
      <c r="AY63" s="130" t="s">
        <v>447</v>
      </c>
      <c r="AZ63" s="130" t="s">
        <v>497</v>
      </c>
      <c r="BA63" s="130" t="s">
        <v>436</v>
      </c>
      <c r="BB63" s="130" t="s">
        <v>437</v>
      </c>
      <c r="BC63" s="120" t="str">
        <f>IF(AND(BB63="less_smoke",AL63="Yes"), "Yes", "No")</f>
        <v>Yes</v>
      </c>
      <c r="BD63" s="130" t="s">
        <v>465</v>
      </c>
      <c r="BE63" s="120">
        <v>0</v>
      </c>
      <c r="BF63" s="120">
        <v>0</v>
      </c>
      <c r="BG63" s="120">
        <v>1</v>
      </c>
      <c r="BH63" s="120">
        <v>1</v>
      </c>
      <c r="BI63" s="120">
        <v>0</v>
      </c>
      <c r="BJ63" s="130"/>
      <c r="BK63" s="130" t="s">
        <v>439</v>
      </c>
      <c r="BL63" s="120" t="str">
        <f>IF(OR(BK63="increased_somewhat",BK63="not_changed",BK63="increased_significantly",AL63="No"),"No","Yes")</f>
        <v>Yes</v>
      </c>
    </row>
    <row r="64" spans="1:64" ht="19.5" customHeight="1">
      <c r="A64" s="120">
        <v>61</v>
      </c>
      <c r="B64" s="130" t="s">
        <v>701</v>
      </c>
      <c r="C64" s="130" t="s">
        <v>418</v>
      </c>
      <c r="D64" s="130" t="s">
        <v>418</v>
      </c>
      <c r="E64" s="130" t="s">
        <v>418</v>
      </c>
      <c r="F64" s="130"/>
      <c r="G64" s="130" t="s">
        <v>909</v>
      </c>
      <c r="H64" s="130" t="s">
        <v>910</v>
      </c>
      <c r="I64" s="130" t="s">
        <v>911</v>
      </c>
      <c r="J64" s="130" t="s">
        <v>422</v>
      </c>
      <c r="K64" s="130" t="s">
        <v>423</v>
      </c>
      <c r="L64" s="130" t="s">
        <v>919</v>
      </c>
      <c r="M64" s="130" t="s">
        <v>746</v>
      </c>
      <c r="N64" s="130" t="s">
        <v>920</v>
      </c>
      <c r="O64" s="130" t="s">
        <v>427</v>
      </c>
      <c r="P64" s="130" t="s">
        <v>921</v>
      </c>
      <c r="Q64" s="130" t="s">
        <v>418</v>
      </c>
      <c r="R64" s="130" t="s">
        <v>922</v>
      </c>
      <c r="S64" s="131">
        <v>46105</v>
      </c>
      <c r="T64" s="120">
        <f>YEAR(S64)</f>
        <v>2026</v>
      </c>
      <c r="U64" s="120" t="s">
        <v>923</v>
      </c>
      <c r="V64" s="120" t="s">
        <v>924</v>
      </c>
      <c r="W64" s="120">
        <v>1</v>
      </c>
      <c r="X64" s="120">
        <v>1</v>
      </c>
      <c r="Y64" s="120">
        <v>1</v>
      </c>
      <c r="Z64" s="120">
        <v>1</v>
      </c>
      <c r="AA64" s="120">
        <v>4</v>
      </c>
      <c r="AB64" s="130" t="s">
        <v>432</v>
      </c>
      <c r="AC64" s="130" t="s">
        <v>418</v>
      </c>
      <c r="AD64" s="130" t="s">
        <v>418</v>
      </c>
      <c r="AE64" s="130" t="s">
        <v>418</v>
      </c>
      <c r="AF64" s="130" t="s">
        <v>418</v>
      </c>
      <c r="AG64" s="120">
        <v>14</v>
      </c>
      <c r="AH64" s="120">
        <v>14</v>
      </c>
      <c r="AI64" s="120">
        <v>0</v>
      </c>
      <c r="AJ64" s="120">
        <v>0</v>
      </c>
      <c r="AK64" s="120">
        <v>14</v>
      </c>
      <c r="AL64" s="120" t="str">
        <f>IF(OR(Q64="No",AC64="No",AE64="No",AH64=0),"No","Yes")</f>
        <v>Yes</v>
      </c>
      <c r="AM64" s="132">
        <f>IF(AL64="No","",AK64/AH64)</f>
        <v>1</v>
      </c>
      <c r="AN64" s="130"/>
      <c r="AO64" s="130"/>
      <c r="AP64" s="130"/>
      <c r="AQ64" s="130"/>
      <c r="AR64" s="130"/>
      <c r="AS64" s="130"/>
      <c r="AT64" s="130" t="s">
        <v>456</v>
      </c>
      <c r="AU64" s="120"/>
      <c r="AV64" s="120"/>
      <c r="AW64" s="120"/>
      <c r="AX64" s="120"/>
      <c r="AY64" s="130" t="s">
        <v>447</v>
      </c>
      <c r="AZ64" s="130" t="s">
        <v>925</v>
      </c>
      <c r="BA64" s="130" t="s">
        <v>436</v>
      </c>
      <c r="BB64" s="130" t="s">
        <v>437</v>
      </c>
      <c r="BC64" s="120" t="str">
        <f>IF(AND(BB64="less_smoke",AL64="Yes"), "Yes", "No")</f>
        <v>Yes</v>
      </c>
      <c r="BD64" s="130" t="s">
        <v>526</v>
      </c>
      <c r="BE64" s="120">
        <v>0</v>
      </c>
      <c r="BF64" s="120">
        <v>0</v>
      </c>
      <c r="BG64" s="120">
        <v>1</v>
      </c>
      <c r="BH64" s="120">
        <v>1</v>
      </c>
      <c r="BI64" s="120">
        <v>0</v>
      </c>
      <c r="BJ64" s="130"/>
      <c r="BK64" s="130" t="s">
        <v>439</v>
      </c>
      <c r="BL64" s="120" t="str">
        <f>IF(OR(BK64="increased_somewhat",BK64="not_changed",BK64="increased_significantly",AL64="No"),"No","Yes")</f>
        <v>Yes</v>
      </c>
    </row>
    <row r="65" spans="1:64" ht="19.5" customHeight="1">
      <c r="A65" s="120">
        <v>62</v>
      </c>
      <c r="B65" s="130" t="s">
        <v>701</v>
      </c>
      <c r="C65" s="130" t="s">
        <v>418</v>
      </c>
      <c r="D65" s="130" t="s">
        <v>418</v>
      </c>
      <c r="E65" s="130" t="s">
        <v>418</v>
      </c>
      <c r="F65" s="130"/>
      <c r="G65" s="130" t="s">
        <v>909</v>
      </c>
      <c r="H65" s="130" t="s">
        <v>910</v>
      </c>
      <c r="I65" s="130" t="s">
        <v>911</v>
      </c>
      <c r="J65" s="130" t="s">
        <v>422</v>
      </c>
      <c r="K65" s="130" t="s">
        <v>423</v>
      </c>
      <c r="L65" s="130" t="s">
        <v>926</v>
      </c>
      <c r="M65" s="130" t="s">
        <v>655</v>
      </c>
      <c r="N65" s="130" t="s">
        <v>927</v>
      </c>
      <c r="O65" s="130" t="s">
        <v>427</v>
      </c>
      <c r="P65" s="130" t="s">
        <v>928</v>
      </c>
      <c r="Q65" s="130" t="s">
        <v>418</v>
      </c>
      <c r="R65" s="130" t="s">
        <v>929</v>
      </c>
      <c r="S65" s="131">
        <v>46107</v>
      </c>
      <c r="T65" s="120">
        <f>YEAR(S65)</f>
        <v>2026</v>
      </c>
      <c r="U65" s="120" t="s">
        <v>930</v>
      </c>
      <c r="V65" s="120" t="s">
        <v>931</v>
      </c>
      <c r="W65" s="120">
        <v>3</v>
      </c>
      <c r="X65" s="120">
        <v>3</v>
      </c>
      <c r="Y65" s="120">
        <v>0</v>
      </c>
      <c r="Z65" s="120">
        <v>3</v>
      </c>
      <c r="AA65" s="120">
        <v>9</v>
      </c>
      <c r="AB65" s="130" t="s">
        <v>432</v>
      </c>
      <c r="AC65" s="130" t="s">
        <v>418</v>
      </c>
      <c r="AD65" s="130" t="s">
        <v>418</v>
      </c>
      <c r="AE65" s="130" t="s">
        <v>418</v>
      </c>
      <c r="AF65" s="130" t="s">
        <v>418</v>
      </c>
      <c r="AG65" s="120">
        <v>14</v>
      </c>
      <c r="AH65" s="120">
        <v>14</v>
      </c>
      <c r="AI65" s="120">
        <v>0</v>
      </c>
      <c r="AJ65" s="120">
        <v>0</v>
      </c>
      <c r="AK65" s="120">
        <v>14</v>
      </c>
      <c r="AL65" s="120" t="str">
        <f>IF(OR(Q65="No",AC65="No",AE65="No",AH65=0),"No","Yes")</f>
        <v>Yes</v>
      </c>
      <c r="AM65" s="132">
        <f>IF(AL65="No","",AK65/AH65)</f>
        <v>1</v>
      </c>
      <c r="AN65" s="130"/>
      <c r="AO65" s="130"/>
      <c r="AP65" s="130"/>
      <c r="AQ65" s="130"/>
      <c r="AR65" s="130"/>
      <c r="AS65" s="130"/>
      <c r="AT65" s="130" t="s">
        <v>456</v>
      </c>
      <c r="AU65" s="120"/>
      <c r="AV65" s="120"/>
      <c r="AW65" s="120"/>
      <c r="AX65" s="120"/>
      <c r="AY65" s="130" t="s">
        <v>486</v>
      </c>
      <c r="AZ65" s="130" t="s">
        <v>497</v>
      </c>
      <c r="BA65" s="130" t="s">
        <v>436</v>
      </c>
      <c r="BB65" s="130" t="s">
        <v>437</v>
      </c>
      <c r="BC65" s="120" t="str">
        <f>IF(AND(BB65="less_smoke",AL65="Yes"), "Yes", "No")</f>
        <v>Yes</v>
      </c>
      <c r="BD65" s="130" t="s">
        <v>932</v>
      </c>
      <c r="BE65" s="120">
        <v>0</v>
      </c>
      <c r="BF65" s="120">
        <v>1</v>
      </c>
      <c r="BG65" s="120">
        <v>0</v>
      </c>
      <c r="BH65" s="120">
        <v>1</v>
      </c>
      <c r="BI65" s="120">
        <v>0</v>
      </c>
      <c r="BJ65" s="130"/>
      <c r="BK65" s="130" t="s">
        <v>439</v>
      </c>
      <c r="BL65" s="120" t="str">
        <f>IF(OR(BK65="increased_somewhat",BK65="not_changed",BK65="increased_significantly",AL65="No"),"No","Yes")</f>
        <v>Yes</v>
      </c>
    </row>
    <row r="66" spans="1:64" ht="19.5" customHeight="1">
      <c r="A66" s="120">
        <v>63</v>
      </c>
      <c r="B66" s="130" t="s">
        <v>701</v>
      </c>
      <c r="C66" s="130" t="s">
        <v>418</v>
      </c>
      <c r="D66" s="130" t="s">
        <v>418</v>
      </c>
      <c r="E66" s="130" t="s">
        <v>418</v>
      </c>
      <c r="F66" s="130"/>
      <c r="G66" s="130" t="s">
        <v>909</v>
      </c>
      <c r="H66" s="130" t="s">
        <v>910</v>
      </c>
      <c r="I66" s="130" t="s">
        <v>911</v>
      </c>
      <c r="J66" s="130" t="s">
        <v>422</v>
      </c>
      <c r="K66" s="130" t="s">
        <v>423</v>
      </c>
      <c r="L66" s="130" t="s">
        <v>933</v>
      </c>
      <c r="M66" s="130" t="s">
        <v>746</v>
      </c>
      <c r="N66" s="130" t="s">
        <v>934</v>
      </c>
      <c r="O66" s="130" t="s">
        <v>427</v>
      </c>
      <c r="P66" s="130" t="s">
        <v>935</v>
      </c>
      <c r="Q66" s="130" t="s">
        <v>418</v>
      </c>
      <c r="R66" s="130" t="s">
        <v>936</v>
      </c>
      <c r="S66" s="131">
        <v>46108</v>
      </c>
      <c r="T66" s="120">
        <f>YEAR(S66)</f>
        <v>2026</v>
      </c>
      <c r="U66" s="120" t="s">
        <v>937</v>
      </c>
      <c r="V66" s="120" t="s">
        <v>938</v>
      </c>
      <c r="W66" s="120">
        <v>1</v>
      </c>
      <c r="X66" s="120">
        <v>0</v>
      </c>
      <c r="Y66" s="120">
        <v>1</v>
      </c>
      <c r="Z66" s="120">
        <v>0</v>
      </c>
      <c r="AA66" s="120">
        <v>2</v>
      </c>
      <c r="AB66" s="130" t="s">
        <v>432</v>
      </c>
      <c r="AC66" s="130" t="s">
        <v>418</v>
      </c>
      <c r="AD66" s="130" t="s">
        <v>418</v>
      </c>
      <c r="AE66" s="130" t="s">
        <v>418</v>
      </c>
      <c r="AF66" s="130" t="s">
        <v>418</v>
      </c>
      <c r="AG66" s="120">
        <v>14</v>
      </c>
      <c r="AH66" s="120">
        <v>12</v>
      </c>
      <c r="AI66" s="120">
        <v>2</v>
      </c>
      <c r="AJ66" s="120">
        <v>0</v>
      </c>
      <c r="AK66" s="120">
        <v>12</v>
      </c>
      <c r="AL66" s="120" t="str">
        <f>IF(OR(Q66="No",AC66="No",AE66="No",AH66=0),"No","Yes")</f>
        <v>Yes</v>
      </c>
      <c r="AM66" s="132">
        <f>IF(AL66="No","",AK66/AH66)</f>
        <v>1</v>
      </c>
      <c r="AN66" s="130"/>
      <c r="AO66" s="130" t="s">
        <v>418</v>
      </c>
      <c r="AP66" s="130" t="s">
        <v>636</v>
      </c>
      <c r="AQ66" s="130" t="s">
        <v>636</v>
      </c>
      <c r="AR66" s="130" t="s">
        <v>636</v>
      </c>
      <c r="AS66" s="130" t="s">
        <v>636</v>
      </c>
      <c r="AT66" s="130" t="s">
        <v>456</v>
      </c>
      <c r="AU66" s="120"/>
      <c r="AV66" s="120"/>
      <c r="AW66" s="120"/>
      <c r="AX66" s="120"/>
      <c r="AY66" s="130" t="s">
        <v>434</v>
      </c>
      <c r="AZ66" s="130" t="s">
        <v>435</v>
      </c>
      <c r="BA66" s="130" t="s">
        <v>436</v>
      </c>
      <c r="BB66" s="130" t="s">
        <v>437</v>
      </c>
      <c r="BC66" s="120" t="str">
        <f>IF(AND(BB66="less_smoke",AL66="Yes"), "Yes", "No")</f>
        <v>Yes</v>
      </c>
      <c r="BD66" s="130" t="s">
        <v>526</v>
      </c>
      <c r="BE66" s="120">
        <v>0</v>
      </c>
      <c r="BF66" s="120">
        <v>0</v>
      </c>
      <c r="BG66" s="120">
        <v>1</v>
      </c>
      <c r="BH66" s="120">
        <v>1</v>
      </c>
      <c r="BI66" s="120">
        <v>0</v>
      </c>
      <c r="BJ66" s="130"/>
      <c r="BK66" s="130" t="s">
        <v>439</v>
      </c>
      <c r="BL66" s="120" t="str">
        <f>IF(OR(BK66="increased_somewhat",BK66="not_changed",BK66="increased_significantly",AL66="No"),"No","Yes")</f>
        <v>Yes</v>
      </c>
    </row>
    <row r="67" spans="1:64" ht="19.5" customHeight="1">
      <c r="A67" s="120">
        <v>64</v>
      </c>
      <c r="B67" s="130" t="s">
        <v>701</v>
      </c>
      <c r="C67" s="130" t="s">
        <v>418</v>
      </c>
      <c r="D67" s="130" t="s">
        <v>418</v>
      </c>
      <c r="E67" s="130" t="s">
        <v>418</v>
      </c>
      <c r="F67" s="130"/>
      <c r="G67" s="130" t="s">
        <v>909</v>
      </c>
      <c r="H67" s="130" t="s">
        <v>910</v>
      </c>
      <c r="I67" s="130" t="s">
        <v>911</v>
      </c>
      <c r="J67" s="130" t="s">
        <v>422</v>
      </c>
      <c r="K67" s="130" t="s">
        <v>423</v>
      </c>
      <c r="L67" s="130" t="s">
        <v>939</v>
      </c>
      <c r="M67" s="130" t="s">
        <v>940</v>
      </c>
      <c r="N67" s="130" t="s">
        <v>941</v>
      </c>
      <c r="O67" s="130" t="s">
        <v>427</v>
      </c>
      <c r="P67" s="130" t="s">
        <v>942</v>
      </c>
      <c r="Q67" s="130" t="s">
        <v>418</v>
      </c>
      <c r="R67" s="130" t="s">
        <v>943</v>
      </c>
      <c r="S67" s="131">
        <v>46107</v>
      </c>
      <c r="T67" s="120">
        <f>YEAR(S67)</f>
        <v>2026</v>
      </c>
      <c r="U67" s="120" t="s">
        <v>944</v>
      </c>
      <c r="V67" s="120" t="s">
        <v>945</v>
      </c>
      <c r="W67" s="120">
        <v>1</v>
      </c>
      <c r="X67" s="120">
        <v>1</v>
      </c>
      <c r="Y67" s="120">
        <v>0</v>
      </c>
      <c r="Z67" s="120">
        <v>0</v>
      </c>
      <c r="AA67" s="120">
        <v>2</v>
      </c>
      <c r="AB67" s="130" t="s">
        <v>432</v>
      </c>
      <c r="AC67" s="130" t="s">
        <v>418</v>
      </c>
      <c r="AD67" s="130" t="s">
        <v>418</v>
      </c>
      <c r="AE67" s="130" t="s">
        <v>418</v>
      </c>
      <c r="AF67" s="130" t="s">
        <v>418</v>
      </c>
      <c r="AG67" s="120">
        <v>14</v>
      </c>
      <c r="AH67" s="120">
        <v>14</v>
      </c>
      <c r="AI67" s="120">
        <v>0</v>
      </c>
      <c r="AJ67" s="120">
        <v>0</v>
      </c>
      <c r="AK67" s="120">
        <v>14</v>
      </c>
      <c r="AL67" s="120" t="str">
        <f>IF(OR(Q67="No",AC67="No",AE67="No",AH67=0),"No","Yes")</f>
        <v>Yes</v>
      </c>
      <c r="AM67" s="132">
        <f>IF(AL67="No","",AK67/AH67)</f>
        <v>1</v>
      </c>
      <c r="AN67" s="130"/>
      <c r="AO67" s="130"/>
      <c r="AP67" s="130"/>
      <c r="AQ67" s="130"/>
      <c r="AR67" s="130"/>
      <c r="AS67" s="130"/>
      <c r="AT67" s="130" t="s">
        <v>433</v>
      </c>
      <c r="AU67" s="120">
        <v>3000</v>
      </c>
      <c r="AV67" s="120"/>
      <c r="AW67" s="120"/>
      <c r="AX67" s="120"/>
      <c r="AY67" s="130" t="s">
        <v>447</v>
      </c>
      <c r="AZ67" s="130" t="s">
        <v>497</v>
      </c>
      <c r="BA67" s="130" t="s">
        <v>436</v>
      </c>
      <c r="BB67" s="130" t="s">
        <v>437</v>
      </c>
      <c r="BC67" s="120" t="str">
        <f>IF(AND(BB67="less_smoke",AL67="Yes"), "Yes", "No")</f>
        <v>Yes</v>
      </c>
      <c r="BD67" s="130" t="s">
        <v>465</v>
      </c>
      <c r="BE67" s="120">
        <v>0</v>
      </c>
      <c r="BF67" s="120">
        <v>0</v>
      </c>
      <c r="BG67" s="120">
        <v>1</v>
      </c>
      <c r="BH67" s="120">
        <v>1</v>
      </c>
      <c r="BI67" s="120">
        <v>0</v>
      </c>
      <c r="BJ67" s="130"/>
      <c r="BK67" s="130" t="s">
        <v>439</v>
      </c>
      <c r="BL67" s="120" t="str">
        <f>IF(OR(BK67="increased_somewhat",BK67="not_changed",BK67="increased_significantly",AL67="No"),"No","Yes")</f>
        <v>Yes</v>
      </c>
    </row>
    <row r="68" spans="1:64" ht="19.5" customHeight="1">
      <c r="A68" s="120">
        <v>65</v>
      </c>
      <c r="B68" s="130" t="s">
        <v>701</v>
      </c>
      <c r="C68" s="130" t="s">
        <v>418</v>
      </c>
      <c r="D68" s="130" t="s">
        <v>418</v>
      </c>
      <c r="E68" s="130" t="s">
        <v>418</v>
      </c>
      <c r="F68" s="130"/>
      <c r="G68" s="130" t="s">
        <v>909</v>
      </c>
      <c r="H68" s="130" t="s">
        <v>910</v>
      </c>
      <c r="I68" s="130" t="s">
        <v>911</v>
      </c>
      <c r="J68" s="130" t="s">
        <v>422</v>
      </c>
      <c r="K68" s="130" t="s">
        <v>423</v>
      </c>
      <c r="L68" s="130" t="s">
        <v>946</v>
      </c>
      <c r="M68" s="130" t="s">
        <v>947</v>
      </c>
      <c r="N68" s="130" t="s">
        <v>948</v>
      </c>
      <c r="O68" s="130" t="s">
        <v>427</v>
      </c>
      <c r="P68" s="130" t="s">
        <v>949</v>
      </c>
      <c r="Q68" s="130" t="s">
        <v>418</v>
      </c>
      <c r="R68" s="130" t="s">
        <v>950</v>
      </c>
      <c r="S68" s="131">
        <v>46105</v>
      </c>
      <c r="T68" s="120">
        <f>YEAR(S68)</f>
        <v>2026</v>
      </c>
      <c r="U68" s="120" t="s">
        <v>951</v>
      </c>
      <c r="V68" s="120" t="s">
        <v>952</v>
      </c>
      <c r="W68" s="120">
        <v>1</v>
      </c>
      <c r="X68" s="120">
        <v>0</v>
      </c>
      <c r="Y68" s="120">
        <v>1</v>
      </c>
      <c r="Z68" s="120">
        <v>1</v>
      </c>
      <c r="AA68" s="120">
        <v>3</v>
      </c>
      <c r="AB68" s="130" t="s">
        <v>432</v>
      </c>
      <c r="AC68" s="130" t="s">
        <v>418</v>
      </c>
      <c r="AD68" s="130" t="s">
        <v>418</v>
      </c>
      <c r="AE68" s="130" t="s">
        <v>418</v>
      </c>
      <c r="AF68" s="130" t="s">
        <v>418</v>
      </c>
      <c r="AG68" s="120">
        <v>14</v>
      </c>
      <c r="AH68" s="120">
        <v>14</v>
      </c>
      <c r="AI68" s="120">
        <v>0</v>
      </c>
      <c r="AJ68" s="120">
        <v>0</v>
      </c>
      <c r="AK68" s="120">
        <v>14</v>
      </c>
      <c r="AL68" s="120" t="str">
        <f>IF(OR(Q68="No",AC68="No",AE68="No",AH68=0),"No","Yes")</f>
        <v>Yes</v>
      </c>
      <c r="AM68" s="132">
        <f>IF(AL68="No","",AK68/AH68)</f>
        <v>1</v>
      </c>
      <c r="AN68" s="130"/>
      <c r="AO68" s="130"/>
      <c r="AP68" s="130"/>
      <c r="AQ68" s="130"/>
      <c r="AR68" s="130"/>
      <c r="AS68" s="130"/>
      <c r="AT68" s="130" t="s">
        <v>456</v>
      </c>
      <c r="AU68" s="120"/>
      <c r="AV68" s="120"/>
      <c r="AW68" s="120"/>
      <c r="AX68" s="120"/>
      <c r="AY68" s="130" t="s">
        <v>447</v>
      </c>
      <c r="AZ68" s="130" t="s">
        <v>497</v>
      </c>
      <c r="BA68" s="130" t="s">
        <v>436</v>
      </c>
      <c r="BB68" s="130" t="s">
        <v>437</v>
      </c>
      <c r="BC68" s="120" t="str">
        <f>IF(AND(BB68="less_smoke",AL68="Yes"), "Yes", "No")</f>
        <v>Yes</v>
      </c>
      <c r="BD68" s="130" t="s">
        <v>526</v>
      </c>
      <c r="BE68" s="120">
        <v>0</v>
      </c>
      <c r="BF68" s="120">
        <v>0</v>
      </c>
      <c r="BG68" s="120">
        <v>1</v>
      </c>
      <c r="BH68" s="120">
        <v>1</v>
      </c>
      <c r="BI68" s="120">
        <v>0</v>
      </c>
      <c r="BJ68" s="130"/>
      <c r="BK68" s="130" t="s">
        <v>439</v>
      </c>
      <c r="BL68" s="120" t="str">
        <f>IF(OR(BK68="increased_somewhat",BK68="not_changed",BK68="increased_significantly",AL68="No"),"No","Yes")</f>
        <v>Yes</v>
      </c>
    </row>
    <row r="69" spans="1:64" ht="19.5" customHeight="1">
      <c r="A69" s="120">
        <v>66</v>
      </c>
      <c r="B69" s="130" t="s">
        <v>527</v>
      </c>
      <c r="C69" s="130" t="s">
        <v>418</v>
      </c>
      <c r="D69" s="130" t="s">
        <v>418</v>
      </c>
      <c r="E69" s="130" t="s">
        <v>418</v>
      </c>
      <c r="F69" s="130"/>
      <c r="G69" s="130" t="s">
        <v>953</v>
      </c>
      <c r="H69" s="130" t="s">
        <v>954</v>
      </c>
      <c r="I69" s="130" t="s">
        <v>537</v>
      </c>
      <c r="J69" s="130" t="s">
        <v>422</v>
      </c>
      <c r="K69" s="130" t="s">
        <v>423</v>
      </c>
      <c r="L69" s="130" t="s">
        <v>955</v>
      </c>
      <c r="M69" s="130" t="s">
        <v>956</v>
      </c>
      <c r="N69" s="130" t="s">
        <v>957</v>
      </c>
      <c r="O69" s="130" t="s">
        <v>427</v>
      </c>
      <c r="P69" s="130" t="s">
        <v>958</v>
      </c>
      <c r="Q69" s="130" t="s">
        <v>418</v>
      </c>
      <c r="R69" s="130" t="s">
        <v>959</v>
      </c>
      <c r="S69" s="131">
        <v>46091</v>
      </c>
      <c r="T69" s="120">
        <f>YEAR(S69)</f>
        <v>2026</v>
      </c>
      <c r="U69" s="120" t="s">
        <v>960</v>
      </c>
      <c r="V69" s="120" t="s">
        <v>961</v>
      </c>
      <c r="W69" s="120">
        <v>1</v>
      </c>
      <c r="X69" s="120">
        <v>1</v>
      </c>
      <c r="Y69" s="120">
        <v>0</v>
      </c>
      <c r="Z69" s="120">
        <v>3</v>
      </c>
      <c r="AA69" s="120">
        <v>5</v>
      </c>
      <c r="AB69" s="130" t="s">
        <v>432</v>
      </c>
      <c r="AC69" s="130" t="s">
        <v>418</v>
      </c>
      <c r="AD69" s="130" t="s">
        <v>418</v>
      </c>
      <c r="AE69" s="130" t="s">
        <v>418</v>
      </c>
      <c r="AF69" s="130" t="s">
        <v>418</v>
      </c>
      <c r="AG69" s="120">
        <v>14</v>
      </c>
      <c r="AH69" s="120">
        <v>14</v>
      </c>
      <c r="AI69" s="120">
        <v>0</v>
      </c>
      <c r="AJ69" s="120">
        <v>0</v>
      </c>
      <c r="AK69" s="120">
        <v>14</v>
      </c>
      <c r="AL69" s="120" t="str">
        <f>IF(OR(Q69="No",AC69="No",AE69="No",AH69=0),"No","Yes")</f>
        <v>Yes</v>
      </c>
      <c r="AM69" s="132">
        <f>IF(AL69="No","",AK69/AH69)</f>
        <v>1</v>
      </c>
      <c r="AN69" s="130"/>
      <c r="AO69" s="130"/>
      <c r="AP69" s="130"/>
      <c r="AQ69" s="130"/>
      <c r="AR69" s="130"/>
      <c r="AS69" s="130"/>
      <c r="AT69" s="130" t="s">
        <v>456</v>
      </c>
      <c r="AU69" s="120"/>
      <c r="AV69" s="120"/>
      <c r="AW69" s="120"/>
      <c r="AX69" s="120"/>
      <c r="AY69" s="130" t="s">
        <v>525</v>
      </c>
      <c r="AZ69" s="130" t="s">
        <v>487</v>
      </c>
      <c r="BA69" s="130" t="s">
        <v>436</v>
      </c>
      <c r="BB69" s="130" t="s">
        <v>437</v>
      </c>
      <c r="BC69" s="120" t="str">
        <f>IF(AND(BB69="less_smoke",AL69="Yes"), "Yes", "No")</f>
        <v>Yes</v>
      </c>
      <c r="BD69" s="130" t="s">
        <v>962</v>
      </c>
      <c r="BE69" s="120">
        <v>1</v>
      </c>
      <c r="BF69" s="120">
        <v>1</v>
      </c>
      <c r="BG69" s="120">
        <v>1</v>
      </c>
      <c r="BH69" s="120">
        <v>0</v>
      </c>
      <c r="BI69" s="120">
        <v>0</v>
      </c>
      <c r="BJ69" s="130"/>
      <c r="BK69" s="130" t="s">
        <v>439</v>
      </c>
      <c r="BL69" s="120" t="str">
        <f>IF(OR(BK69="increased_somewhat",BK69="not_changed",BK69="increased_significantly",AL69="No"),"No","Yes")</f>
        <v>Yes</v>
      </c>
    </row>
    <row r="70" spans="1:64" ht="19.5" customHeight="1">
      <c r="A70" s="120">
        <v>67</v>
      </c>
      <c r="B70" s="130" t="s">
        <v>527</v>
      </c>
      <c r="C70" s="130" t="s">
        <v>418</v>
      </c>
      <c r="D70" s="130" t="s">
        <v>418</v>
      </c>
      <c r="E70" s="130" t="s">
        <v>418</v>
      </c>
      <c r="F70" s="130"/>
      <c r="G70" s="130" t="s">
        <v>953</v>
      </c>
      <c r="H70" s="130" t="s">
        <v>954</v>
      </c>
      <c r="I70" s="130" t="s">
        <v>537</v>
      </c>
      <c r="J70" s="130" t="s">
        <v>422</v>
      </c>
      <c r="K70" s="130" t="s">
        <v>423</v>
      </c>
      <c r="L70" s="130" t="s">
        <v>963</v>
      </c>
      <c r="M70" s="130" t="s">
        <v>964</v>
      </c>
      <c r="N70" s="130" t="s">
        <v>965</v>
      </c>
      <c r="O70" s="130" t="s">
        <v>427</v>
      </c>
      <c r="P70" s="130" t="s">
        <v>966</v>
      </c>
      <c r="Q70" s="130" t="s">
        <v>418</v>
      </c>
      <c r="R70" s="130" t="s">
        <v>967</v>
      </c>
      <c r="S70" s="131">
        <v>46091</v>
      </c>
      <c r="T70" s="120">
        <f>YEAR(S70)</f>
        <v>2026</v>
      </c>
      <c r="U70" s="120" t="s">
        <v>968</v>
      </c>
      <c r="V70" s="120" t="s">
        <v>969</v>
      </c>
      <c r="W70" s="120">
        <v>1</v>
      </c>
      <c r="X70" s="120">
        <v>1</v>
      </c>
      <c r="Y70" s="120">
        <v>0</v>
      </c>
      <c r="Z70" s="120">
        <v>4</v>
      </c>
      <c r="AA70" s="120">
        <v>6</v>
      </c>
      <c r="AB70" s="130" t="s">
        <v>432</v>
      </c>
      <c r="AC70" s="130" t="s">
        <v>418</v>
      </c>
      <c r="AD70" s="130" t="s">
        <v>418</v>
      </c>
      <c r="AE70" s="130" t="s">
        <v>418</v>
      </c>
      <c r="AF70" s="130" t="s">
        <v>418</v>
      </c>
      <c r="AG70" s="120">
        <v>14</v>
      </c>
      <c r="AH70" s="120">
        <v>14</v>
      </c>
      <c r="AI70" s="120">
        <v>0</v>
      </c>
      <c r="AJ70" s="120">
        <v>0</v>
      </c>
      <c r="AK70" s="120">
        <v>14</v>
      </c>
      <c r="AL70" s="120" t="str">
        <f>IF(OR(Q70="No",AC70="No",AE70="No",AH70=0),"No","Yes")</f>
        <v>Yes</v>
      </c>
      <c r="AM70" s="132">
        <f>IF(AL70="No","",AK70/AH70)</f>
        <v>1</v>
      </c>
      <c r="AN70" s="130"/>
      <c r="AO70" s="130"/>
      <c r="AP70" s="130"/>
      <c r="AQ70" s="130"/>
      <c r="AR70" s="130"/>
      <c r="AS70" s="130"/>
      <c r="AT70" s="130" t="s">
        <v>456</v>
      </c>
      <c r="AU70" s="120"/>
      <c r="AV70" s="120"/>
      <c r="AW70" s="120"/>
      <c r="AX70" s="120"/>
      <c r="AY70" s="130" t="s">
        <v>434</v>
      </c>
      <c r="AZ70" s="130" t="s">
        <v>487</v>
      </c>
      <c r="BA70" s="130" t="s">
        <v>436</v>
      </c>
      <c r="BB70" s="130" t="s">
        <v>437</v>
      </c>
      <c r="BC70" s="120" t="str">
        <f>IF(AND(BB70="less_smoke",AL70="Yes"), "Yes", "No")</f>
        <v>Yes</v>
      </c>
      <c r="BD70" s="130" t="s">
        <v>457</v>
      </c>
      <c r="BE70" s="120">
        <v>0</v>
      </c>
      <c r="BF70" s="120">
        <v>1</v>
      </c>
      <c r="BG70" s="120">
        <v>1</v>
      </c>
      <c r="BH70" s="120">
        <v>1</v>
      </c>
      <c r="BI70" s="120">
        <v>0</v>
      </c>
      <c r="BJ70" s="130"/>
      <c r="BK70" s="130" t="s">
        <v>439</v>
      </c>
      <c r="BL70" s="120" t="str">
        <f>IF(OR(BK70="increased_somewhat",BK70="not_changed",BK70="increased_significantly",AL70="No"),"No","Yes")</f>
        <v>Yes</v>
      </c>
    </row>
    <row r="71" spans="1:64" ht="19.5" customHeight="1">
      <c r="A71" s="120">
        <v>68</v>
      </c>
      <c r="B71" s="130" t="s">
        <v>527</v>
      </c>
      <c r="C71" s="130" t="s">
        <v>418</v>
      </c>
      <c r="D71" s="130" t="s">
        <v>418</v>
      </c>
      <c r="E71" s="130" t="s">
        <v>418</v>
      </c>
      <c r="F71" s="130"/>
      <c r="G71" s="130" t="s">
        <v>953</v>
      </c>
      <c r="H71" s="130" t="s">
        <v>954</v>
      </c>
      <c r="I71" s="130" t="s">
        <v>537</v>
      </c>
      <c r="J71" s="130" t="s">
        <v>422</v>
      </c>
      <c r="K71" s="130" t="s">
        <v>423</v>
      </c>
      <c r="L71" s="130" t="s">
        <v>970</v>
      </c>
      <c r="M71" s="130" t="s">
        <v>971</v>
      </c>
      <c r="N71" s="130" t="s">
        <v>972</v>
      </c>
      <c r="O71" s="130" t="s">
        <v>427</v>
      </c>
      <c r="P71" s="130" t="s">
        <v>973</v>
      </c>
      <c r="Q71" s="130" t="s">
        <v>418</v>
      </c>
      <c r="R71" s="130" t="s">
        <v>974</v>
      </c>
      <c r="S71" s="131">
        <v>46091</v>
      </c>
      <c r="T71" s="120">
        <f>YEAR(S71)</f>
        <v>2026</v>
      </c>
      <c r="U71" s="120" t="s">
        <v>975</v>
      </c>
      <c r="V71" s="120" t="s">
        <v>976</v>
      </c>
      <c r="W71" s="120">
        <v>2</v>
      </c>
      <c r="X71" s="120">
        <v>3</v>
      </c>
      <c r="Y71" s="120">
        <v>0</v>
      </c>
      <c r="Z71" s="120">
        <v>3</v>
      </c>
      <c r="AA71" s="120">
        <v>8</v>
      </c>
      <c r="AB71" s="130" t="s">
        <v>432</v>
      </c>
      <c r="AC71" s="130" t="s">
        <v>418</v>
      </c>
      <c r="AD71" s="130" t="s">
        <v>418</v>
      </c>
      <c r="AE71" s="130" t="s">
        <v>418</v>
      </c>
      <c r="AF71" s="130" t="s">
        <v>418</v>
      </c>
      <c r="AG71" s="120">
        <v>14</v>
      </c>
      <c r="AH71" s="120">
        <v>14</v>
      </c>
      <c r="AI71" s="120">
        <v>0</v>
      </c>
      <c r="AJ71" s="120">
        <v>0</v>
      </c>
      <c r="AK71" s="120">
        <v>14</v>
      </c>
      <c r="AL71" s="120" t="str">
        <f>IF(OR(Q71="No",AC71="No",AE71="No",AH71=0),"No","Yes")</f>
        <v>Yes</v>
      </c>
      <c r="AM71" s="132">
        <f>IF(AL71="No","",AK71/AH71)</f>
        <v>1</v>
      </c>
      <c r="AN71" s="130"/>
      <c r="AO71" s="130"/>
      <c r="AP71" s="130"/>
      <c r="AQ71" s="130"/>
      <c r="AR71" s="130"/>
      <c r="AS71" s="130"/>
      <c r="AT71" s="130" t="s">
        <v>456</v>
      </c>
      <c r="AU71" s="120"/>
      <c r="AV71" s="120"/>
      <c r="AW71" s="120"/>
      <c r="AX71" s="120"/>
      <c r="AY71" s="130" t="s">
        <v>434</v>
      </c>
      <c r="AZ71" s="130" t="s">
        <v>487</v>
      </c>
      <c r="BA71" s="130" t="s">
        <v>436</v>
      </c>
      <c r="BB71" s="130" t="s">
        <v>437</v>
      </c>
      <c r="BC71" s="120" t="str">
        <f>IF(AND(BB71="less_smoke",AL71="Yes"), "Yes", "No")</f>
        <v>Yes</v>
      </c>
      <c r="BD71" s="130" t="s">
        <v>488</v>
      </c>
      <c r="BE71" s="120">
        <v>0</v>
      </c>
      <c r="BF71" s="120">
        <v>1</v>
      </c>
      <c r="BG71" s="120">
        <v>1</v>
      </c>
      <c r="BH71" s="120">
        <v>1</v>
      </c>
      <c r="BI71" s="120">
        <v>0</v>
      </c>
      <c r="BJ71" s="130"/>
      <c r="BK71" s="130" t="s">
        <v>439</v>
      </c>
      <c r="BL71" s="120" t="str">
        <f>IF(OR(BK71="increased_somewhat",BK71="not_changed",BK71="increased_significantly",AL71="No"),"No","Yes")</f>
        <v>Yes</v>
      </c>
    </row>
    <row r="72" spans="1:64" ht="19.5" customHeight="1">
      <c r="A72" s="120">
        <v>69</v>
      </c>
      <c r="B72" s="130" t="s">
        <v>527</v>
      </c>
      <c r="C72" s="130" t="s">
        <v>418</v>
      </c>
      <c r="D72" s="130" t="s">
        <v>418</v>
      </c>
      <c r="E72" s="130" t="s">
        <v>418</v>
      </c>
      <c r="F72" s="130"/>
      <c r="G72" s="130" t="s">
        <v>953</v>
      </c>
      <c r="H72" s="130" t="s">
        <v>954</v>
      </c>
      <c r="I72" s="130" t="s">
        <v>537</v>
      </c>
      <c r="J72" s="130" t="s">
        <v>422</v>
      </c>
      <c r="K72" s="130" t="s">
        <v>423</v>
      </c>
      <c r="L72" s="130" t="s">
        <v>977</v>
      </c>
      <c r="M72" s="130" t="s">
        <v>978</v>
      </c>
      <c r="N72" s="130" t="s">
        <v>979</v>
      </c>
      <c r="O72" s="130" t="s">
        <v>427</v>
      </c>
      <c r="P72" s="130" t="s">
        <v>980</v>
      </c>
      <c r="Q72" s="130" t="s">
        <v>418</v>
      </c>
      <c r="R72" s="130" t="s">
        <v>981</v>
      </c>
      <c r="S72" s="131">
        <v>46092</v>
      </c>
      <c r="T72" s="120">
        <f>YEAR(S72)</f>
        <v>2026</v>
      </c>
      <c r="U72" s="120" t="s">
        <v>982</v>
      </c>
      <c r="V72" s="120" t="s">
        <v>983</v>
      </c>
      <c r="W72" s="120">
        <v>1</v>
      </c>
      <c r="X72" s="120">
        <v>1</v>
      </c>
      <c r="Y72" s="120">
        <v>0</v>
      </c>
      <c r="Z72" s="120">
        <v>3</v>
      </c>
      <c r="AA72" s="120">
        <v>5</v>
      </c>
      <c r="AB72" s="130" t="s">
        <v>432</v>
      </c>
      <c r="AC72" s="130" t="s">
        <v>418</v>
      </c>
      <c r="AD72" s="130" t="s">
        <v>418</v>
      </c>
      <c r="AE72" s="130" t="s">
        <v>418</v>
      </c>
      <c r="AF72" s="130" t="s">
        <v>418</v>
      </c>
      <c r="AG72" s="120">
        <v>14</v>
      </c>
      <c r="AH72" s="120">
        <v>14</v>
      </c>
      <c r="AI72" s="120">
        <v>0</v>
      </c>
      <c r="AJ72" s="120">
        <v>0</v>
      </c>
      <c r="AK72" s="120">
        <v>14</v>
      </c>
      <c r="AL72" s="120" t="str">
        <f>IF(OR(Q72="No",AC72="No",AE72="No",AH72=0),"No","Yes")</f>
        <v>Yes</v>
      </c>
      <c r="AM72" s="132">
        <f>IF(AL72="No","",AK72/AH72)</f>
        <v>1</v>
      </c>
      <c r="AN72" s="130"/>
      <c r="AO72" s="130"/>
      <c r="AP72" s="130"/>
      <c r="AQ72" s="130"/>
      <c r="AR72" s="130"/>
      <c r="AS72" s="130"/>
      <c r="AT72" s="130" t="s">
        <v>516</v>
      </c>
      <c r="AU72" s="120">
        <v>3000</v>
      </c>
      <c r="AV72" s="120"/>
      <c r="AW72" s="120"/>
      <c r="AX72" s="120"/>
      <c r="AY72" s="130" t="s">
        <v>434</v>
      </c>
      <c r="AZ72" s="130" t="s">
        <v>487</v>
      </c>
      <c r="BA72" s="130" t="s">
        <v>436</v>
      </c>
      <c r="BB72" s="130" t="s">
        <v>437</v>
      </c>
      <c r="BC72" s="120" t="str">
        <f>IF(AND(BB72="less_smoke",AL72="Yes"), "Yes", "No")</f>
        <v>Yes</v>
      </c>
      <c r="BD72" s="130" t="s">
        <v>488</v>
      </c>
      <c r="BE72" s="120">
        <v>0</v>
      </c>
      <c r="BF72" s="120">
        <v>1</v>
      </c>
      <c r="BG72" s="120">
        <v>1</v>
      </c>
      <c r="BH72" s="120">
        <v>1</v>
      </c>
      <c r="BI72" s="120">
        <v>0</v>
      </c>
      <c r="BJ72" s="130"/>
      <c r="BK72" s="130" t="s">
        <v>439</v>
      </c>
      <c r="BL72" s="120" t="str">
        <f>IF(OR(BK72="increased_somewhat",BK72="not_changed",BK72="increased_significantly",AL72="No"),"No","Yes")</f>
        <v>Yes</v>
      </c>
    </row>
    <row r="73" spans="1:64" ht="19.5" customHeight="1">
      <c r="A73" s="120">
        <v>70</v>
      </c>
      <c r="B73" s="130" t="s">
        <v>527</v>
      </c>
      <c r="C73" s="130" t="s">
        <v>418</v>
      </c>
      <c r="D73" s="130" t="s">
        <v>418</v>
      </c>
      <c r="E73" s="130" t="s">
        <v>418</v>
      </c>
      <c r="F73" s="130"/>
      <c r="G73" s="130" t="s">
        <v>953</v>
      </c>
      <c r="H73" s="130" t="s">
        <v>954</v>
      </c>
      <c r="I73" s="130" t="s">
        <v>537</v>
      </c>
      <c r="J73" s="130" t="s">
        <v>422</v>
      </c>
      <c r="K73" s="130" t="s">
        <v>423</v>
      </c>
      <c r="L73" s="130" t="s">
        <v>984</v>
      </c>
      <c r="M73" s="130" t="s">
        <v>985</v>
      </c>
      <c r="N73" s="130" t="s">
        <v>986</v>
      </c>
      <c r="O73" s="130" t="s">
        <v>427</v>
      </c>
      <c r="P73" s="130" t="s">
        <v>987</v>
      </c>
      <c r="Q73" s="130" t="s">
        <v>418</v>
      </c>
      <c r="R73" s="130" t="s">
        <v>988</v>
      </c>
      <c r="S73" s="131">
        <v>46091</v>
      </c>
      <c r="T73" s="120">
        <f>YEAR(S73)</f>
        <v>2026</v>
      </c>
      <c r="U73" s="120" t="s">
        <v>989</v>
      </c>
      <c r="V73" s="120" t="s">
        <v>990</v>
      </c>
      <c r="W73" s="120">
        <v>3</v>
      </c>
      <c r="X73" s="120">
        <v>2</v>
      </c>
      <c r="Y73" s="120">
        <v>0</v>
      </c>
      <c r="Z73" s="120">
        <v>3</v>
      </c>
      <c r="AA73" s="120">
        <v>8</v>
      </c>
      <c r="AB73" s="130" t="s">
        <v>432</v>
      </c>
      <c r="AC73" s="130" t="s">
        <v>418</v>
      </c>
      <c r="AD73" s="130" t="s">
        <v>418</v>
      </c>
      <c r="AE73" s="130" t="s">
        <v>418</v>
      </c>
      <c r="AF73" s="130" t="s">
        <v>418</v>
      </c>
      <c r="AG73" s="120">
        <v>14</v>
      </c>
      <c r="AH73" s="120">
        <v>14</v>
      </c>
      <c r="AI73" s="120">
        <v>0</v>
      </c>
      <c r="AJ73" s="120">
        <v>0</v>
      </c>
      <c r="AK73" s="120">
        <v>14</v>
      </c>
      <c r="AL73" s="120" t="str">
        <f>IF(OR(Q73="No",AC73="No",AE73="No",AH73=0),"No","Yes")</f>
        <v>Yes</v>
      </c>
      <c r="AM73" s="132">
        <f>IF(AL73="No","",AK73/AH73)</f>
        <v>1</v>
      </c>
      <c r="AN73" s="130"/>
      <c r="AO73" s="130"/>
      <c r="AP73" s="130"/>
      <c r="AQ73" s="130"/>
      <c r="AR73" s="130"/>
      <c r="AS73" s="130"/>
      <c r="AT73" s="130" t="s">
        <v>516</v>
      </c>
      <c r="AU73" s="120">
        <v>3000</v>
      </c>
      <c r="AV73" s="120"/>
      <c r="AW73" s="120"/>
      <c r="AX73" s="120"/>
      <c r="AY73" s="130" t="s">
        <v>486</v>
      </c>
      <c r="AZ73" s="130" t="s">
        <v>487</v>
      </c>
      <c r="BA73" s="130" t="s">
        <v>436</v>
      </c>
      <c r="BB73" s="130" t="s">
        <v>437</v>
      </c>
      <c r="BC73" s="120" t="str">
        <f>IF(AND(BB73="less_smoke",AL73="Yes"), "Yes", "No")</f>
        <v>Yes</v>
      </c>
      <c r="BD73" s="130" t="s">
        <v>526</v>
      </c>
      <c r="BE73" s="120">
        <v>0</v>
      </c>
      <c r="BF73" s="120">
        <v>0</v>
      </c>
      <c r="BG73" s="120">
        <v>1</v>
      </c>
      <c r="BH73" s="120">
        <v>1</v>
      </c>
      <c r="BI73" s="120">
        <v>0</v>
      </c>
      <c r="BJ73" s="130"/>
      <c r="BK73" s="130" t="s">
        <v>439</v>
      </c>
      <c r="BL73" s="120" t="str">
        <f>IF(OR(BK73="increased_somewhat",BK73="not_changed",BK73="increased_significantly",AL73="No"),"No","Yes")</f>
        <v>Yes</v>
      </c>
    </row>
    <row r="74" spans="1:64" ht="19.5" customHeight="1">
      <c r="A74" s="120">
        <v>71</v>
      </c>
      <c r="B74" s="130" t="s">
        <v>527</v>
      </c>
      <c r="C74" s="130" t="s">
        <v>418</v>
      </c>
      <c r="D74" s="130" t="s">
        <v>418</v>
      </c>
      <c r="E74" s="130" t="s">
        <v>418</v>
      </c>
      <c r="F74" s="130"/>
      <c r="G74" s="130" t="s">
        <v>953</v>
      </c>
      <c r="H74" s="130" t="s">
        <v>954</v>
      </c>
      <c r="I74" s="130" t="s">
        <v>537</v>
      </c>
      <c r="J74" s="130" t="s">
        <v>422</v>
      </c>
      <c r="K74" s="130" t="s">
        <v>423</v>
      </c>
      <c r="L74" s="130" t="s">
        <v>991</v>
      </c>
      <c r="M74" s="130" t="s">
        <v>978</v>
      </c>
      <c r="N74" s="130" t="s">
        <v>992</v>
      </c>
      <c r="O74" s="130" t="s">
        <v>427</v>
      </c>
      <c r="P74" s="130" t="s">
        <v>993</v>
      </c>
      <c r="Q74" s="130" t="s">
        <v>418</v>
      </c>
      <c r="R74" s="130" t="s">
        <v>994</v>
      </c>
      <c r="S74" s="131">
        <v>46091</v>
      </c>
      <c r="T74" s="120">
        <f>YEAR(S74)</f>
        <v>2026</v>
      </c>
      <c r="U74" s="120" t="s">
        <v>995</v>
      </c>
      <c r="V74" s="120" t="s">
        <v>996</v>
      </c>
      <c r="W74" s="120">
        <v>2</v>
      </c>
      <c r="X74" s="120">
        <v>1</v>
      </c>
      <c r="Y74" s="120">
        <v>0</v>
      </c>
      <c r="Z74" s="120">
        <v>1</v>
      </c>
      <c r="AA74" s="120">
        <v>4</v>
      </c>
      <c r="AB74" s="130" t="s">
        <v>432</v>
      </c>
      <c r="AC74" s="130" t="s">
        <v>418</v>
      </c>
      <c r="AD74" s="130" t="s">
        <v>418</v>
      </c>
      <c r="AE74" s="130" t="s">
        <v>418</v>
      </c>
      <c r="AF74" s="130" t="s">
        <v>418</v>
      </c>
      <c r="AG74" s="120">
        <v>14</v>
      </c>
      <c r="AH74" s="120">
        <v>14</v>
      </c>
      <c r="AI74" s="120">
        <v>0</v>
      </c>
      <c r="AJ74" s="120">
        <v>0</v>
      </c>
      <c r="AK74" s="120">
        <v>14</v>
      </c>
      <c r="AL74" s="120" t="str">
        <f>IF(OR(Q74="No",AC74="No",AE74="No",AH74=0),"No","Yes")</f>
        <v>Yes</v>
      </c>
      <c r="AM74" s="132">
        <f>IF(AL74="No","",AK74/AH74)</f>
        <v>1</v>
      </c>
      <c r="AN74" s="130"/>
      <c r="AO74" s="130"/>
      <c r="AP74" s="130"/>
      <c r="AQ74" s="130"/>
      <c r="AR74" s="130"/>
      <c r="AS74" s="130"/>
      <c r="AT74" s="130" t="s">
        <v>516</v>
      </c>
      <c r="AU74" s="120">
        <v>3000</v>
      </c>
      <c r="AV74" s="120"/>
      <c r="AW74" s="120"/>
      <c r="AX74" s="120"/>
      <c r="AY74" s="130" t="s">
        <v>434</v>
      </c>
      <c r="AZ74" s="130" t="s">
        <v>487</v>
      </c>
      <c r="BA74" s="130" t="s">
        <v>436</v>
      </c>
      <c r="BB74" s="130" t="s">
        <v>437</v>
      </c>
      <c r="BC74" s="120" t="str">
        <f>IF(AND(BB74="less_smoke",AL74="Yes"), "Yes", "No")</f>
        <v>Yes</v>
      </c>
      <c r="BD74" s="130" t="s">
        <v>465</v>
      </c>
      <c r="BE74" s="120">
        <v>0</v>
      </c>
      <c r="BF74" s="120">
        <v>0</v>
      </c>
      <c r="BG74" s="120">
        <v>1</v>
      </c>
      <c r="BH74" s="120">
        <v>1</v>
      </c>
      <c r="BI74" s="120">
        <v>0</v>
      </c>
      <c r="BJ74" s="130"/>
      <c r="BK74" s="130" t="s">
        <v>439</v>
      </c>
      <c r="BL74" s="120" t="str">
        <f>IF(OR(BK74="increased_somewhat",BK74="not_changed",BK74="increased_significantly",AL74="No"),"No","Yes")</f>
        <v>Yes</v>
      </c>
    </row>
    <row r="75" spans="1:64" ht="19.5" customHeight="1">
      <c r="A75" s="120">
        <v>72</v>
      </c>
      <c r="B75" s="130" t="s">
        <v>701</v>
      </c>
      <c r="C75" s="130" t="s">
        <v>418</v>
      </c>
      <c r="D75" s="130" t="s">
        <v>418</v>
      </c>
      <c r="E75" s="130" t="s">
        <v>418</v>
      </c>
      <c r="F75" s="130"/>
      <c r="G75" s="130" t="s">
        <v>997</v>
      </c>
      <c r="H75" s="130" t="s">
        <v>998</v>
      </c>
      <c r="I75" s="130" t="s">
        <v>712</v>
      </c>
      <c r="J75" s="130" t="s">
        <v>422</v>
      </c>
      <c r="K75" s="130" t="s">
        <v>423</v>
      </c>
      <c r="L75" s="130" t="s">
        <v>999</v>
      </c>
      <c r="M75" s="130" t="s">
        <v>1000</v>
      </c>
      <c r="N75" s="130" t="s">
        <v>1001</v>
      </c>
      <c r="O75" s="130" t="s">
        <v>427</v>
      </c>
      <c r="P75" s="130" t="s">
        <v>1002</v>
      </c>
      <c r="Q75" s="130" t="s">
        <v>418</v>
      </c>
      <c r="R75" s="130" t="s">
        <v>1003</v>
      </c>
      <c r="S75" s="131">
        <v>46112</v>
      </c>
      <c r="T75" s="120">
        <f>YEAR(S75)</f>
        <v>2026</v>
      </c>
      <c r="U75" s="120" t="s">
        <v>1004</v>
      </c>
      <c r="V75" s="120" t="s">
        <v>1005</v>
      </c>
      <c r="W75" s="120">
        <v>1</v>
      </c>
      <c r="X75" s="120">
        <v>1</v>
      </c>
      <c r="Y75" s="120">
        <v>0</v>
      </c>
      <c r="Z75" s="120">
        <v>2</v>
      </c>
      <c r="AA75" s="120">
        <v>4</v>
      </c>
      <c r="AB75" s="130" t="s">
        <v>432</v>
      </c>
      <c r="AC75" s="130" t="s">
        <v>418</v>
      </c>
      <c r="AD75" s="130" t="s">
        <v>418</v>
      </c>
      <c r="AE75" s="130" t="s">
        <v>418</v>
      </c>
      <c r="AF75" s="130" t="s">
        <v>418</v>
      </c>
      <c r="AG75" s="120">
        <v>14</v>
      </c>
      <c r="AH75" s="120">
        <v>14</v>
      </c>
      <c r="AI75" s="120">
        <v>0</v>
      </c>
      <c r="AJ75" s="120">
        <v>0</v>
      </c>
      <c r="AK75" s="120">
        <v>0</v>
      </c>
      <c r="AL75" s="120" t="str">
        <f>IF(OR(Q75="No",AC75="No",AE75="No",AH75=0),"No","Yes")</f>
        <v>Yes</v>
      </c>
      <c r="AM75" s="132">
        <f>IF(AL75="No","",AK75/AH75)</f>
        <v>0</v>
      </c>
      <c r="AN75" s="130"/>
      <c r="AO75" s="130"/>
      <c r="AP75" s="130"/>
      <c r="AQ75" s="130"/>
      <c r="AR75" s="130"/>
      <c r="AS75" s="130"/>
      <c r="AT75" s="130" t="s">
        <v>516</v>
      </c>
      <c r="AU75" s="120">
        <v>6000</v>
      </c>
      <c r="AV75" s="120"/>
      <c r="AW75" s="120"/>
      <c r="AX75" s="120"/>
      <c r="AY75" s="130" t="s">
        <v>525</v>
      </c>
      <c r="AZ75" s="130" t="s">
        <v>435</v>
      </c>
      <c r="BA75" s="130" t="s">
        <v>436</v>
      </c>
      <c r="BB75" s="130" t="s">
        <v>437</v>
      </c>
      <c r="BC75" s="120" t="str">
        <f>IF(AND(BB75="less_smoke",AL75="Yes"), "Yes", "No")</f>
        <v>Yes</v>
      </c>
      <c r="BD75" s="130" t="s">
        <v>1006</v>
      </c>
      <c r="BE75" s="120">
        <v>1</v>
      </c>
      <c r="BF75" s="120">
        <v>1</v>
      </c>
      <c r="BG75" s="120">
        <v>1</v>
      </c>
      <c r="BH75" s="120">
        <v>1</v>
      </c>
      <c r="BI75" s="120">
        <v>0</v>
      </c>
      <c r="BJ75" s="130"/>
      <c r="BK75" s="130" t="s">
        <v>439</v>
      </c>
      <c r="BL75" s="120" t="str">
        <f>IF(OR(BK75="increased_somewhat",BK75="not_changed",BK75="increased_significantly",AL75="No"),"No","Yes")</f>
        <v>Yes</v>
      </c>
    </row>
    <row r="76" spans="1:64" ht="19.5" customHeight="1">
      <c r="A76" s="120">
        <v>73</v>
      </c>
      <c r="B76" s="130" t="s">
        <v>701</v>
      </c>
      <c r="C76" s="130" t="s">
        <v>418</v>
      </c>
      <c r="D76" s="130" t="s">
        <v>418</v>
      </c>
      <c r="E76" s="130" t="s">
        <v>418</v>
      </c>
      <c r="F76" s="130"/>
      <c r="G76" s="130" t="s">
        <v>997</v>
      </c>
      <c r="H76" s="130" t="s">
        <v>998</v>
      </c>
      <c r="I76" s="130" t="s">
        <v>712</v>
      </c>
      <c r="J76" s="130" t="s">
        <v>422</v>
      </c>
      <c r="K76" s="130" t="s">
        <v>423</v>
      </c>
      <c r="L76" s="130" t="s">
        <v>1007</v>
      </c>
      <c r="M76" s="130" t="s">
        <v>1008</v>
      </c>
      <c r="N76" s="130" t="s">
        <v>777</v>
      </c>
      <c r="O76" s="130" t="s">
        <v>427</v>
      </c>
      <c r="P76" s="130" t="s">
        <v>512</v>
      </c>
      <c r="Q76" s="130" t="s">
        <v>418</v>
      </c>
      <c r="R76" s="130" t="s">
        <v>1009</v>
      </c>
      <c r="S76" s="131">
        <v>46112</v>
      </c>
      <c r="T76" s="120">
        <f>YEAR(S76)</f>
        <v>2026</v>
      </c>
      <c r="U76" s="120" t="s">
        <v>1010</v>
      </c>
      <c r="V76" s="120" t="s">
        <v>1011</v>
      </c>
      <c r="W76" s="120">
        <v>2</v>
      </c>
      <c r="X76" s="120">
        <v>2</v>
      </c>
      <c r="Y76" s="120">
        <v>0</v>
      </c>
      <c r="Z76" s="120">
        <v>2</v>
      </c>
      <c r="AA76" s="120">
        <v>6</v>
      </c>
      <c r="AB76" s="130" t="s">
        <v>432</v>
      </c>
      <c r="AC76" s="130" t="s">
        <v>418</v>
      </c>
      <c r="AD76" s="130" t="s">
        <v>418</v>
      </c>
      <c r="AE76" s="130" t="s">
        <v>418</v>
      </c>
      <c r="AF76" s="130" t="s">
        <v>418</v>
      </c>
      <c r="AG76" s="120">
        <v>14</v>
      </c>
      <c r="AH76" s="120">
        <v>14</v>
      </c>
      <c r="AI76" s="120">
        <v>0</v>
      </c>
      <c r="AJ76" s="120">
        <v>0</v>
      </c>
      <c r="AK76" s="120">
        <v>0</v>
      </c>
      <c r="AL76" s="120" t="str">
        <f>IF(OR(Q76="No",AC76="No",AE76="No",AH76=0),"No","Yes")</f>
        <v>Yes</v>
      </c>
      <c r="AM76" s="132">
        <f>IF(AL76="No","",AK76/AH76)</f>
        <v>0</v>
      </c>
      <c r="AN76" s="130"/>
      <c r="AO76" s="130"/>
      <c r="AP76" s="130"/>
      <c r="AQ76" s="130"/>
      <c r="AR76" s="130"/>
      <c r="AS76" s="130"/>
      <c r="AT76" s="130" t="s">
        <v>516</v>
      </c>
      <c r="AU76" s="120">
        <v>6000</v>
      </c>
      <c r="AV76" s="120"/>
      <c r="AW76" s="120"/>
      <c r="AX76" s="120"/>
      <c r="AY76" s="130" t="s">
        <v>486</v>
      </c>
      <c r="AZ76" s="130" t="s">
        <v>435</v>
      </c>
      <c r="BA76" s="130" t="s">
        <v>436</v>
      </c>
      <c r="BB76" s="130" t="s">
        <v>437</v>
      </c>
      <c r="BC76" s="120" t="str">
        <f>IF(AND(BB76="less_smoke",AL76="Yes"), "Yes", "No")</f>
        <v>Yes</v>
      </c>
      <c r="BD76" s="130" t="s">
        <v>1012</v>
      </c>
      <c r="BE76" s="120">
        <v>1</v>
      </c>
      <c r="BF76" s="120">
        <v>1</v>
      </c>
      <c r="BG76" s="120">
        <v>1</v>
      </c>
      <c r="BH76" s="120">
        <v>1</v>
      </c>
      <c r="BI76" s="120">
        <v>0</v>
      </c>
      <c r="BJ76" s="130"/>
      <c r="BK76" s="130" t="s">
        <v>439</v>
      </c>
      <c r="BL76" s="120" t="str">
        <f>IF(OR(BK76="increased_somewhat",BK76="not_changed",BK76="increased_significantly",AL76="No"),"No","Yes")</f>
        <v>Yes</v>
      </c>
    </row>
    <row r="77" spans="1:64" ht="19.5" customHeight="1">
      <c r="A77" s="120">
        <v>74</v>
      </c>
      <c r="B77" s="130" t="s">
        <v>701</v>
      </c>
      <c r="C77" s="130" t="s">
        <v>418</v>
      </c>
      <c r="D77" s="130" t="s">
        <v>418</v>
      </c>
      <c r="E77" s="130" t="s">
        <v>418</v>
      </c>
      <c r="F77" s="130"/>
      <c r="G77" s="130" t="s">
        <v>997</v>
      </c>
      <c r="H77" s="130" t="s">
        <v>998</v>
      </c>
      <c r="I77" s="130" t="s">
        <v>712</v>
      </c>
      <c r="J77" s="130" t="s">
        <v>422</v>
      </c>
      <c r="K77" s="130" t="s">
        <v>423</v>
      </c>
      <c r="L77" s="130" t="s">
        <v>1013</v>
      </c>
      <c r="M77" s="130" t="s">
        <v>1014</v>
      </c>
      <c r="N77" s="130" t="s">
        <v>957</v>
      </c>
      <c r="O77" s="130" t="s">
        <v>427</v>
      </c>
      <c r="P77" s="130" t="s">
        <v>1015</v>
      </c>
      <c r="Q77" s="130" t="s">
        <v>418</v>
      </c>
      <c r="R77" s="130" t="s">
        <v>1016</v>
      </c>
      <c r="S77" s="131">
        <v>46112</v>
      </c>
      <c r="T77" s="120">
        <f>YEAR(S77)</f>
        <v>2026</v>
      </c>
      <c r="U77" s="120" t="s">
        <v>1017</v>
      </c>
      <c r="V77" s="120" t="s">
        <v>1018</v>
      </c>
      <c r="W77" s="120">
        <v>3</v>
      </c>
      <c r="X77" s="120">
        <v>3</v>
      </c>
      <c r="Y77" s="120">
        <v>0</v>
      </c>
      <c r="Z77" s="120">
        <v>2</v>
      </c>
      <c r="AA77" s="120">
        <v>8</v>
      </c>
      <c r="AB77" s="130" t="s">
        <v>432</v>
      </c>
      <c r="AC77" s="130" t="s">
        <v>418</v>
      </c>
      <c r="AD77" s="130" t="s">
        <v>418</v>
      </c>
      <c r="AE77" s="130" t="s">
        <v>418</v>
      </c>
      <c r="AF77" s="130" t="s">
        <v>418</v>
      </c>
      <c r="AG77" s="120">
        <v>14</v>
      </c>
      <c r="AH77" s="120">
        <v>14</v>
      </c>
      <c r="AI77" s="120">
        <v>0</v>
      </c>
      <c r="AJ77" s="120">
        <v>0</v>
      </c>
      <c r="AK77" s="120">
        <v>14</v>
      </c>
      <c r="AL77" s="120" t="str">
        <f>IF(OR(Q77="No",AC77="No",AE77="No",AH77=0),"No","Yes")</f>
        <v>Yes</v>
      </c>
      <c r="AM77" s="132">
        <f>IF(AL77="No","",AK77/AH77)</f>
        <v>1</v>
      </c>
      <c r="AN77" s="130"/>
      <c r="AO77" s="130"/>
      <c r="AP77" s="130"/>
      <c r="AQ77" s="130"/>
      <c r="AR77" s="130"/>
      <c r="AS77" s="130"/>
      <c r="AT77" s="130" t="s">
        <v>516</v>
      </c>
      <c r="AU77" s="120">
        <v>6000</v>
      </c>
      <c r="AV77" s="120"/>
      <c r="AW77" s="120"/>
      <c r="AX77" s="120"/>
      <c r="AY77" s="130" t="s">
        <v>486</v>
      </c>
      <c r="AZ77" s="130" t="s">
        <v>435</v>
      </c>
      <c r="BA77" s="130" t="s">
        <v>436</v>
      </c>
      <c r="BB77" s="130" t="s">
        <v>437</v>
      </c>
      <c r="BC77" s="120" t="str">
        <f>IF(AND(BB77="less_smoke",AL77="Yes"), "Yes", "No")</f>
        <v>Yes</v>
      </c>
      <c r="BD77" s="130" t="s">
        <v>1019</v>
      </c>
      <c r="BE77" s="120">
        <v>1</v>
      </c>
      <c r="BF77" s="120">
        <v>1</v>
      </c>
      <c r="BG77" s="120">
        <v>1</v>
      </c>
      <c r="BH77" s="120">
        <v>1</v>
      </c>
      <c r="BI77" s="120">
        <v>0</v>
      </c>
      <c r="BJ77" s="130"/>
      <c r="BK77" s="130" t="s">
        <v>439</v>
      </c>
      <c r="BL77" s="120" t="str">
        <f>IF(OR(BK77="increased_somewhat",BK77="not_changed",BK77="increased_significantly",AL77="No"),"No","Yes")</f>
        <v>Yes</v>
      </c>
    </row>
    <row r="78" spans="1:64" ht="19.5" customHeight="1">
      <c r="A78" s="120">
        <v>75</v>
      </c>
      <c r="B78" s="130" t="s">
        <v>701</v>
      </c>
      <c r="C78" s="130" t="s">
        <v>418</v>
      </c>
      <c r="D78" s="130" t="s">
        <v>418</v>
      </c>
      <c r="E78" s="130" t="s">
        <v>418</v>
      </c>
      <c r="F78" s="130"/>
      <c r="G78" s="130" t="s">
        <v>997</v>
      </c>
      <c r="H78" s="130" t="s">
        <v>998</v>
      </c>
      <c r="I78" s="130" t="s">
        <v>712</v>
      </c>
      <c r="J78" s="130" t="s">
        <v>422</v>
      </c>
      <c r="K78" s="130" t="s">
        <v>423</v>
      </c>
      <c r="L78" s="130" t="s">
        <v>1020</v>
      </c>
      <c r="M78" s="130" t="s">
        <v>1021</v>
      </c>
      <c r="N78" s="130" t="s">
        <v>1022</v>
      </c>
      <c r="O78" s="130" t="s">
        <v>427</v>
      </c>
      <c r="P78" s="130" t="s">
        <v>1023</v>
      </c>
      <c r="Q78" s="130" t="s">
        <v>418</v>
      </c>
      <c r="R78" s="130" t="s">
        <v>1024</v>
      </c>
      <c r="S78" s="131">
        <v>46112</v>
      </c>
      <c r="T78" s="120">
        <f>YEAR(S78)</f>
        <v>2026</v>
      </c>
      <c r="U78" s="120" t="s">
        <v>1025</v>
      </c>
      <c r="V78" s="120" t="s">
        <v>1026</v>
      </c>
      <c r="W78" s="120">
        <v>1</v>
      </c>
      <c r="X78" s="120">
        <v>1</v>
      </c>
      <c r="Y78" s="120">
        <v>0</v>
      </c>
      <c r="Z78" s="120">
        <v>3</v>
      </c>
      <c r="AA78" s="120">
        <v>5</v>
      </c>
      <c r="AB78" s="130" t="s">
        <v>432</v>
      </c>
      <c r="AC78" s="130" t="s">
        <v>418</v>
      </c>
      <c r="AD78" s="130" t="s">
        <v>418</v>
      </c>
      <c r="AE78" s="130" t="s">
        <v>418</v>
      </c>
      <c r="AF78" s="130" t="s">
        <v>418</v>
      </c>
      <c r="AG78" s="120">
        <v>14</v>
      </c>
      <c r="AH78" s="120">
        <v>14</v>
      </c>
      <c r="AI78" s="120">
        <v>0</v>
      </c>
      <c r="AJ78" s="120">
        <v>0</v>
      </c>
      <c r="AK78" s="120">
        <v>10</v>
      </c>
      <c r="AL78" s="120" t="str">
        <f>IF(OR(Q78="No",AC78="No",AE78="No",AH78=0),"No","Yes")</f>
        <v>Yes</v>
      </c>
      <c r="AM78" s="132">
        <f>IF(AL78="No","",AK78/AH78)</f>
        <v>0.7142857142857143</v>
      </c>
      <c r="AN78" s="130"/>
      <c r="AO78" s="130"/>
      <c r="AP78" s="130"/>
      <c r="AQ78" s="130"/>
      <c r="AR78" s="130"/>
      <c r="AS78" s="130"/>
      <c r="AT78" s="130" t="s">
        <v>516</v>
      </c>
      <c r="AU78" s="120">
        <v>6000</v>
      </c>
      <c r="AV78" s="120"/>
      <c r="AW78" s="120"/>
      <c r="AX78" s="120"/>
      <c r="AY78" s="130" t="s">
        <v>434</v>
      </c>
      <c r="AZ78" s="130" t="s">
        <v>435</v>
      </c>
      <c r="BA78" s="130" t="s">
        <v>436</v>
      </c>
      <c r="BB78" s="130" t="s">
        <v>437</v>
      </c>
      <c r="BC78" s="120" t="str">
        <f>IF(AND(BB78="less_smoke",AL78="Yes"), "Yes", "No")</f>
        <v>Yes</v>
      </c>
      <c r="BD78" s="130" t="s">
        <v>1027</v>
      </c>
      <c r="BE78" s="120">
        <v>1</v>
      </c>
      <c r="BF78" s="120">
        <v>1</v>
      </c>
      <c r="BG78" s="120">
        <v>1</v>
      </c>
      <c r="BH78" s="120">
        <v>1</v>
      </c>
      <c r="BI78" s="120">
        <v>0</v>
      </c>
      <c r="BJ78" s="130"/>
      <c r="BK78" s="130" t="s">
        <v>439</v>
      </c>
      <c r="BL78" s="120" t="str">
        <f>IF(OR(BK78="increased_somewhat",BK78="not_changed",BK78="increased_significantly",AL78="No"),"No","Yes")</f>
        <v>Yes</v>
      </c>
    </row>
    <row r="79" spans="1:64" ht="19.5" customHeight="1">
      <c r="A79" s="120">
        <v>76</v>
      </c>
      <c r="B79" s="130" t="s">
        <v>701</v>
      </c>
      <c r="C79" s="130" t="s">
        <v>418</v>
      </c>
      <c r="D79" s="130" t="s">
        <v>418</v>
      </c>
      <c r="E79" s="130" t="s">
        <v>418</v>
      </c>
      <c r="F79" s="130"/>
      <c r="G79" s="130" t="s">
        <v>997</v>
      </c>
      <c r="H79" s="130" t="s">
        <v>998</v>
      </c>
      <c r="I79" s="130" t="s">
        <v>712</v>
      </c>
      <c r="J79" s="130" t="s">
        <v>422</v>
      </c>
      <c r="K79" s="130" t="s">
        <v>423</v>
      </c>
      <c r="L79" s="130" t="s">
        <v>1028</v>
      </c>
      <c r="M79" s="130" t="s">
        <v>540</v>
      </c>
      <c r="N79" s="130" t="s">
        <v>1029</v>
      </c>
      <c r="O79" s="130" t="s">
        <v>427</v>
      </c>
      <c r="P79" s="130" t="s">
        <v>1030</v>
      </c>
      <c r="Q79" s="130" t="s">
        <v>418</v>
      </c>
      <c r="R79" s="130" t="s">
        <v>1031</v>
      </c>
      <c r="S79" s="131">
        <v>46112</v>
      </c>
      <c r="T79" s="120">
        <f>YEAR(S79)</f>
        <v>2026</v>
      </c>
      <c r="U79" s="120" t="s">
        <v>1032</v>
      </c>
      <c r="V79" s="120" t="s">
        <v>1033</v>
      </c>
      <c r="W79" s="120">
        <v>1</v>
      </c>
      <c r="X79" s="120">
        <v>1</v>
      </c>
      <c r="Y79" s="120">
        <v>0</v>
      </c>
      <c r="Z79" s="120">
        <v>3</v>
      </c>
      <c r="AA79" s="120">
        <v>5</v>
      </c>
      <c r="AB79" s="130" t="s">
        <v>432</v>
      </c>
      <c r="AC79" s="130" t="s">
        <v>418</v>
      </c>
      <c r="AD79" s="130" t="s">
        <v>418</v>
      </c>
      <c r="AE79" s="130" t="s">
        <v>418</v>
      </c>
      <c r="AF79" s="130" t="s">
        <v>418</v>
      </c>
      <c r="AG79" s="120">
        <v>14</v>
      </c>
      <c r="AH79" s="120">
        <v>14</v>
      </c>
      <c r="AI79" s="120">
        <v>0</v>
      </c>
      <c r="AJ79" s="120">
        <v>0</v>
      </c>
      <c r="AK79" s="120">
        <v>14</v>
      </c>
      <c r="AL79" s="120" t="str">
        <f>IF(OR(Q79="No",AC79="No",AE79="No",AH79=0),"No","Yes")</f>
        <v>Yes</v>
      </c>
      <c r="AM79" s="132">
        <f>IF(AL79="No","",AK79/AH79)</f>
        <v>1</v>
      </c>
      <c r="AN79" s="130"/>
      <c r="AO79" s="130"/>
      <c r="AP79" s="130"/>
      <c r="AQ79" s="130"/>
      <c r="AR79" s="130"/>
      <c r="AS79" s="130"/>
      <c r="AT79" s="130" t="s">
        <v>516</v>
      </c>
      <c r="AU79" s="120">
        <v>6000</v>
      </c>
      <c r="AV79" s="120"/>
      <c r="AW79" s="120"/>
      <c r="AX79" s="120"/>
      <c r="AY79" s="130" t="s">
        <v>525</v>
      </c>
      <c r="AZ79" s="130" t="s">
        <v>435</v>
      </c>
      <c r="BA79" s="130" t="s">
        <v>436</v>
      </c>
      <c r="BB79" s="130" t="s">
        <v>437</v>
      </c>
      <c r="BC79" s="120" t="str">
        <f>IF(AND(BB79="less_smoke",AL79="Yes"), "Yes", "No")</f>
        <v>Yes</v>
      </c>
      <c r="BD79" s="130" t="s">
        <v>488</v>
      </c>
      <c r="BE79" s="120">
        <v>0</v>
      </c>
      <c r="BF79" s="120">
        <v>1</v>
      </c>
      <c r="BG79" s="120">
        <v>1</v>
      </c>
      <c r="BH79" s="120">
        <v>1</v>
      </c>
      <c r="BI79" s="120">
        <v>0</v>
      </c>
      <c r="BJ79" s="130"/>
      <c r="BK79" s="130" t="s">
        <v>439</v>
      </c>
      <c r="BL79" s="120" t="str">
        <f>IF(OR(BK79="increased_somewhat",BK79="not_changed",BK79="increased_significantly",AL79="No"),"No","Yes")</f>
        <v>Yes</v>
      </c>
    </row>
    <row r="80" spans="1:64" ht="19.5" customHeight="1">
      <c r="A80" s="120">
        <v>77</v>
      </c>
      <c r="B80" s="130" t="s">
        <v>701</v>
      </c>
      <c r="C80" s="130" t="s">
        <v>418</v>
      </c>
      <c r="D80" s="130" t="s">
        <v>418</v>
      </c>
      <c r="E80" s="130" t="s">
        <v>418</v>
      </c>
      <c r="F80" s="130"/>
      <c r="G80" s="130" t="s">
        <v>997</v>
      </c>
      <c r="H80" s="130" t="s">
        <v>998</v>
      </c>
      <c r="I80" s="130" t="s">
        <v>712</v>
      </c>
      <c r="J80" s="130" t="s">
        <v>422</v>
      </c>
      <c r="K80" s="130" t="s">
        <v>423</v>
      </c>
      <c r="L80" s="130" t="s">
        <v>1034</v>
      </c>
      <c r="M80" s="130" t="s">
        <v>1035</v>
      </c>
      <c r="N80" s="130" t="s">
        <v>1036</v>
      </c>
      <c r="O80" s="130" t="s">
        <v>427</v>
      </c>
      <c r="P80" s="130" t="s">
        <v>1037</v>
      </c>
      <c r="Q80" s="130" t="s">
        <v>418</v>
      </c>
      <c r="R80" s="130" t="s">
        <v>1038</v>
      </c>
      <c r="S80" s="131">
        <v>46112</v>
      </c>
      <c r="T80" s="120">
        <f>YEAR(S80)</f>
        <v>2026</v>
      </c>
      <c r="U80" s="120" t="s">
        <v>1039</v>
      </c>
      <c r="V80" s="120" t="s">
        <v>1040</v>
      </c>
      <c r="W80" s="120">
        <v>1</v>
      </c>
      <c r="X80" s="120">
        <v>1</v>
      </c>
      <c r="Y80" s="120">
        <v>0</v>
      </c>
      <c r="Z80" s="120">
        <v>1</v>
      </c>
      <c r="AA80" s="120">
        <v>3</v>
      </c>
      <c r="AB80" s="130" t="s">
        <v>432</v>
      </c>
      <c r="AC80" s="130" t="s">
        <v>418</v>
      </c>
      <c r="AD80" s="130" t="s">
        <v>418</v>
      </c>
      <c r="AE80" s="130" t="s">
        <v>418</v>
      </c>
      <c r="AF80" s="130" t="s">
        <v>418</v>
      </c>
      <c r="AG80" s="120">
        <v>14</v>
      </c>
      <c r="AH80" s="120">
        <v>14</v>
      </c>
      <c r="AI80" s="120">
        <v>0</v>
      </c>
      <c r="AJ80" s="120">
        <v>0</v>
      </c>
      <c r="AK80" s="120">
        <v>10</v>
      </c>
      <c r="AL80" s="120" t="str">
        <f>IF(OR(Q80="No",AC80="No",AE80="No",AH80=0),"No","Yes")</f>
        <v>Yes</v>
      </c>
      <c r="AM80" s="132">
        <f>IF(AL80="No","",AK80/AH80)</f>
        <v>0.7142857142857143</v>
      </c>
      <c r="AN80" s="130"/>
      <c r="AO80" s="130"/>
      <c r="AP80" s="130"/>
      <c r="AQ80" s="130"/>
      <c r="AR80" s="130"/>
      <c r="AS80" s="130"/>
      <c r="AT80" s="130" t="s">
        <v>456</v>
      </c>
      <c r="AU80" s="120"/>
      <c r="AV80" s="120"/>
      <c r="AW80" s="120"/>
      <c r="AX80" s="120"/>
      <c r="AY80" s="130" t="s">
        <v>525</v>
      </c>
      <c r="AZ80" s="130" t="s">
        <v>435</v>
      </c>
      <c r="BA80" s="130" t="s">
        <v>436</v>
      </c>
      <c r="BB80" s="130" t="s">
        <v>437</v>
      </c>
      <c r="BC80" s="120" t="str">
        <f>IF(AND(BB80="less_smoke",AL80="Yes"), "Yes", "No")</f>
        <v>Yes</v>
      </c>
      <c r="BD80" s="130" t="s">
        <v>1012</v>
      </c>
      <c r="BE80" s="120">
        <v>1</v>
      </c>
      <c r="BF80" s="120">
        <v>1</v>
      </c>
      <c r="BG80" s="120">
        <v>1</v>
      </c>
      <c r="BH80" s="120">
        <v>1</v>
      </c>
      <c r="BI80" s="120">
        <v>0</v>
      </c>
      <c r="BJ80" s="130"/>
      <c r="BK80" s="130" t="s">
        <v>439</v>
      </c>
      <c r="BL80" s="120" t="str">
        <f>IF(OR(BK80="increased_somewhat",BK80="not_changed",BK80="increased_significantly",AL80="No"),"No","Yes")</f>
        <v>Yes</v>
      </c>
    </row>
    <row r="81" spans="1:64" s="135" customFormat="1" ht="19.5" customHeight="1">
      <c r="A81" s="120">
        <v>78</v>
      </c>
      <c r="B81" s="133" t="s">
        <v>701</v>
      </c>
      <c r="C81" s="133" t="s">
        <v>418</v>
      </c>
      <c r="D81" s="133" t="s">
        <v>418</v>
      </c>
      <c r="E81" s="133" t="s">
        <v>418</v>
      </c>
      <c r="F81" s="133"/>
      <c r="G81" s="133" t="s">
        <v>997</v>
      </c>
      <c r="H81" s="133" t="s">
        <v>998</v>
      </c>
      <c r="I81" s="133" t="s">
        <v>712</v>
      </c>
      <c r="J81" s="133" t="s">
        <v>422</v>
      </c>
      <c r="K81" s="133" t="s">
        <v>423</v>
      </c>
      <c r="L81" s="133" t="s">
        <v>1041</v>
      </c>
      <c r="M81" s="133" t="s">
        <v>1042</v>
      </c>
      <c r="N81" s="133" t="s">
        <v>1043</v>
      </c>
      <c r="O81" s="133" t="s">
        <v>427</v>
      </c>
      <c r="P81" s="133" t="s">
        <v>1044</v>
      </c>
      <c r="Q81" s="133" t="s">
        <v>418</v>
      </c>
      <c r="R81" s="133" t="s">
        <v>1045</v>
      </c>
      <c r="S81" s="131">
        <v>46112</v>
      </c>
      <c r="T81" s="134">
        <f>YEAR(S81)</f>
        <v>2026</v>
      </c>
      <c r="U81" s="134" t="s">
        <v>1046</v>
      </c>
      <c r="V81" s="134" t="s">
        <v>1047</v>
      </c>
      <c r="W81" s="134">
        <v>1</v>
      </c>
      <c r="X81" s="134">
        <v>1</v>
      </c>
      <c r="Y81" s="134">
        <v>0</v>
      </c>
      <c r="Z81" s="134">
        <v>0</v>
      </c>
      <c r="AA81" s="134">
        <v>2</v>
      </c>
      <c r="AB81" s="133" t="s">
        <v>432</v>
      </c>
      <c r="AC81" s="133" t="s">
        <v>418</v>
      </c>
      <c r="AD81" s="133" t="s">
        <v>418</v>
      </c>
      <c r="AE81" s="133" t="s">
        <v>418</v>
      </c>
      <c r="AF81" s="133" t="s">
        <v>418</v>
      </c>
      <c r="AG81" s="134">
        <v>7</v>
      </c>
      <c r="AH81" s="134">
        <v>7</v>
      </c>
      <c r="AI81" s="134">
        <v>0</v>
      </c>
      <c r="AJ81" s="134">
        <v>0</v>
      </c>
      <c r="AK81" s="134">
        <v>7</v>
      </c>
      <c r="AL81" s="134" t="str">
        <f>IF(OR(Q81="No",AC81="No",AE81="No",AH81=0),"No","Yes")</f>
        <v>Yes</v>
      </c>
      <c r="AM81" s="132">
        <f>IF(AL81="No","",AK81/AH81)</f>
        <v>1</v>
      </c>
      <c r="AN81" s="133"/>
      <c r="AO81" s="133"/>
      <c r="AP81" s="133"/>
      <c r="AQ81" s="133"/>
      <c r="AR81" s="133"/>
      <c r="AS81" s="133"/>
      <c r="AT81" s="133" t="s">
        <v>516</v>
      </c>
      <c r="AU81" s="134">
        <v>6000</v>
      </c>
      <c r="AV81" s="134"/>
      <c r="AW81" s="134"/>
      <c r="AX81" s="134"/>
      <c r="AY81" s="133" t="s">
        <v>486</v>
      </c>
      <c r="AZ81" s="133" t="s">
        <v>435</v>
      </c>
      <c r="BA81" s="133" t="s">
        <v>436</v>
      </c>
      <c r="BB81" s="133" t="s">
        <v>437</v>
      </c>
      <c r="BC81" s="134" t="str">
        <f>IF(AND(BB81="less_smoke",AL81="Yes"), "Yes", "No")</f>
        <v>Yes</v>
      </c>
      <c r="BD81" s="133" t="s">
        <v>1019</v>
      </c>
      <c r="BE81" s="134">
        <v>1</v>
      </c>
      <c r="BF81" s="134">
        <v>1</v>
      </c>
      <c r="BG81" s="134">
        <v>1</v>
      </c>
      <c r="BH81" s="134">
        <v>1</v>
      </c>
      <c r="BI81" s="134">
        <v>0</v>
      </c>
      <c r="BJ81" s="133"/>
      <c r="BK81" s="133" t="s">
        <v>439</v>
      </c>
      <c r="BL81" s="134" t="str">
        <f>IF(OR(BK81="increased_somewhat",BK81="not_changed",BK81="increased_significantly",AL81="No"),"No","Yes")</f>
        <v>Yes</v>
      </c>
    </row>
    <row r="82" spans="1:64" ht="19.5" customHeight="1">
      <c r="A82" s="120">
        <v>79</v>
      </c>
      <c r="B82" s="130" t="s">
        <v>701</v>
      </c>
      <c r="C82" s="130" t="s">
        <v>418</v>
      </c>
      <c r="D82" s="130" t="s">
        <v>418</v>
      </c>
      <c r="E82" s="130" t="s">
        <v>418</v>
      </c>
      <c r="F82" s="130"/>
      <c r="G82" s="130" t="s">
        <v>1048</v>
      </c>
      <c r="H82" s="130" t="s">
        <v>998</v>
      </c>
      <c r="I82" s="130" t="s">
        <v>712</v>
      </c>
      <c r="J82" s="130" t="s">
        <v>422</v>
      </c>
      <c r="K82" s="130" t="s">
        <v>423</v>
      </c>
      <c r="L82" s="130" t="s">
        <v>1049</v>
      </c>
      <c r="M82" s="130" t="s">
        <v>1050</v>
      </c>
      <c r="N82" s="130" t="s">
        <v>1051</v>
      </c>
      <c r="O82" s="130" t="s">
        <v>427</v>
      </c>
      <c r="P82" s="130" t="s">
        <v>512</v>
      </c>
      <c r="Q82" s="130" t="s">
        <v>418</v>
      </c>
      <c r="R82" s="130" t="s">
        <v>1052</v>
      </c>
      <c r="S82" s="131">
        <v>46112</v>
      </c>
      <c r="T82" s="120">
        <f>YEAR(S82)</f>
        <v>2026</v>
      </c>
      <c r="U82" s="120" t="s">
        <v>1053</v>
      </c>
      <c r="V82" s="120" t="s">
        <v>1054</v>
      </c>
      <c r="W82" s="120">
        <v>3</v>
      </c>
      <c r="X82" s="120">
        <v>2</v>
      </c>
      <c r="Y82" s="120">
        <v>0</v>
      </c>
      <c r="Z82" s="120">
        <v>1</v>
      </c>
      <c r="AA82" s="120">
        <v>6</v>
      </c>
      <c r="AB82" s="130" t="s">
        <v>432</v>
      </c>
      <c r="AC82" s="130" t="s">
        <v>418</v>
      </c>
      <c r="AD82" s="130" t="s">
        <v>418</v>
      </c>
      <c r="AE82" s="130" t="s">
        <v>418</v>
      </c>
      <c r="AF82" s="130" t="s">
        <v>418</v>
      </c>
      <c r="AG82" s="120">
        <v>21</v>
      </c>
      <c r="AH82" s="120">
        <v>21</v>
      </c>
      <c r="AI82" s="120">
        <v>0</v>
      </c>
      <c r="AJ82" s="120">
        <v>0</v>
      </c>
      <c r="AK82" s="120">
        <v>14</v>
      </c>
      <c r="AL82" s="120" t="str">
        <f>IF(OR(Q82="No",AC82="No",AE82="No",AH82=0),"No","Yes")</f>
        <v>Yes</v>
      </c>
      <c r="AM82" s="132">
        <f>IF(AL82="No","",AK82/AH82)</f>
        <v>0.66666666666666663</v>
      </c>
      <c r="AN82" s="130"/>
      <c r="AO82" s="130"/>
      <c r="AP82" s="130"/>
      <c r="AQ82" s="130"/>
      <c r="AR82" s="130"/>
      <c r="AS82" s="130"/>
      <c r="AT82" s="130" t="s">
        <v>433</v>
      </c>
      <c r="AU82" s="120">
        <v>0</v>
      </c>
      <c r="AV82" s="120"/>
      <c r="AW82" s="120"/>
      <c r="AX82" s="120"/>
      <c r="AY82" s="130" t="s">
        <v>486</v>
      </c>
      <c r="AZ82" s="130" t="s">
        <v>435</v>
      </c>
      <c r="BA82" s="130" t="s">
        <v>436</v>
      </c>
      <c r="BB82" s="130" t="s">
        <v>437</v>
      </c>
      <c r="BC82" s="120" t="str">
        <f>IF(AND(BB82="less_smoke",AL82="Yes"), "Yes", "No")</f>
        <v>Yes</v>
      </c>
      <c r="BD82" s="130" t="s">
        <v>577</v>
      </c>
      <c r="BE82" s="120">
        <v>1</v>
      </c>
      <c r="BF82" s="120">
        <v>1</v>
      </c>
      <c r="BG82" s="120">
        <v>1</v>
      </c>
      <c r="BH82" s="120">
        <v>1</v>
      </c>
      <c r="BI82" s="120">
        <v>0</v>
      </c>
      <c r="BJ82" s="130"/>
      <c r="BK82" s="130" t="s">
        <v>439</v>
      </c>
      <c r="BL82" s="120" t="str">
        <f>IF(OR(BK82="increased_somewhat",BK82="not_changed",BK82="increased_significantly",AL82="No"),"No","Yes")</f>
        <v>Yes</v>
      </c>
    </row>
    <row r="83" spans="1:64" ht="19.5" customHeight="1">
      <c r="A83" s="120">
        <v>80</v>
      </c>
      <c r="B83" s="130" t="s">
        <v>701</v>
      </c>
      <c r="C83" s="130" t="s">
        <v>418</v>
      </c>
      <c r="D83" s="130" t="s">
        <v>418</v>
      </c>
      <c r="E83" s="130" t="s">
        <v>418</v>
      </c>
      <c r="F83" s="130"/>
      <c r="G83" s="130" t="s">
        <v>1055</v>
      </c>
      <c r="H83" s="130" t="s">
        <v>998</v>
      </c>
      <c r="I83" s="130" t="s">
        <v>712</v>
      </c>
      <c r="J83" s="130" t="s">
        <v>422</v>
      </c>
      <c r="K83" s="130" t="s">
        <v>423</v>
      </c>
      <c r="L83" s="130" t="s">
        <v>1056</v>
      </c>
      <c r="M83" s="130" t="s">
        <v>1057</v>
      </c>
      <c r="N83" s="130" t="s">
        <v>1058</v>
      </c>
      <c r="O83" s="130" t="s">
        <v>427</v>
      </c>
      <c r="P83" s="130" t="s">
        <v>1059</v>
      </c>
      <c r="Q83" s="130" t="s">
        <v>418</v>
      </c>
      <c r="R83" s="130" t="s">
        <v>1060</v>
      </c>
      <c r="S83" s="131">
        <v>46112</v>
      </c>
      <c r="T83" s="120">
        <f>YEAR(S83)</f>
        <v>2026</v>
      </c>
      <c r="U83" s="120" t="s">
        <v>1061</v>
      </c>
      <c r="V83" s="120" t="s">
        <v>1062</v>
      </c>
      <c r="W83" s="120">
        <v>1</v>
      </c>
      <c r="X83" s="120">
        <v>1</v>
      </c>
      <c r="Y83" s="120">
        <v>0</v>
      </c>
      <c r="Z83" s="120">
        <v>3</v>
      </c>
      <c r="AA83" s="120">
        <v>5</v>
      </c>
      <c r="AB83" s="130" t="s">
        <v>432</v>
      </c>
      <c r="AC83" s="130" t="s">
        <v>418</v>
      </c>
      <c r="AD83" s="130" t="s">
        <v>418</v>
      </c>
      <c r="AE83" s="130" t="s">
        <v>418</v>
      </c>
      <c r="AF83" s="130" t="s">
        <v>418</v>
      </c>
      <c r="AG83" s="120">
        <v>21</v>
      </c>
      <c r="AH83" s="120">
        <v>21</v>
      </c>
      <c r="AI83" s="120">
        <v>0</v>
      </c>
      <c r="AJ83" s="120">
        <v>0</v>
      </c>
      <c r="AK83" s="120">
        <v>14</v>
      </c>
      <c r="AL83" s="120" t="str">
        <f>IF(OR(Q83="No",AC83="No",AE83="No",AH83=0),"No","Yes")</f>
        <v>Yes</v>
      </c>
      <c r="AM83" s="132">
        <f>IF(AL83="No","",AK83/AH83)</f>
        <v>0.66666666666666663</v>
      </c>
      <c r="AN83" s="130"/>
      <c r="AO83" s="130"/>
      <c r="AP83" s="130"/>
      <c r="AQ83" s="130"/>
      <c r="AR83" s="130"/>
      <c r="AS83" s="130"/>
      <c r="AT83" s="130" t="s">
        <v>433</v>
      </c>
      <c r="AU83" s="120">
        <v>0</v>
      </c>
      <c r="AV83" s="120"/>
      <c r="AW83" s="120"/>
      <c r="AX83" s="120"/>
      <c r="AY83" s="130" t="s">
        <v>525</v>
      </c>
      <c r="AZ83" s="130" t="s">
        <v>435</v>
      </c>
      <c r="BA83" s="130" t="s">
        <v>436</v>
      </c>
      <c r="BB83" s="130" t="s">
        <v>437</v>
      </c>
      <c r="BC83" s="120" t="str">
        <f>IF(AND(BB83="less_smoke",AL83="Yes"), "Yes", "No")</f>
        <v>Yes</v>
      </c>
      <c r="BD83" s="130" t="s">
        <v>545</v>
      </c>
      <c r="BE83" s="120">
        <v>1</v>
      </c>
      <c r="BF83" s="120">
        <v>0</v>
      </c>
      <c r="BG83" s="120">
        <v>1</v>
      </c>
      <c r="BH83" s="120">
        <v>1</v>
      </c>
      <c r="BI83" s="120">
        <v>0</v>
      </c>
      <c r="BJ83" s="130"/>
      <c r="BK83" s="130" t="s">
        <v>439</v>
      </c>
      <c r="BL83" s="120" t="str">
        <f>IF(OR(BK83="increased_somewhat",BK83="not_changed",BK83="increased_significantly",AL83="No"),"No","Yes")</f>
        <v>Yes</v>
      </c>
    </row>
    <row r="84" spans="1:64" ht="19.5" customHeight="1">
      <c r="A84" s="120">
        <v>81</v>
      </c>
      <c r="B84" s="130" t="s">
        <v>701</v>
      </c>
      <c r="C84" s="130" t="s">
        <v>418</v>
      </c>
      <c r="D84" s="130" t="s">
        <v>418</v>
      </c>
      <c r="E84" s="130" t="s">
        <v>418</v>
      </c>
      <c r="F84" s="130"/>
      <c r="G84" s="130" t="s">
        <v>1055</v>
      </c>
      <c r="H84" s="130" t="s">
        <v>998</v>
      </c>
      <c r="I84" s="130" t="s">
        <v>712</v>
      </c>
      <c r="J84" s="130" t="s">
        <v>422</v>
      </c>
      <c r="K84" s="130" t="s">
        <v>423</v>
      </c>
      <c r="L84" s="130" t="s">
        <v>1063</v>
      </c>
      <c r="M84" s="130" t="s">
        <v>1064</v>
      </c>
      <c r="N84" s="130" t="s">
        <v>1065</v>
      </c>
      <c r="O84" s="130" t="s">
        <v>427</v>
      </c>
      <c r="P84" s="130" t="s">
        <v>512</v>
      </c>
      <c r="Q84" s="130" t="s">
        <v>418</v>
      </c>
      <c r="R84" s="130" t="s">
        <v>1066</v>
      </c>
      <c r="S84" s="131">
        <v>46112</v>
      </c>
      <c r="T84" s="120">
        <f>YEAR(S84)</f>
        <v>2026</v>
      </c>
      <c r="U84" s="120" t="s">
        <v>1067</v>
      </c>
      <c r="V84" s="120" t="s">
        <v>1068</v>
      </c>
      <c r="W84" s="120">
        <v>1</v>
      </c>
      <c r="X84" s="120">
        <v>1</v>
      </c>
      <c r="Y84" s="120">
        <v>0</v>
      </c>
      <c r="Z84" s="120">
        <v>2</v>
      </c>
      <c r="AA84" s="120">
        <v>4</v>
      </c>
      <c r="AB84" s="130" t="s">
        <v>432</v>
      </c>
      <c r="AC84" s="130" t="s">
        <v>418</v>
      </c>
      <c r="AD84" s="130" t="s">
        <v>418</v>
      </c>
      <c r="AE84" s="130" t="s">
        <v>418</v>
      </c>
      <c r="AF84" s="130" t="s">
        <v>418</v>
      </c>
      <c r="AG84" s="120">
        <v>14</v>
      </c>
      <c r="AH84" s="120">
        <v>14</v>
      </c>
      <c r="AI84" s="120">
        <v>0</v>
      </c>
      <c r="AJ84" s="120">
        <v>0</v>
      </c>
      <c r="AK84" s="120">
        <v>14</v>
      </c>
      <c r="AL84" s="120" t="str">
        <f>IF(OR(Q84="No",AC84="No",AE84="No",AH84=0),"No","Yes")</f>
        <v>Yes</v>
      </c>
      <c r="AM84" s="132">
        <f>IF(AL84="No","",AK84/AH84)</f>
        <v>1</v>
      </c>
      <c r="AN84" s="130"/>
      <c r="AO84" s="130"/>
      <c r="AP84" s="130"/>
      <c r="AQ84" s="130"/>
      <c r="AR84" s="130"/>
      <c r="AS84" s="130"/>
      <c r="AT84" s="130" t="s">
        <v>433</v>
      </c>
      <c r="AU84" s="120">
        <v>0</v>
      </c>
      <c r="AV84" s="120"/>
      <c r="AW84" s="120"/>
      <c r="AX84" s="120"/>
      <c r="AY84" s="130" t="s">
        <v>486</v>
      </c>
      <c r="AZ84" s="130" t="s">
        <v>435</v>
      </c>
      <c r="BA84" s="130" t="s">
        <v>436</v>
      </c>
      <c r="BB84" s="130" t="s">
        <v>437</v>
      </c>
      <c r="BC84" s="120" t="str">
        <f>IF(AND(BB84="less_smoke",AL84="Yes"), "Yes", "No")</f>
        <v>Yes</v>
      </c>
      <c r="BD84" s="130" t="s">
        <v>1069</v>
      </c>
      <c r="BE84" s="120">
        <v>1</v>
      </c>
      <c r="BF84" s="120">
        <v>0</v>
      </c>
      <c r="BG84" s="120">
        <v>0</v>
      </c>
      <c r="BH84" s="120">
        <v>1</v>
      </c>
      <c r="BI84" s="120">
        <v>0</v>
      </c>
      <c r="BJ84" s="130"/>
      <c r="BK84" s="130" t="s">
        <v>439</v>
      </c>
      <c r="BL84" s="120" t="str">
        <f>IF(OR(BK84="increased_somewhat",BK84="not_changed",BK84="increased_significantly",AL84="No"),"No","Yes")</f>
        <v>Yes</v>
      </c>
    </row>
    <row r="85" spans="1:64" ht="19.5" customHeight="1">
      <c r="A85" s="120">
        <v>82</v>
      </c>
      <c r="B85" s="130" t="s">
        <v>701</v>
      </c>
      <c r="C85" s="130" t="s">
        <v>418</v>
      </c>
      <c r="D85" s="130" t="s">
        <v>418</v>
      </c>
      <c r="E85" s="130" t="s">
        <v>418</v>
      </c>
      <c r="F85" s="130"/>
      <c r="G85" s="130" t="s">
        <v>1055</v>
      </c>
      <c r="H85" s="130" t="s">
        <v>998</v>
      </c>
      <c r="I85" s="130" t="s">
        <v>712</v>
      </c>
      <c r="J85" s="130" t="s">
        <v>422</v>
      </c>
      <c r="K85" s="130" t="s">
        <v>423</v>
      </c>
      <c r="L85" s="130" t="s">
        <v>1070</v>
      </c>
      <c r="M85" s="130" t="s">
        <v>1071</v>
      </c>
      <c r="N85" s="130" t="s">
        <v>1072</v>
      </c>
      <c r="O85" s="130" t="s">
        <v>427</v>
      </c>
      <c r="P85" s="130" t="s">
        <v>512</v>
      </c>
      <c r="Q85" s="130" t="s">
        <v>418</v>
      </c>
      <c r="R85" s="130" t="s">
        <v>1073</v>
      </c>
      <c r="S85" s="131">
        <v>46112</v>
      </c>
      <c r="T85" s="120">
        <f>YEAR(S85)</f>
        <v>2026</v>
      </c>
      <c r="U85" s="120" t="s">
        <v>1074</v>
      </c>
      <c r="V85" s="120" t="s">
        <v>1075</v>
      </c>
      <c r="W85" s="120">
        <v>3</v>
      </c>
      <c r="X85" s="120">
        <v>0</v>
      </c>
      <c r="Y85" s="120">
        <v>0</v>
      </c>
      <c r="Z85" s="120">
        <v>0</v>
      </c>
      <c r="AA85" s="120">
        <v>3</v>
      </c>
      <c r="AB85" s="130" t="s">
        <v>432</v>
      </c>
      <c r="AC85" s="130" t="s">
        <v>418</v>
      </c>
      <c r="AD85" s="130" t="s">
        <v>418</v>
      </c>
      <c r="AE85" s="130" t="s">
        <v>418</v>
      </c>
      <c r="AF85" s="130" t="s">
        <v>418</v>
      </c>
      <c r="AG85" s="120">
        <v>21</v>
      </c>
      <c r="AH85" s="120">
        <v>21</v>
      </c>
      <c r="AI85" s="120">
        <v>0</v>
      </c>
      <c r="AJ85" s="120">
        <v>0</v>
      </c>
      <c r="AK85" s="120">
        <v>14</v>
      </c>
      <c r="AL85" s="120" t="str">
        <f>IF(OR(Q85="No",AC85="No",AE85="No",AH85=0),"No","Yes")</f>
        <v>Yes</v>
      </c>
      <c r="AM85" s="132">
        <f>IF(AL85="No","",AK85/AH85)</f>
        <v>0.66666666666666663</v>
      </c>
      <c r="AN85" s="130"/>
      <c r="AO85" s="130"/>
      <c r="AP85" s="130"/>
      <c r="AQ85" s="130"/>
      <c r="AR85" s="130"/>
      <c r="AS85" s="130"/>
      <c r="AT85" s="130" t="s">
        <v>433</v>
      </c>
      <c r="AU85" s="120">
        <v>0</v>
      </c>
      <c r="AV85" s="120"/>
      <c r="AW85" s="120"/>
      <c r="AX85" s="120"/>
      <c r="AY85" s="130" t="s">
        <v>486</v>
      </c>
      <c r="AZ85" s="130" t="s">
        <v>435</v>
      </c>
      <c r="BA85" s="130" t="s">
        <v>436</v>
      </c>
      <c r="BB85" s="130" t="s">
        <v>437</v>
      </c>
      <c r="BC85" s="120" t="str">
        <f>IF(AND(BB85="less_smoke",AL85="Yes"), "Yes", "No")</f>
        <v>Yes</v>
      </c>
      <c r="BD85" s="130" t="s">
        <v>1076</v>
      </c>
      <c r="BE85" s="120">
        <v>1</v>
      </c>
      <c r="BF85" s="120">
        <v>1</v>
      </c>
      <c r="BG85" s="120">
        <v>0</v>
      </c>
      <c r="BH85" s="120">
        <v>1</v>
      </c>
      <c r="BI85" s="120">
        <v>0</v>
      </c>
      <c r="BJ85" s="130"/>
      <c r="BK85" s="130" t="s">
        <v>439</v>
      </c>
      <c r="BL85" s="120" t="str">
        <f>IF(OR(BK85="increased_somewhat",BK85="not_changed",BK85="increased_significantly",AL85="No"),"No","Yes")</f>
        <v>Yes</v>
      </c>
    </row>
    <row r="86" spans="1:64" ht="19.5" customHeight="1">
      <c r="A86" s="120">
        <v>83</v>
      </c>
      <c r="B86" s="130" t="s">
        <v>701</v>
      </c>
      <c r="C86" s="130" t="s">
        <v>418</v>
      </c>
      <c r="D86" s="130" t="s">
        <v>418</v>
      </c>
      <c r="E86" s="130" t="s">
        <v>418</v>
      </c>
      <c r="F86" s="130"/>
      <c r="G86" s="130" t="s">
        <v>1055</v>
      </c>
      <c r="H86" s="130" t="s">
        <v>998</v>
      </c>
      <c r="I86" s="130" t="s">
        <v>712</v>
      </c>
      <c r="J86" s="130" t="s">
        <v>422</v>
      </c>
      <c r="K86" s="130" t="s">
        <v>423</v>
      </c>
      <c r="L86" s="130" t="s">
        <v>1077</v>
      </c>
      <c r="M86" s="130" t="s">
        <v>1078</v>
      </c>
      <c r="N86" s="130" t="s">
        <v>1079</v>
      </c>
      <c r="O86" s="130" t="s">
        <v>427</v>
      </c>
      <c r="P86" s="130" t="s">
        <v>1080</v>
      </c>
      <c r="Q86" s="130" t="s">
        <v>418</v>
      </c>
      <c r="R86" s="130" t="s">
        <v>1081</v>
      </c>
      <c r="S86" s="131">
        <v>46112</v>
      </c>
      <c r="T86" s="120">
        <f>YEAR(S86)</f>
        <v>2026</v>
      </c>
      <c r="U86" s="120" t="s">
        <v>1082</v>
      </c>
      <c r="V86" s="120" t="s">
        <v>1083</v>
      </c>
      <c r="W86" s="120">
        <v>1</v>
      </c>
      <c r="X86" s="120">
        <v>1</v>
      </c>
      <c r="Y86" s="120">
        <v>0</v>
      </c>
      <c r="Z86" s="120">
        <v>3</v>
      </c>
      <c r="AA86" s="120">
        <v>5</v>
      </c>
      <c r="AB86" s="130" t="s">
        <v>432</v>
      </c>
      <c r="AC86" s="130" t="s">
        <v>418</v>
      </c>
      <c r="AD86" s="130" t="s">
        <v>418</v>
      </c>
      <c r="AE86" s="130" t="s">
        <v>418</v>
      </c>
      <c r="AF86" s="130" t="s">
        <v>418</v>
      </c>
      <c r="AG86" s="120">
        <v>21</v>
      </c>
      <c r="AH86" s="120">
        <v>13</v>
      </c>
      <c r="AI86" s="120">
        <v>8</v>
      </c>
      <c r="AJ86" s="120">
        <v>0</v>
      </c>
      <c r="AK86" s="120">
        <v>13</v>
      </c>
      <c r="AL86" s="120" t="str">
        <f>IF(OR(Q86="No",AC86="No",AE86="No",AH86=0),"No","Yes")</f>
        <v>Yes</v>
      </c>
      <c r="AM86" s="132">
        <f>IF(AL86="No","",AK86/AH86)</f>
        <v>1</v>
      </c>
      <c r="AN86" s="130" t="s">
        <v>496</v>
      </c>
      <c r="AO86" s="130" t="s">
        <v>418</v>
      </c>
      <c r="AP86" s="130" t="s">
        <v>636</v>
      </c>
      <c r="AQ86" s="130" t="s">
        <v>636</v>
      </c>
      <c r="AR86" s="130" t="s">
        <v>636</v>
      </c>
      <c r="AS86" s="130" t="s">
        <v>636</v>
      </c>
      <c r="AT86" s="130" t="s">
        <v>433</v>
      </c>
      <c r="AU86" s="120">
        <v>0</v>
      </c>
      <c r="AV86" s="120"/>
      <c r="AW86" s="120"/>
      <c r="AX86" s="120"/>
      <c r="AY86" s="130" t="s">
        <v>525</v>
      </c>
      <c r="AZ86" s="130" t="s">
        <v>435</v>
      </c>
      <c r="BA86" s="130" t="s">
        <v>436</v>
      </c>
      <c r="BB86" s="130" t="s">
        <v>437</v>
      </c>
      <c r="BC86" s="120" t="str">
        <f>IF(AND(BB86="less_smoke",AL86="Yes"), "Yes", "No")</f>
        <v>Yes</v>
      </c>
      <c r="BD86" s="130" t="s">
        <v>1084</v>
      </c>
      <c r="BE86" s="120">
        <v>0</v>
      </c>
      <c r="BF86" s="120">
        <v>1</v>
      </c>
      <c r="BG86" s="120">
        <v>0</v>
      </c>
      <c r="BH86" s="120">
        <v>1</v>
      </c>
      <c r="BI86" s="120">
        <v>0</v>
      </c>
      <c r="BJ86" s="130"/>
      <c r="BK86" s="130" t="s">
        <v>439</v>
      </c>
      <c r="BL86" s="120" t="str">
        <f>IF(OR(BK86="increased_somewhat",BK86="not_changed",BK86="increased_significantly",AL86="No"),"No","Yes")</f>
        <v>Yes</v>
      </c>
    </row>
    <row r="87" spans="1:64" ht="19.5" customHeight="1">
      <c r="A87" s="120">
        <v>84</v>
      </c>
      <c r="B87" s="130" t="s">
        <v>701</v>
      </c>
      <c r="C87" s="130" t="s">
        <v>418</v>
      </c>
      <c r="D87" s="130" t="s">
        <v>418</v>
      </c>
      <c r="E87" s="130" t="s">
        <v>418</v>
      </c>
      <c r="F87" s="130"/>
      <c r="G87" s="130" t="s">
        <v>1055</v>
      </c>
      <c r="H87" s="130" t="s">
        <v>998</v>
      </c>
      <c r="I87" s="130" t="s">
        <v>712</v>
      </c>
      <c r="J87" s="130" t="s">
        <v>422</v>
      </c>
      <c r="K87" s="130" t="s">
        <v>423</v>
      </c>
      <c r="L87" s="130" t="s">
        <v>1085</v>
      </c>
      <c r="M87" s="130" t="s">
        <v>1086</v>
      </c>
      <c r="N87" s="130" t="s">
        <v>1087</v>
      </c>
      <c r="O87" s="130" t="s">
        <v>427</v>
      </c>
      <c r="P87" s="130" t="s">
        <v>1088</v>
      </c>
      <c r="Q87" s="130" t="s">
        <v>418</v>
      </c>
      <c r="R87" s="130" t="s">
        <v>1089</v>
      </c>
      <c r="S87" s="131">
        <v>46112</v>
      </c>
      <c r="T87" s="120">
        <f>YEAR(S87)</f>
        <v>2026</v>
      </c>
      <c r="U87" s="120" t="s">
        <v>1090</v>
      </c>
      <c r="V87" s="120" t="s">
        <v>1091</v>
      </c>
      <c r="W87" s="120">
        <v>1</v>
      </c>
      <c r="X87" s="120">
        <v>1</v>
      </c>
      <c r="Y87" s="120">
        <v>0</v>
      </c>
      <c r="Z87" s="120">
        <v>2</v>
      </c>
      <c r="AA87" s="120">
        <v>4</v>
      </c>
      <c r="AB87" s="130" t="s">
        <v>432</v>
      </c>
      <c r="AC87" s="130" t="s">
        <v>418</v>
      </c>
      <c r="AD87" s="130" t="s">
        <v>418</v>
      </c>
      <c r="AE87" s="130" t="s">
        <v>418</v>
      </c>
      <c r="AF87" s="130" t="s">
        <v>418</v>
      </c>
      <c r="AG87" s="120">
        <v>21</v>
      </c>
      <c r="AH87" s="120">
        <v>21</v>
      </c>
      <c r="AI87" s="120">
        <v>0</v>
      </c>
      <c r="AJ87" s="120">
        <v>0</v>
      </c>
      <c r="AK87" s="120">
        <v>21</v>
      </c>
      <c r="AL87" s="120" t="str">
        <f>IF(OR(Q87="No",AC87="No",AE87="No",AH87=0),"No","Yes")</f>
        <v>Yes</v>
      </c>
      <c r="AM87" s="132">
        <f>IF(AL87="No","",AK87/AH87)</f>
        <v>1</v>
      </c>
      <c r="AN87" s="130"/>
      <c r="AO87" s="130"/>
      <c r="AP87" s="130"/>
      <c r="AQ87" s="130"/>
      <c r="AR87" s="130"/>
      <c r="AS87" s="130"/>
      <c r="AT87" s="130" t="s">
        <v>433</v>
      </c>
      <c r="AU87" s="120">
        <v>0</v>
      </c>
      <c r="AV87" s="120"/>
      <c r="AW87" s="120"/>
      <c r="AX87" s="120"/>
      <c r="AY87" s="130" t="s">
        <v>486</v>
      </c>
      <c r="AZ87" s="130" t="s">
        <v>435</v>
      </c>
      <c r="BA87" s="130" t="s">
        <v>436</v>
      </c>
      <c r="BB87" s="130" t="s">
        <v>437</v>
      </c>
      <c r="BC87" s="120" t="str">
        <f>IF(AND(BB87="less_smoke",AL87="Yes"), "Yes", "No")</f>
        <v>Yes</v>
      </c>
      <c r="BD87" s="130" t="s">
        <v>818</v>
      </c>
      <c r="BE87" s="120">
        <v>1</v>
      </c>
      <c r="BF87" s="120">
        <v>1</v>
      </c>
      <c r="BG87" s="120">
        <v>0</v>
      </c>
      <c r="BH87" s="120">
        <v>1</v>
      </c>
      <c r="BI87" s="120">
        <v>0</v>
      </c>
      <c r="BJ87" s="130"/>
      <c r="BK87" s="130" t="s">
        <v>439</v>
      </c>
      <c r="BL87" s="120" t="str">
        <f>IF(OR(BK87="increased_somewhat",BK87="not_changed",BK87="increased_significantly",AL87="No"),"No","Yes")</f>
        <v>Yes</v>
      </c>
    </row>
    <row r="88" spans="1:64" ht="19.5" customHeight="1">
      <c r="A88" s="120">
        <v>85</v>
      </c>
      <c r="B88" s="130" t="s">
        <v>1092</v>
      </c>
      <c r="C88" s="130" t="s">
        <v>418</v>
      </c>
      <c r="D88" s="130" t="s">
        <v>418</v>
      </c>
      <c r="E88" s="130" t="s">
        <v>418</v>
      </c>
      <c r="F88" s="130"/>
      <c r="G88" s="130" t="s">
        <v>1093</v>
      </c>
      <c r="H88" s="130" t="s">
        <v>476</v>
      </c>
      <c r="I88" s="130" t="s">
        <v>477</v>
      </c>
      <c r="J88" s="130" t="s">
        <v>478</v>
      </c>
      <c r="K88" s="130" t="s">
        <v>423</v>
      </c>
      <c r="L88" s="130" t="s">
        <v>1094</v>
      </c>
      <c r="M88" s="130" t="s">
        <v>1095</v>
      </c>
      <c r="N88" s="130" t="s">
        <v>1096</v>
      </c>
      <c r="O88" s="130" t="s">
        <v>427</v>
      </c>
      <c r="P88" s="130" t="s">
        <v>1097</v>
      </c>
      <c r="Q88" s="130" t="s">
        <v>418</v>
      </c>
      <c r="R88" s="130" t="s">
        <v>1098</v>
      </c>
      <c r="S88" s="131">
        <v>46111</v>
      </c>
      <c r="T88" s="120">
        <f>YEAR(S88)</f>
        <v>2026</v>
      </c>
      <c r="U88" s="120" t="s">
        <v>1099</v>
      </c>
      <c r="V88" s="120" t="s">
        <v>1100</v>
      </c>
      <c r="W88" s="120">
        <v>1</v>
      </c>
      <c r="X88" s="120">
        <v>1</v>
      </c>
      <c r="Y88" s="120">
        <v>0</v>
      </c>
      <c r="Z88" s="120">
        <v>5</v>
      </c>
      <c r="AA88" s="120">
        <v>7</v>
      </c>
      <c r="AB88" s="130" t="s">
        <v>432</v>
      </c>
      <c r="AC88" s="130" t="s">
        <v>418</v>
      </c>
      <c r="AD88" s="130" t="s">
        <v>418</v>
      </c>
      <c r="AE88" s="130" t="s">
        <v>418</v>
      </c>
      <c r="AF88" s="130" t="s">
        <v>418</v>
      </c>
      <c r="AG88" s="120">
        <v>14</v>
      </c>
      <c r="AH88" s="120">
        <v>14</v>
      </c>
      <c r="AI88" s="120">
        <v>0</v>
      </c>
      <c r="AJ88" s="120">
        <v>0</v>
      </c>
      <c r="AK88" s="120">
        <v>12</v>
      </c>
      <c r="AL88" s="120" t="str">
        <f>IF(OR(Q88="No",AC88="No",AE88="No",AH88=0),"No","Yes")</f>
        <v>Yes</v>
      </c>
      <c r="AM88" s="132">
        <f>IF(AL88="No","",AK88/AH88)</f>
        <v>0.8571428571428571</v>
      </c>
      <c r="AN88" s="130"/>
      <c r="AO88" s="130"/>
      <c r="AP88" s="130"/>
      <c r="AQ88" s="130"/>
      <c r="AR88" s="130"/>
      <c r="AS88" s="130"/>
      <c r="AT88" s="130" t="s">
        <v>456</v>
      </c>
      <c r="AU88" s="120"/>
      <c r="AV88" s="120"/>
      <c r="AW88" s="120"/>
      <c r="AX88" s="120"/>
      <c r="AY88" s="130" t="s">
        <v>496</v>
      </c>
      <c r="AZ88" s="130" t="s">
        <v>435</v>
      </c>
      <c r="BA88" s="130" t="s">
        <v>436</v>
      </c>
      <c r="BB88" s="130" t="s">
        <v>437</v>
      </c>
      <c r="BC88" s="120" t="str">
        <f>IF(AND(BB88="less_smoke",AL88="Yes"), "Yes", "No")</f>
        <v>Yes</v>
      </c>
      <c r="BD88" s="130" t="s">
        <v>526</v>
      </c>
      <c r="BE88" s="120">
        <v>0</v>
      </c>
      <c r="BF88" s="120">
        <v>0</v>
      </c>
      <c r="BG88" s="120">
        <v>1</v>
      </c>
      <c r="BH88" s="120">
        <v>1</v>
      </c>
      <c r="BI88" s="120">
        <v>0</v>
      </c>
      <c r="BJ88" s="130"/>
      <c r="BK88" s="130" t="s">
        <v>439</v>
      </c>
      <c r="BL88" s="120" t="str">
        <f>IF(OR(BK88="increased_somewhat",BK88="not_changed",BK88="increased_significantly",AL88="No"),"No","Yes")</f>
        <v>Yes</v>
      </c>
    </row>
    <row r="89" spans="1:64" ht="19.5" customHeight="1">
      <c r="A89" s="120">
        <v>86</v>
      </c>
      <c r="B89" s="130" t="s">
        <v>1092</v>
      </c>
      <c r="C89" s="130" t="s">
        <v>418</v>
      </c>
      <c r="D89" s="130" t="s">
        <v>418</v>
      </c>
      <c r="E89" s="130" t="s">
        <v>418</v>
      </c>
      <c r="F89" s="130"/>
      <c r="G89" s="130" t="s">
        <v>1093</v>
      </c>
      <c r="H89" s="130" t="s">
        <v>476</v>
      </c>
      <c r="I89" s="130" t="s">
        <v>477</v>
      </c>
      <c r="J89" s="130" t="s">
        <v>478</v>
      </c>
      <c r="K89" s="130" t="s">
        <v>423</v>
      </c>
      <c r="L89" s="130" t="s">
        <v>1101</v>
      </c>
      <c r="M89" s="130" t="s">
        <v>1102</v>
      </c>
      <c r="N89" s="130" t="s">
        <v>1103</v>
      </c>
      <c r="O89" s="130" t="s">
        <v>427</v>
      </c>
      <c r="P89" s="130" t="s">
        <v>1104</v>
      </c>
      <c r="Q89" s="130" t="s">
        <v>418</v>
      </c>
      <c r="R89" s="130" t="s">
        <v>1105</v>
      </c>
      <c r="S89" s="131">
        <v>46111</v>
      </c>
      <c r="T89" s="120">
        <f>YEAR(S89)</f>
        <v>2026</v>
      </c>
      <c r="U89" s="120" t="s">
        <v>1106</v>
      </c>
      <c r="V89" s="120" t="s">
        <v>1107</v>
      </c>
      <c r="W89" s="120">
        <v>2</v>
      </c>
      <c r="X89" s="120">
        <v>1</v>
      </c>
      <c r="Y89" s="120">
        <v>0</v>
      </c>
      <c r="Z89" s="120">
        <v>2</v>
      </c>
      <c r="AA89" s="120">
        <v>5</v>
      </c>
      <c r="AB89" s="130" t="s">
        <v>432</v>
      </c>
      <c r="AC89" s="130" t="s">
        <v>418</v>
      </c>
      <c r="AD89" s="130" t="s">
        <v>418</v>
      </c>
      <c r="AE89" s="130" t="s">
        <v>418</v>
      </c>
      <c r="AF89" s="130" t="s">
        <v>418</v>
      </c>
      <c r="AG89" s="120">
        <v>14</v>
      </c>
      <c r="AH89" s="120">
        <v>12</v>
      </c>
      <c r="AI89" s="120">
        <v>2</v>
      </c>
      <c r="AJ89" s="120">
        <v>0</v>
      </c>
      <c r="AK89" s="120">
        <v>10</v>
      </c>
      <c r="AL89" s="120" t="str">
        <f>IF(OR(Q89="No",AC89="No",AE89="No",AH89=0),"No","Yes")</f>
        <v>Yes</v>
      </c>
      <c r="AM89" s="132">
        <f>IF(AL89="No","",AK89/AH89)</f>
        <v>0.83333333333333337</v>
      </c>
      <c r="AN89" s="130"/>
      <c r="AO89" s="130" t="s">
        <v>418</v>
      </c>
      <c r="AP89" s="130" t="s">
        <v>636</v>
      </c>
      <c r="AQ89" s="130" t="s">
        <v>636</v>
      </c>
      <c r="AR89" s="130" t="s">
        <v>636</v>
      </c>
      <c r="AS89" s="130" t="s">
        <v>636</v>
      </c>
      <c r="AT89" s="130" t="s">
        <v>456</v>
      </c>
      <c r="AU89" s="120"/>
      <c r="AV89" s="120"/>
      <c r="AW89" s="120"/>
      <c r="AX89" s="120"/>
      <c r="AY89" s="130" t="s">
        <v>496</v>
      </c>
      <c r="AZ89" s="130" t="s">
        <v>487</v>
      </c>
      <c r="BA89" s="130" t="s">
        <v>436</v>
      </c>
      <c r="BB89" s="130" t="s">
        <v>437</v>
      </c>
      <c r="BC89" s="120" t="str">
        <f>IF(AND(BB89="less_smoke",AL89="Yes"), "Yes", "No")</f>
        <v>Yes</v>
      </c>
      <c r="BD89" s="130" t="s">
        <v>526</v>
      </c>
      <c r="BE89" s="120">
        <v>0</v>
      </c>
      <c r="BF89" s="120">
        <v>0</v>
      </c>
      <c r="BG89" s="120">
        <v>1</v>
      </c>
      <c r="BH89" s="120">
        <v>1</v>
      </c>
      <c r="BI89" s="120">
        <v>0</v>
      </c>
      <c r="BJ89" s="130"/>
      <c r="BK89" s="130" t="s">
        <v>439</v>
      </c>
      <c r="BL89" s="120" t="str">
        <f>IF(OR(BK89="increased_somewhat",BK89="not_changed",BK89="increased_significantly",AL89="No"),"No","Yes")</f>
        <v>Yes</v>
      </c>
    </row>
    <row r="90" spans="1:64" ht="19.5" customHeight="1">
      <c r="A90" s="120">
        <v>87</v>
      </c>
      <c r="B90" s="130" t="s">
        <v>1092</v>
      </c>
      <c r="C90" s="130" t="s">
        <v>418</v>
      </c>
      <c r="D90" s="130" t="s">
        <v>418</v>
      </c>
      <c r="E90" s="130" t="s">
        <v>418</v>
      </c>
      <c r="F90" s="130"/>
      <c r="G90" s="130" t="s">
        <v>1093</v>
      </c>
      <c r="H90" s="130" t="s">
        <v>476</v>
      </c>
      <c r="I90" s="130" t="s">
        <v>477</v>
      </c>
      <c r="J90" s="130" t="s">
        <v>478</v>
      </c>
      <c r="K90" s="130" t="s">
        <v>423</v>
      </c>
      <c r="L90" s="130" t="s">
        <v>1108</v>
      </c>
      <c r="M90" s="130" t="s">
        <v>1109</v>
      </c>
      <c r="N90" s="130" t="s">
        <v>777</v>
      </c>
      <c r="O90" s="130" t="s">
        <v>427</v>
      </c>
      <c r="P90" s="130" t="s">
        <v>1110</v>
      </c>
      <c r="Q90" s="130" t="s">
        <v>418</v>
      </c>
      <c r="R90" s="130" t="s">
        <v>1111</v>
      </c>
      <c r="S90" s="131">
        <v>46099</v>
      </c>
      <c r="T90" s="120">
        <f>YEAR(S90)</f>
        <v>2026</v>
      </c>
      <c r="U90" s="120" t="s">
        <v>1112</v>
      </c>
      <c r="V90" s="120" t="s">
        <v>1113</v>
      </c>
      <c r="W90" s="120">
        <v>1</v>
      </c>
      <c r="X90" s="120">
        <v>1</v>
      </c>
      <c r="Y90" s="120">
        <v>0</v>
      </c>
      <c r="Z90" s="120">
        <v>3</v>
      </c>
      <c r="AA90" s="120">
        <v>5</v>
      </c>
      <c r="AB90" s="130" t="s">
        <v>432</v>
      </c>
      <c r="AC90" s="130" t="s">
        <v>418</v>
      </c>
      <c r="AD90" s="130" t="s">
        <v>418</v>
      </c>
      <c r="AE90" s="130" t="s">
        <v>418</v>
      </c>
      <c r="AF90" s="130" t="s">
        <v>418</v>
      </c>
      <c r="AG90" s="120">
        <v>14</v>
      </c>
      <c r="AH90" s="120">
        <v>11</v>
      </c>
      <c r="AI90" s="120">
        <v>3</v>
      </c>
      <c r="AJ90" s="120">
        <v>0</v>
      </c>
      <c r="AK90" s="120">
        <v>11</v>
      </c>
      <c r="AL90" s="120" t="str">
        <f>IF(OR(Q90="No",AC90="No",AE90="No",AH90=0),"No","Yes")</f>
        <v>Yes</v>
      </c>
      <c r="AM90" s="132">
        <f>IF(AL90="No","",AK90/AH90)</f>
        <v>1</v>
      </c>
      <c r="AN90" s="130"/>
      <c r="AO90" s="130" t="s">
        <v>418</v>
      </c>
      <c r="AP90" s="130" t="s">
        <v>636</v>
      </c>
      <c r="AQ90" s="130" t="s">
        <v>636</v>
      </c>
      <c r="AR90" s="130" t="s">
        <v>636</v>
      </c>
      <c r="AS90" s="130" t="s">
        <v>636</v>
      </c>
      <c r="AT90" s="130" t="s">
        <v>456</v>
      </c>
      <c r="AU90" s="120"/>
      <c r="AV90" s="120"/>
      <c r="AW90" s="120"/>
      <c r="AX90" s="120"/>
      <c r="AY90" s="130" t="s">
        <v>496</v>
      </c>
      <c r="AZ90" s="130" t="s">
        <v>435</v>
      </c>
      <c r="BA90" s="130" t="s">
        <v>436</v>
      </c>
      <c r="BB90" s="130" t="s">
        <v>437</v>
      </c>
      <c r="BC90" s="120" t="str">
        <f>IF(AND(BB90="less_smoke",AL90="Yes"), "Yes", "No")</f>
        <v>Yes</v>
      </c>
      <c r="BD90" s="130" t="s">
        <v>465</v>
      </c>
      <c r="BE90" s="120">
        <v>0</v>
      </c>
      <c r="BF90" s="120">
        <v>0</v>
      </c>
      <c r="BG90" s="120">
        <v>1</v>
      </c>
      <c r="BH90" s="120">
        <v>1</v>
      </c>
      <c r="BI90" s="120">
        <v>0</v>
      </c>
      <c r="BJ90" s="130"/>
      <c r="BK90" s="130" t="s">
        <v>439</v>
      </c>
      <c r="BL90" s="120" t="str">
        <f>IF(OR(BK90="increased_somewhat",BK90="not_changed",BK90="increased_significantly",AL90="No"),"No","Yes")</f>
        <v>Yes</v>
      </c>
    </row>
    <row r="91" spans="1:64" ht="19.5" customHeight="1">
      <c r="A91" s="120">
        <v>88</v>
      </c>
      <c r="B91" s="130" t="s">
        <v>1092</v>
      </c>
      <c r="C91" s="130" t="s">
        <v>418</v>
      </c>
      <c r="D91" s="130" t="s">
        <v>418</v>
      </c>
      <c r="E91" s="130" t="s">
        <v>418</v>
      </c>
      <c r="F91" s="130"/>
      <c r="G91" s="130" t="s">
        <v>1114</v>
      </c>
      <c r="H91" s="130" t="s">
        <v>767</v>
      </c>
      <c r="I91" s="130" t="s">
        <v>768</v>
      </c>
      <c r="J91" s="130" t="s">
        <v>422</v>
      </c>
      <c r="K91" s="130" t="s">
        <v>423</v>
      </c>
      <c r="L91" s="130" t="s">
        <v>1115</v>
      </c>
      <c r="M91" s="130" t="s">
        <v>1116</v>
      </c>
      <c r="N91" s="130" t="s">
        <v>1117</v>
      </c>
      <c r="O91" s="130" t="s">
        <v>427</v>
      </c>
      <c r="P91" s="130" t="s">
        <v>1118</v>
      </c>
      <c r="Q91" s="130" t="s">
        <v>418</v>
      </c>
      <c r="R91" s="130" t="s">
        <v>1119</v>
      </c>
      <c r="S91" s="131">
        <v>46087</v>
      </c>
      <c r="T91" s="120">
        <f>YEAR(S91)</f>
        <v>2026</v>
      </c>
      <c r="U91" s="120" t="s">
        <v>1120</v>
      </c>
      <c r="V91" s="120" t="s">
        <v>1121</v>
      </c>
      <c r="W91" s="120">
        <v>1</v>
      </c>
      <c r="X91" s="120">
        <v>3</v>
      </c>
      <c r="Y91" s="120">
        <v>0</v>
      </c>
      <c r="Z91" s="120">
        <v>1</v>
      </c>
      <c r="AA91" s="120">
        <v>5</v>
      </c>
      <c r="AB91" s="130" t="s">
        <v>432</v>
      </c>
      <c r="AC91" s="130" t="s">
        <v>418</v>
      </c>
      <c r="AD91" s="130" t="s">
        <v>418</v>
      </c>
      <c r="AE91" s="130" t="s">
        <v>418</v>
      </c>
      <c r="AF91" s="130" t="s">
        <v>418</v>
      </c>
      <c r="AG91" s="120">
        <v>14</v>
      </c>
      <c r="AH91" s="120">
        <v>14</v>
      </c>
      <c r="AI91" s="120">
        <v>0</v>
      </c>
      <c r="AJ91" s="120">
        <v>0</v>
      </c>
      <c r="AK91" s="120">
        <v>7</v>
      </c>
      <c r="AL91" s="120" t="str">
        <f>IF(OR(Q91="No",AC91="No",AE91="No",AH91=0),"No","Yes")</f>
        <v>Yes</v>
      </c>
      <c r="AM91" s="132">
        <f>IF(AL91="No","",AK91/AH91)</f>
        <v>0.5</v>
      </c>
      <c r="AN91" s="130"/>
      <c r="AO91" s="130"/>
      <c r="AP91" s="130"/>
      <c r="AQ91" s="130"/>
      <c r="AR91" s="130"/>
      <c r="AS91" s="130"/>
      <c r="AT91" s="130" t="s">
        <v>433</v>
      </c>
      <c r="AU91" s="120">
        <v>6000</v>
      </c>
      <c r="AV91" s="120"/>
      <c r="AW91" s="120"/>
      <c r="AX91" s="120"/>
      <c r="AY91" s="130" t="s">
        <v>525</v>
      </c>
      <c r="AZ91" s="130" t="s">
        <v>435</v>
      </c>
      <c r="BA91" s="130" t="s">
        <v>436</v>
      </c>
      <c r="BB91" s="130" t="s">
        <v>437</v>
      </c>
      <c r="BC91" s="120" t="str">
        <f>IF(AND(BB91="less_smoke",AL91="Yes"), "Yes", "No")</f>
        <v>Yes</v>
      </c>
      <c r="BD91" s="130" t="s">
        <v>1006</v>
      </c>
      <c r="BE91" s="120">
        <v>1</v>
      </c>
      <c r="BF91" s="120">
        <v>1</v>
      </c>
      <c r="BG91" s="120">
        <v>1</v>
      </c>
      <c r="BH91" s="120">
        <v>1</v>
      </c>
      <c r="BI91" s="120">
        <v>0</v>
      </c>
      <c r="BJ91" s="130"/>
      <c r="BK91" s="130" t="s">
        <v>439</v>
      </c>
      <c r="BL91" s="120" t="str">
        <f>IF(OR(BK91="increased_somewhat",BK91="not_changed",BK91="increased_significantly",AL91="No"),"No","Yes")</f>
        <v>Yes</v>
      </c>
    </row>
    <row r="92" spans="1:64" ht="19.5" customHeight="1">
      <c r="A92" s="120">
        <v>89</v>
      </c>
      <c r="B92" s="130" t="s">
        <v>1092</v>
      </c>
      <c r="C92" s="130" t="s">
        <v>418</v>
      </c>
      <c r="D92" s="130" t="s">
        <v>418</v>
      </c>
      <c r="E92" s="130" t="s">
        <v>418</v>
      </c>
      <c r="F92" s="130"/>
      <c r="G92" s="130" t="s">
        <v>1114</v>
      </c>
      <c r="H92" s="130" t="s">
        <v>767</v>
      </c>
      <c r="I92" s="130" t="s">
        <v>768</v>
      </c>
      <c r="J92" s="130" t="s">
        <v>422</v>
      </c>
      <c r="K92" s="130" t="s">
        <v>423</v>
      </c>
      <c r="L92" s="130" t="s">
        <v>1122</v>
      </c>
      <c r="M92" s="130" t="s">
        <v>1123</v>
      </c>
      <c r="N92" s="130" t="s">
        <v>1124</v>
      </c>
      <c r="O92" s="130" t="s">
        <v>427</v>
      </c>
      <c r="P92" s="130" t="s">
        <v>1125</v>
      </c>
      <c r="Q92" s="130" t="s">
        <v>418</v>
      </c>
      <c r="R92" s="130" t="s">
        <v>1126</v>
      </c>
      <c r="S92" s="131">
        <v>46087</v>
      </c>
      <c r="T92" s="120">
        <f>YEAR(S92)</f>
        <v>2026</v>
      </c>
      <c r="U92" s="120" t="s">
        <v>1127</v>
      </c>
      <c r="V92" s="120" t="s">
        <v>1128</v>
      </c>
      <c r="W92" s="120">
        <v>1</v>
      </c>
      <c r="X92" s="120">
        <v>2</v>
      </c>
      <c r="Y92" s="120">
        <v>0</v>
      </c>
      <c r="Z92" s="120">
        <v>2</v>
      </c>
      <c r="AA92" s="120">
        <v>5</v>
      </c>
      <c r="AB92" s="130" t="s">
        <v>432</v>
      </c>
      <c r="AC92" s="130" t="s">
        <v>418</v>
      </c>
      <c r="AD92" s="130" t="s">
        <v>418</v>
      </c>
      <c r="AE92" s="130" t="s">
        <v>418</v>
      </c>
      <c r="AF92" s="130" t="s">
        <v>418</v>
      </c>
      <c r="AG92" s="120">
        <v>7</v>
      </c>
      <c r="AH92" s="120">
        <v>7</v>
      </c>
      <c r="AI92" s="120">
        <v>0</v>
      </c>
      <c r="AJ92" s="120">
        <v>0</v>
      </c>
      <c r="AK92" s="120">
        <v>7</v>
      </c>
      <c r="AL92" s="120" t="str">
        <f>IF(OR(Q92="No",AC92="No",AE92="No",AH92=0),"No","Yes")</f>
        <v>Yes</v>
      </c>
      <c r="AM92" s="132">
        <f>IF(AL92="No","",AK92/AH92)</f>
        <v>1</v>
      </c>
      <c r="AN92" s="130"/>
      <c r="AO92" s="130"/>
      <c r="AP92" s="130"/>
      <c r="AQ92" s="130"/>
      <c r="AR92" s="130"/>
      <c r="AS92" s="130"/>
      <c r="AT92" s="130" t="s">
        <v>433</v>
      </c>
      <c r="AU92" s="120">
        <v>10000</v>
      </c>
      <c r="AV92" s="120"/>
      <c r="AW92" s="120"/>
      <c r="AX92" s="120"/>
      <c r="AY92" s="130" t="s">
        <v>486</v>
      </c>
      <c r="AZ92" s="130" t="s">
        <v>497</v>
      </c>
      <c r="BA92" s="130" t="s">
        <v>436</v>
      </c>
      <c r="BB92" s="130" t="s">
        <v>437</v>
      </c>
      <c r="BC92" s="120" t="str">
        <f>IF(AND(BB92="less_smoke",AL92="Yes"), "Yes", "No")</f>
        <v>Yes</v>
      </c>
      <c r="BD92" s="130" t="s">
        <v>1129</v>
      </c>
      <c r="BE92" s="120">
        <v>1</v>
      </c>
      <c r="BF92" s="120">
        <v>1</v>
      </c>
      <c r="BG92" s="120">
        <v>1</v>
      </c>
      <c r="BH92" s="120">
        <v>1</v>
      </c>
      <c r="BI92" s="120">
        <v>0</v>
      </c>
      <c r="BJ92" s="130"/>
      <c r="BK92" s="130" t="s">
        <v>439</v>
      </c>
      <c r="BL92" s="120" t="str">
        <f>IF(OR(BK92="increased_somewhat",BK92="not_changed",BK92="increased_significantly",AL92="No"),"No","Yes")</f>
        <v>Yes</v>
      </c>
    </row>
    <row r="93" spans="1:64" ht="19.5" customHeight="1">
      <c r="A93" s="120">
        <v>90</v>
      </c>
      <c r="B93" s="130" t="s">
        <v>1092</v>
      </c>
      <c r="C93" s="130" t="s">
        <v>418</v>
      </c>
      <c r="D93" s="130" t="s">
        <v>418</v>
      </c>
      <c r="E93" s="130" t="s">
        <v>418</v>
      </c>
      <c r="F93" s="130"/>
      <c r="G93" s="130" t="s">
        <v>1114</v>
      </c>
      <c r="H93" s="130" t="s">
        <v>767</v>
      </c>
      <c r="I93" s="130" t="s">
        <v>768</v>
      </c>
      <c r="J93" s="130" t="s">
        <v>422</v>
      </c>
      <c r="K93" s="130" t="s">
        <v>423</v>
      </c>
      <c r="L93" s="130" t="s">
        <v>1130</v>
      </c>
      <c r="M93" s="130" t="s">
        <v>1131</v>
      </c>
      <c r="N93" s="130" t="s">
        <v>1132</v>
      </c>
      <c r="O93" s="130" t="s">
        <v>427</v>
      </c>
      <c r="P93" s="130" t="s">
        <v>1133</v>
      </c>
      <c r="Q93" s="130" t="s">
        <v>418</v>
      </c>
      <c r="R93" s="130" t="s">
        <v>1134</v>
      </c>
      <c r="S93" s="131">
        <v>46087</v>
      </c>
      <c r="T93" s="120">
        <f>YEAR(S93)</f>
        <v>2026</v>
      </c>
      <c r="U93" s="120" t="s">
        <v>1135</v>
      </c>
      <c r="V93" s="120" t="s">
        <v>1136</v>
      </c>
      <c r="W93" s="120">
        <v>1</v>
      </c>
      <c r="X93" s="120">
        <v>1</v>
      </c>
      <c r="Y93" s="120">
        <v>0</v>
      </c>
      <c r="Z93" s="120">
        <v>1</v>
      </c>
      <c r="AA93" s="120">
        <v>3</v>
      </c>
      <c r="AB93" s="130" t="s">
        <v>432</v>
      </c>
      <c r="AC93" s="130" t="s">
        <v>418</v>
      </c>
      <c r="AD93" s="130" t="s">
        <v>418</v>
      </c>
      <c r="AE93" s="130" t="s">
        <v>418</v>
      </c>
      <c r="AF93" s="130" t="s">
        <v>418</v>
      </c>
      <c r="AG93" s="120">
        <v>14</v>
      </c>
      <c r="AH93" s="120">
        <v>14</v>
      </c>
      <c r="AI93" s="120">
        <v>0</v>
      </c>
      <c r="AJ93" s="120">
        <v>0</v>
      </c>
      <c r="AK93" s="120">
        <v>10</v>
      </c>
      <c r="AL93" s="120" t="str">
        <f>IF(OR(Q93="No",AC93="No",AE93="No",AH93=0),"No","Yes")</f>
        <v>Yes</v>
      </c>
      <c r="AM93" s="132">
        <f>IF(AL93="No","",AK93/AH93)</f>
        <v>0.7142857142857143</v>
      </c>
      <c r="AN93" s="130"/>
      <c r="AO93" s="130"/>
      <c r="AP93" s="130"/>
      <c r="AQ93" s="130"/>
      <c r="AR93" s="130"/>
      <c r="AS93" s="130"/>
      <c r="AT93" s="130" t="s">
        <v>433</v>
      </c>
      <c r="AU93" s="120">
        <v>2000</v>
      </c>
      <c r="AV93" s="120"/>
      <c r="AW93" s="120"/>
      <c r="AX93" s="120"/>
      <c r="AY93" s="130" t="s">
        <v>496</v>
      </c>
      <c r="AZ93" s="130" t="s">
        <v>487</v>
      </c>
      <c r="BA93" s="130" t="s">
        <v>436</v>
      </c>
      <c r="BB93" s="130" t="s">
        <v>437</v>
      </c>
      <c r="BC93" s="120" t="str">
        <f>IF(AND(BB93="less_smoke",AL93="Yes"), "Yes", "No")</f>
        <v>Yes</v>
      </c>
      <c r="BD93" s="130" t="s">
        <v>686</v>
      </c>
      <c r="BE93" s="120">
        <v>1</v>
      </c>
      <c r="BF93" s="120">
        <v>0</v>
      </c>
      <c r="BG93" s="120">
        <v>1</v>
      </c>
      <c r="BH93" s="120">
        <v>1</v>
      </c>
      <c r="BI93" s="120">
        <v>0</v>
      </c>
      <c r="BJ93" s="130"/>
      <c r="BK93" s="130" t="s">
        <v>439</v>
      </c>
      <c r="BL93" s="120" t="str">
        <f>IF(OR(BK93="increased_somewhat",BK93="not_changed",BK93="increased_significantly",AL93="No"),"No","Yes")</f>
        <v>Yes</v>
      </c>
    </row>
    <row r="94" spans="1:64" ht="19.5" customHeight="1">
      <c r="A94" s="120">
        <v>91</v>
      </c>
      <c r="B94" s="130" t="s">
        <v>1092</v>
      </c>
      <c r="C94" s="130" t="s">
        <v>418</v>
      </c>
      <c r="D94" s="130" t="s">
        <v>418</v>
      </c>
      <c r="E94" s="130" t="s">
        <v>418</v>
      </c>
      <c r="F94" s="130"/>
      <c r="G94" s="130" t="s">
        <v>1114</v>
      </c>
      <c r="H94" s="130" t="s">
        <v>767</v>
      </c>
      <c r="I94" s="130" t="s">
        <v>768</v>
      </c>
      <c r="J94" s="130" t="s">
        <v>422</v>
      </c>
      <c r="K94" s="130" t="s">
        <v>423</v>
      </c>
      <c r="L94" s="130" t="s">
        <v>1137</v>
      </c>
      <c r="M94" s="130" t="s">
        <v>1138</v>
      </c>
      <c r="N94" s="130" t="s">
        <v>459</v>
      </c>
      <c r="O94" s="130" t="s">
        <v>427</v>
      </c>
      <c r="P94" s="130" t="s">
        <v>1139</v>
      </c>
      <c r="Q94" s="130" t="s">
        <v>418</v>
      </c>
      <c r="R94" s="130" t="s">
        <v>1140</v>
      </c>
      <c r="S94" s="131">
        <v>46087</v>
      </c>
      <c r="T94" s="120">
        <f>YEAR(S94)</f>
        <v>2026</v>
      </c>
      <c r="U94" s="120" t="s">
        <v>1141</v>
      </c>
      <c r="V94" s="120" t="s">
        <v>1142</v>
      </c>
      <c r="W94" s="120">
        <v>1</v>
      </c>
      <c r="X94" s="120">
        <v>1</v>
      </c>
      <c r="Y94" s="120">
        <v>0</v>
      </c>
      <c r="Z94" s="120">
        <v>0</v>
      </c>
      <c r="AA94" s="120">
        <v>2</v>
      </c>
      <c r="AB94" s="130" t="s">
        <v>432</v>
      </c>
      <c r="AC94" s="130" t="s">
        <v>418</v>
      </c>
      <c r="AD94" s="130" t="s">
        <v>418</v>
      </c>
      <c r="AE94" s="130" t="s">
        <v>418</v>
      </c>
      <c r="AF94" s="130" t="s">
        <v>418</v>
      </c>
      <c r="AG94" s="120">
        <v>14</v>
      </c>
      <c r="AH94" s="120">
        <v>14</v>
      </c>
      <c r="AI94" s="120">
        <v>0</v>
      </c>
      <c r="AJ94" s="120">
        <v>0</v>
      </c>
      <c r="AK94" s="120">
        <v>12</v>
      </c>
      <c r="AL94" s="120" t="str">
        <f>IF(OR(Q94="No",AC94="No",AE94="No",AH94=0),"No","Yes")</f>
        <v>Yes</v>
      </c>
      <c r="AM94" s="132">
        <f>IF(AL94="No","",AK94/AH94)</f>
        <v>0.8571428571428571</v>
      </c>
      <c r="AN94" s="130"/>
      <c r="AO94" s="130"/>
      <c r="AP94" s="130"/>
      <c r="AQ94" s="130"/>
      <c r="AR94" s="130"/>
      <c r="AS94" s="130"/>
      <c r="AT94" s="130" t="s">
        <v>433</v>
      </c>
      <c r="AU94" s="120">
        <v>5000</v>
      </c>
      <c r="AV94" s="120"/>
      <c r="AW94" s="120"/>
      <c r="AX94" s="120"/>
      <c r="AY94" s="130" t="s">
        <v>525</v>
      </c>
      <c r="AZ94" s="130" t="s">
        <v>487</v>
      </c>
      <c r="BA94" s="130" t="s">
        <v>436</v>
      </c>
      <c r="BB94" s="130" t="s">
        <v>437</v>
      </c>
      <c r="BC94" s="120" t="str">
        <f>IF(AND(BB94="less_smoke",AL94="Yes"), "Yes", "No")</f>
        <v>Yes</v>
      </c>
      <c r="BD94" s="130" t="s">
        <v>448</v>
      </c>
      <c r="BE94" s="120">
        <v>1</v>
      </c>
      <c r="BF94" s="120">
        <v>0</v>
      </c>
      <c r="BG94" s="120">
        <v>1</v>
      </c>
      <c r="BH94" s="120">
        <v>1</v>
      </c>
      <c r="BI94" s="120">
        <v>0</v>
      </c>
      <c r="BJ94" s="130"/>
      <c r="BK94" s="130" t="s">
        <v>439</v>
      </c>
      <c r="BL94" s="120" t="str">
        <f>IF(OR(BK94="increased_somewhat",BK94="not_changed",BK94="increased_significantly",AL94="No"),"No","Yes")</f>
        <v>Yes</v>
      </c>
    </row>
    <row r="95" spans="1:64" ht="19.5" customHeight="1">
      <c r="A95" s="120">
        <v>92</v>
      </c>
      <c r="B95" s="130" t="s">
        <v>1143</v>
      </c>
      <c r="C95" s="130" t="s">
        <v>418</v>
      </c>
      <c r="D95" s="130" t="s">
        <v>418</v>
      </c>
      <c r="E95" s="130" t="s">
        <v>418</v>
      </c>
      <c r="F95" s="130"/>
      <c r="G95" s="130" t="s">
        <v>1093</v>
      </c>
      <c r="H95" s="130" t="s">
        <v>476</v>
      </c>
      <c r="I95" s="130" t="s">
        <v>477</v>
      </c>
      <c r="J95" s="130" t="s">
        <v>478</v>
      </c>
      <c r="K95" s="130" t="s">
        <v>423</v>
      </c>
      <c r="L95" s="130" t="s">
        <v>1144</v>
      </c>
      <c r="M95" s="130" t="s">
        <v>1145</v>
      </c>
      <c r="N95" s="130" t="s">
        <v>539</v>
      </c>
      <c r="O95" s="130" t="s">
        <v>427</v>
      </c>
      <c r="P95" s="130" t="s">
        <v>1146</v>
      </c>
      <c r="Q95" s="130" t="s">
        <v>418</v>
      </c>
      <c r="R95" s="130" t="s">
        <v>1147</v>
      </c>
      <c r="S95" s="131">
        <v>46100</v>
      </c>
      <c r="T95" s="120">
        <f>YEAR(S95)</f>
        <v>2026</v>
      </c>
      <c r="U95" s="120" t="s">
        <v>1148</v>
      </c>
      <c r="V95" s="120" t="s">
        <v>1149</v>
      </c>
      <c r="W95" s="120">
        <v>2</v>
      </c>
      <c r="X95" s="120">
        <v>3</v>
      </c>
      <c r="Y95" s="120">
        <v>0</v>
      </c>
      <c r="Z95" s="120">
        <v>1</v>
      </c>
      <c r="AA95" s="120">
        <v>6</v>
      </c>
      <c r="AB95" s="130" t="s">
        <v>432</v>
      </c>
      <c r="AC95" s="130" t="s">
        <v>418</v>
      </c>
      <c r="AD95" s="130" t="s">
        <v>418</v>
      </c>
      <c r="AE95" s="130" t="s">
        <v>418</v>
      </c>
      <c r="AF95" s="130" t="s">
        <v>418</v>
      </c>
      <c r="AG95" s="120">
        <v>14</v>
      </c>
      <c r="AH95" s="120">
        <v>10</v>
      </c>
      <c r="AI95" s="120">
        <v>4</v>
      </c>
      <c r="AJ95" s="120">
        <v>0</v>
      </c>
      <c r="AK95" s="120">
        <v>10</v>
      </c>
      <c r="AL95" s="120" t="str">
        <f>IF(OR(Q95="No",AC95="No",AE95="No",AH95=0),"No","Yes")</f>
        <v>Yes</v>
      </c>
      <c r="AM95" s="132">
        <f>IF(AL95="No","",AK95/AH95)</f>
        <v>1</v>
      </c>
      <c r="AN95" s="130"/>
      <c r="AO95" s="130" t="s">
        <v>418</v>
      </c>
      <c r="AP95" s="130" t="s">
        <v>636</v>
      </c>
      <c r="AQ95" s="130" t="s">
        <v>636</v>
      </c>
      <c r="AR95" s="130" t="s">
        <v>636</v>
      </c>
      <c r="AS95" s="130" t="s">
        <v>636</v>
      </c>
      <c r="AT95" s="130" t="s">
        <v>456</v>
      </c>
      <c r="AU95" s="120"/>
      <c r="AV95" s="120"/>
      <c r="AW95" s="120"/>
      <c r="AX95" s="120"/>
      <c r="AY95" s="130" t="s">
        <v>496</v>
      </c>
      <c r="AZ95" s="130" t="s">
        <v>435</v>
      </c>
      <c r="BA95" s="130" t="s">
        <v>436</v>
      </c>
      <c r="BB95" s="130" t="s">
        <v>437</v>
      </c>
      <c r="BC95" s="120" t="str">
        <f>IF(AND(BB95="less_smoke",AL95="Yes"), "Yes", "No")</f>
        <v>Yes</v>
      </c>
      <c r="BD95" s="130" t="s">
        <v>465</v>
      </c>
      <c r="BE95" s="120">
        <v>0</v>
      </c>
      <c r="BF95" s="120">
        <v>0</v>
      </c>
      <c r="BG95" s="120">
        <v>1</v>
      </c>
      <c r="BH95" s="120">
        <v>1</v>
      </c>
      <c r="BI95" s="120">
        <v>0</v>
      </c>
      <c r="BJ95" s="130"/>
      <c r="BK95" s="130" t="s">
        <v>439</v>
      </c>
      <c r="BL95" s="120" t="str">
        <f>IF(OR(BK95="increased_somewhat",BK95="not_changed",BK95="increased_significantly",AL95="No"),"No","Yes")</f>
        <v>Yes</v>
      </c>
    </row>
    <row r="96" spans="1:64" ht="19.5" customHeight="1">
      <c r="A96" s="120">
        <v>93</v>
      </c>
      <c r="B96" s="130" t="s">
        <v>1143</v>
      </c>
      <c r="C96" s="130" t="s">
        <v>418</v>
      </c>
      <c r="D96" s="130" t="s">
        <v>418</v>
      </c>
      <c r="E96" s="130" t="s">
        <v>418</v>
      </c>
      <c r="F96" s="130"/>
      <c r="G96" s="130" t="s">
        <v>1093</v>
      </c>
      <c r="H96" s="130" t="s">
        <v>476</v>
      </c>
      <c r="I96" s="130" t="s">
        <v>477</v>
      </c>
      <c r="J96" s="130" t="s">
        <v>478</v>
      </c>
      <c r="K96" s="130" t="s">
        <v>423</v>
      </c>
      <c r="L96" s="130" t="s">
        <v>1150</v>
      </c>
      <c r="M96" s="130" t="s">
        <v>1151</v>
      </c>
      <c r="N96" s="130" t="s">
        <v>856</v>
      </c>
      <c r="O96" s="130" t="s">
        <v>427</v>
      </c>
      <c r="P96" s="130" t="s">
        <v>512</v>
      </c>
      <c r="Q96" s="130" t="s">
        <v>418</v>
      </c>
      <c r="R96" s="130" t="s">
        <v>1152</v>
      </c>
      <c r="S96" s="131">
        <v>46100</v>
      </c>
      <c r="T96" s="120">
        <f>YEAR(S96)</f>
        <v>2026</v>
      </c>
      <c r="U96" s="120" t="s">
        <v>1153</v>
      </c>
      <c r="V96" s="120" t="s">
        <v>1154</v>
      </c>
      <c r="W96" s="120">
        <v>1</v>
      </c>
      <c r="X96" s="120">
        <v>1</v>
      </c>
      <c r="Y96" s="120">
        <v>0</v>
      </c>
      <c r="Z96" s="120">
        <v>2</v>
      </c>
      <c r="AA96" s="120">
        <v>4</v>
      </c>
      <c r="AB96" s="130" t="s">
        <v>432</v>
      </c>
      <c r="AC96" s="130" t="s">
        <v>418</v>
      </c>
      <c r="AD96" s="130" t="s">
        <v>418</v>
      </c>
      <c r="AE96" s="130" t="s">
        <v>418</v>
      </c>
      <c r="AF96" s="130" t="s">
        <v>418</v>
      </c>
      <c r="AG96" s="120">
        <v>14</v>
      </c>
      <c r="AH96" s="120">
        <v>11</v>
      </c>
      <c r="AI96" s="120">
        <v>3</v>
      </c>
      <c r="AJ96" s="120">
        <v>0</v>
      </c>
      <c r="AK96" s="120">
        <v>11</v>
      </c>
      <c r="AL96" s="120" t="str">
        <f>IF(OR(Q96="No",AC96="No",AE96="No",AH96=0),"No","Yes")</f>
        <v>Yes</v>
      </c>
      <c r="AM96" s="132">
        <f>IF(AL96="No","",AK96/AH96)</f>
        <v>1</v>
      </c>
      <c r="AN96" s="130"/>
      <c r="AO96" s="130" t="s">
        <v>418</v>
      </c>
      <c r="AP96" s="130" t="s">
        <v>636</v>
      </c>
      <c r="AQ96" s="130" t="s">
        <v>636</v>
      </c>
      <c r="AR96" s="130" t="s">
        <v>636</v>
      </c>
      <c r="AS96" s="130" t="s">
        <v>636</v>
      </c>
      <c r="AT96" s="130" t="s">
        <v>456</v>
      </c>
      <c r="AU96" s="120"/>
      <c r="AV96" s="120"/>
      <c r="AW96" s="120"/>
      <c r="AX96" s="120"/>
      <c r="AY96" s="130" t="s">
        <v>496</v>
      </c>
      <c r="AZ96" s="130" t="s">
        <v>435</v>
      </c>
      <c r="BA96" s="130" t="s">
        <v>436</v>
      </c>
      <c r="BB96" s="130" t="s">
        <v>437</v>
      </c>
      <c r="BC96" s="120" t="str">
        <f>IF(AND(BB96="less_smoke",AL96="Yes"), "Yes", "No")</f>
        <v>Yes</v>
      </c>
      <c r="BD96" s="130" t="s">
        <v>526</v>
      </c>
      <c r="BE96" s="120">
        <v>0</v>
      </c>
      <c r="BF96" s="120">
        <v>0</v>
      </c>
      <c r="BG96" s="120">
        <v>1</v>
      </c>
      <c r="BH96" s="120">
        <v>1</v>
      </c>
      <c r="BI96" s="120">
        <v>0</v>
      </c>
      <c r="BJ96" s="130"/>
      <c r="BK96" s="130" t="s">
        <v>439</v>
      </c>
      <c r="BL96" s="120" t="str">
        <f>IF(OR(BK96="increased_somewhat",BK96="not_changed",BK96="increased_significantly",AL96="No"),"No","Yes")</f>
        <v>Yes</v>
      </c>
    </row>
    <row r="97" spans="1:64" ht="19.5" customHeight="1">
      <c r="A97" s="120">
        <v>94</v>
      </c>
      <c r="B97" s="130" t="s">
        <v>1143</v>
      </c>
      <c r="C97" s="130" t="s">
        <v>418</v>
      </c>
      <c r="D97" s="130" t="s">
        <v>418</v>
      </c>
      <c r="E97" s="130" t="s">
        <v>418</v>
      </c>
      <c r="F97" s="130"/>
      <c r="G97" s="130" t="s">
        <v>1155</v>
      </c>
      <c r="H97" s="130" t="s">
        <v>1156</v>
      </c>
      <c r="I97" s="130" t="s">
        <v>421</v>
      </c>
      <c r="J97" s="130" t="s">
        <v>422</v>
      </c>
      <c r="K97" s="130" t="s">
        <v>423</v>
      </c>
      <c r="L97" s="130" t="s">
        <v>1157</v>
      </c>
      <c r="M97" s="130" t="s">
        <v>1158</v>
      </c>
      <c r="N97" s="130" t="s">
        <v>1159</v>
      </c>
      <c r="O97" s="130" t="s">
        <v>427</v>
      </c>
      <c r="P97" s="130" t="s">
        <v>1160</v>
      </c>
      <c r="Q97" s="130" t="s">
        <v>418</v>
      </c>
      <c r="R97" s="130" t="s">
        <v>1161</v>
      </c>
      <c r="S97" s="131">
        <v>46107</v>
      </c>
      <c r="T97" s="120">
        <f>YEAR(S97)</f>
        <v>2026</v>
      </c>
      <c r="U97" s="120" t="s">
        <v>1162</v>
      </c>
      <c r="V97" s="120" t="s">
        <v>1163</v>
      </c>
      <c r="W97" s="120">
        <v>1</v>
      </c>
      <c r="X97" s="120">
        <v>2</v>
      </c>
      <c r="Y97" s="120">
        <v>0</v>
      </c>
      <c r="Z97" s="120">
        <v>3</v>
      </c>
      <c r="AA97" s="120">
        <v>6</v>
      </c>
      <c r="AB97" s="130" t="s">
        <v>432</v>
      </c>
      <c r="AC97" s="130" t="s">
        <v>418</v>
      </c>
      <c r="AD97" s="130" t="s">
        <v>418</v>
      </c>
      <c r="AE97" s="130" t="s">
        <v>418</v>
      </c>
      <c r="AF97" s="130" t="s">
        <v>418</v>
      </c>
      <c r="AG97" s="120">
        <v>21</v>
      </c>
      <c r="AH97" s="120">
        <v>21</v>
      </c>
      <c r="AI97" s="120">
        <v>0</v>
      </c>
      <c r="AJ97" s="120">
        <v>0</v>
      </c>
      <c r="AK97" s="120">
        <v>21</v>
      </c>
      <c r="AL97" s="120" t="str">
        <f>IF(OR(Q97="No",AC97="No",AE97="No",AH97=0),"No","Yes")</f>
        <v>Yes</v>
      </c>
      <c r="AM97" s="132">
        <f>IF(AL97="No","",AK97/AH97)</f>
        <v>1</v>
      </c>
      <c r="AN97" s="130"/>
      <c r="AO97" s="130"/>
      <c r="AP97" s="130"/>
      <c r="AQ97" s="130"/>
      <c r="AR97" s="130"/>
      <c r="AS97" s="130"/>
      <c r="AT97" s="130" t="s">
        <v>433</v>
      </c>
      <c r="AU97" s="120">
        <v>4000</v>
      </c>
      <c r="AV97" s="120"/>
      <c r="AW97" s="120"/>
      <c r="AX97" s="120"/>
      <c r="AY97" s="130" t="s">
        <v>447</v>
      </c>
      <c r="AZ97" s="130" t="s">
        <v>435</v>
      </c>
      <c r="BA97" s="130" t="s">
        <v>436</v>
      </c>
      <c r="BB97" s="130" t="s">
        <v>437</v>
      </c>
      <c r="BC97" s="120" t="str">
        <f>IF(AND(BB97="less_smoke",AL97="Yes"), "Yes", "No")</f>
        <v>Yes</v>
      </c>
      <c r="BD97" s="130" t="s">
        <v>577</v>
      </c>
      <c r="BE97" s="120">
        <v>1</v>
      </c>
      <c r="BF97" s="120">
        <v>1</v>
      </c>
      <c r="BG97" s="120">
        <v>1</v>
      </c>
      <c r="BH97" s="120">
        <v>1</v>
      </c>
      <c r="BI97" s="120">
        <v>0</v>
      </c>
      <c r="BJ97" s="130"/>
      <c r="BK97" s="130" t="s">
        <v>439</v>
      </c>
      <c r="BL97" s="120" t="str">
        <f>IF(OR(BK97="increased_somewhat",BK97="not_changed",BK97="increased_significantly",AL97="No"),"No","Yes")</f>
        <v>Yes</v>
      </c>
    </row>
    <row r="98" spans="1:64" ht="19.5" customHeight="1">
      <c r="A98" s="120">
        <v>95</v>
      </c>
      <c r="B98" s="130" t="s">
        <v>1143</v>
      </c>
      <c r="C98" s="130" t="s">
        <v>418</v>
      </c>
      <c r="D98" s="130" t="s">
        <v>418</v>
      </c>
      <c r="E98" s="130" t="s">
        <v>418</v>
      </c>
      <c r="F98" s="130"/>
      <c r="G98" s="130" t="s">
        <v>1155</v>
      </c>
      <c r="H98" s="130" t="s">
        <v>1156</v>
      </c>
      <c r="I98" s="130" t="s">
        <v>421</v>
      </c>
      <c r="J98" s="130" t="s">
        <v>422</v>
      </c>
      <c r="K98" s="130" t="s">
        <v>423</v>
      </c>
      <c r="L98" s="130" t="s">
        <v>1164</v>
      </c>
      <c r="M98" s="130" t="s">
        <v>1165</v>
      </c>
      <c r="N98" s="130" t="s">
        <v>1043</v>
      </c>
      <c r="O98" s="130" t="s">
        <v>427</v>
      </c>
      <c r="P98" s="130" t="s">
        <v>1166</v>
      </c>
      <c r="Q98" s="130" t="s">
        <v>418</v>
      </c>
      <c r="R98" s="130" t="s">
        <v>1167</v>
      </c>
      <c r="S98" s="131">
        <v>46106</v>
      </c>
      <c r="T98" s="120">
        <f>YEAR(S98)</f>
        <v>2026</v>
      </c>
      <c r="U98" s="120" t="s">
        <v>1168</v>
      </c>
      <c r="V98" s="120" t="s">
        <v>1169</v>
      </c>
      <c r="W98" s="120">
        <v>1</v>
      </c>
      <c r="X98" s="120">
        <v>1</v>
      </c>
      <c r="Y98" s="120">
        <v>0</v>
      </c>
      <c r="Z98" s="120">
        <v>2</v>
      </c>
      <c r="AA98" s="120">
        <v>4</v>
      </c>
      <c r="AB98" s="130" t="s">
        <v>432</v>
      </c>
      <c r="AC98" s="130" t="s">
        <v>418</v>
      </c>
      <c r="AD98" s="130" t="s">
        <v>418</v>
      </c>
      <c r="AE98" s="130" t="s">
        <v>418</v>
      </c>
      <c r="AF98" s="130" t="s">
        <v>418</v>
      </c>
      <c r="AG98" s="120">
        <v>21</v>
      </c>
      <c r="AH98" s="120">
        <v>21</v>
      </c>
      <c r="AI98" s="120">
        <v>0</v>
      </c>
      <c r="AJ98" s="120">
        <v>0</v>
      </c>
      <c r="AK98" s="120">
        <v>21</v>
      </c>
      <c r="AL98" s="120" t="str">
        <f>IF(OR(Q98="No",AC98="No",AE98="No",AH98=0),"No","Yes")</f>
        <v>Yes</v>
      </c>
      <c r="AM98" s="132">
        <f>IF(AL98="No","",AK98/AH98)</f>
        <v>1</v>
      </c>
      <c r="AN98" s="130"/>
      <c r="AO98" s="130"/>
      <c r="AP98" s="130"/>
      <c r="AQ98" s="130"/>
      <c r="AR98" s="130"/>
      <c r="AS98" s="130"/>
      <c r="AT98" s="130" t="s">
        <v>516</v>
      </c>
      <c r="AU98" s="120">
        <v>6000</v>
      </c>
      <c r="AV98" s="120"/>
      <c r="AW98" s="120"/>
      <c r="AX98" s="120"/>
      <c r="AY98" s="130" t="s">
        <v>447</v>
      </c>
      <c r="AZ98" s="130" t="s">
        <v>435</v>
      </c>
      <c r="BA98" s="130" t="s">
        <v>436</v>
      </c>
      <c r="BB98" s="130" t="s">
        <v>437</v>
      </c>
      <c r="BC98" s="120" t="str">
        <f>IF(AND(BB98="less_smoke",AL98="Yes"), "Yes", "No")</f>
        <v>Yes</v>
      </c>
      <c r="BD98" s="130" t="s">
        <v>686</v>
      </c>
      <c r="BE98" s="120">
        <v>1</v>
      </c>
      <c r="BF98" s="120">
        <v>0</v>
      </c>
      <c r="BG98" s="120">
        <v>1</v>
      </c>
      <c r="BH98" s="120">
        <v>1</v>
      </c>
      <c r="BI98" s="120">
        <v>0</v>
      </c>
      <c r="BJ98" s="130"/>
      <c r="BK98" s="130" t="s">
        <v>439</v>
      </c>
      <c r="BL98" s="120" t="str">
        <f>IF(OR(BK98="increased_somewhat",BK98="not_changed",BK98="increased_significantly",AL98="No"),"No","Yes")</f>
        <v>Yes</v>
      </c>
    </row>
    <row r="99" spans="1:64" ht="19.5" customHeight="1">
      <c r="A99" s="120">
        <v>96</v>
      </c>
      <c r="B99" s="130" t="s">
        <v>1143</v>
      </c>
      <c r="C99" s="130" t="s">
        <v>418</v>
      </c>
      <c r="D99" s="130" t="s">
        <v>418</v>
      </c>
      <c r="E99" s="130" t="s">
        <v>418</v>
      </c>
      <c r="F99" s="130"/>
      <c r="G99" s="130" t="s">
        <v>1155</v>
      </c>
      <c r="H99" s="130" t="s">
        <v>1156</v>
      </c>
      <c r="I99" s="130" t="s">
        <v>421</v>
      </c>
      <c r="J99" s="130" t="s">
        <v>422</v>
      </c>
      <c r="K99" s="130" t="s">
        <v>423</v>
      </c>
      <c r="L99" s="130" t="s">
        <v>1170</v>
      </c>
      <c r="M99" s="130" t="s">
        <v>647</v>
      </c>
      <c r="N99" s="130" t="s">
        <v>1171</v>
      </c>
      <c r="O99" s="130" t="s">
        <v>427</v>
      </c>
      <c r="P99" s="130" t="s">
        <v>1172</v>
      </c>
      <c r="Q99" s="130" t="s">
        <v>418</v>
      </c>
      <c r="R99" s="130" t="s">
        <v>1173</v>
      </c>
      <c r="S99" s="131">
        <v>46108</v>
      </c>
      <c r="T99" s="120">
        <f>YEAR(S99)</f>
        <v>2026</v>
      </c>
      <c r="U99" s="120" t="s">
        <v>1174</v>
      </c>
      <c r="V99" s="120" t="s">
        <v>1175</v>
      </c>
      <c r="W99" s="120">
        <v>1</v>
      </c>
      <c r="X99" s="120">
        <v>1</v>
      </c>
      <c r="Y99" s="120">
        <v>0</v>
      </c>
      <c r="Z99" s="120">
        <v>5</v>
      </c>
      <c r="AA99" s="120">
        <v>7</v>
      </c>
      <c r="AB99" s="130" t="s">
        <v>432</v>
      </c>
      <c r="AC99" s="130" t="s">
        <v>418</v>
      </c>
      <c r="AD99" s="130" t="s">
        <v>418</v>
      </c>
      <c r="AE99" s="130" t="s">
        <v>418</v>
      </c>
      <c r="AF99" s="130" t="s">
        <v>418</v>
      </c>
      <c r="AG99" s="120">
        <v>21</v>
      </c>
      <c r="AH99" s="120">
        <v>21</v>
      </c>
      <c r="AI99" s="120">
        <v>0</v>
      </c>
      <c r="AJ99" s="120">
        <v>0</v>
      </c>
      <c r="AK99" s="120">
        <v>21</v>
      </c>
      <c r="AL99" s="120" t="str">
        <f>IF(OR(Q99="No",AC99="No",AE99="No",AH99=0),"No","Yes")</f>
        <v>Yes</v>
      </c>
      <c r="AM99" s="132">
        <f>IF(AL99="No","",AK99/AH99)</f>
        <v>1</v>
      </c>
      <c r="AN99" s="130"/>
      <c r="AO99" s="130"/>
      <c r="AP99" s="130"/>
      <c r="AQ99" s="130"/>
      <c r="AR99" s="130"/>
      <c r="AS99" s="130"/>
      <c r="AT99" s="130" t="s">
        <v>456</v>
      </c>
      <c r="AU99" s="120"/>
      <c r="AV99" s="120"/>
      <c r="AW99" s="120"/>
      <c r="AX99" s="120"/>
      <c r="AY99" s="130" t="s">
        <v>447</v>
      </c>
      <c r="AZ99" s="130" t="s">
        <v>435</v>
      </c>
      <c r="BA99" s="130" t="s">
        <v>436</v>
      </c>
      <c r="BB99" s="130" t="s">
        <v>437</v>
      </c>
      <c r="BC99" s="120" t="str">
        <f>IF(AND(BB99="less_smoke",AL99="Yes"), "Yes", "No")</f>
        <v>Yes</v>
      </c>
      <c r="BD99" s="130" t="s">
        <v>526</v>
      </c>
      <c r="BE99" s="120">
        <v>0</v>
      </c>
      <c r="BF99" s="120">
        <v>0</v>
      </c>
      <c r="BG99" s="120">
        <v>1</v>
      </c>
      <c r="BH99" s="120">
        <v>1</v>
      </c>
      <c r="BI99" s="120">
        <v>0</v>
      </c>
      <c r="BJ99" s="130"/>
      <c r="BK99" s="130" t="s">
        <v>439</v>
      </c>
      <c r="BL99" s="120" t="str">
        <f>IF(OR(BK99="increased_somewhat",BK99="not_changed",BK99="increased_significantly",AL99="No"),"No","Yes")</f>
        <v>Yes</v>
      </c>
    </row>
    <row r="100" spans="1:64" ht="19.5" customHeight="1">
      <c r="A100" s="120">
        <v>97</v>
      </c>
      <c r="B100" s="130" t="s">
        <v>1143</v>
      </c>
      <c r="C100" s="130" t="s">
        <v>418</v>
      </c>
      <c r="D100" s="130" t="s">
        <v>418</v>
      </c>
      <c r="E100" s="130" t="s">
        <v>418</v>
      </c>
      <c r="F100" s="130"/>
      <c r="G100" s="130" t="s">
        <v>1155</v>
      </c>
      <c r="H100" s="130" t="s">
        <v>1156</v>
      </c>
      <c r="I100" s="130" t="s">
        <v>421</v>
      </c>
      <c r="J100" s="130" t="s">
        <v>422</v>
      </c>
      <c r="K100" s="130" t="s">
        <v>423</v>
      </c>
      <c r="L100" s="130" t="s">
        <v>1176</v>
      </c>
      <c r="M100" s="130" t="s">
        <v>1177</v>
      </c>
      <c r="N100" s="130" t="s">
        <v>1178</v>
      </c>
      <c r="O100" s="130" t="s">
        <v>427</v>
      </c>
      <c r="P100" s="130" t="s">
        <v>1179</v>
      </c>
      <c r="Q100" s="130" t="s">
        <v>418</v>
      </c>
      <c r="R100" s="130" t="s">
        <v>1180</v>
      </c>
      <c r="S100" s="131">
        <v>46106</v>
      </c>
      <c r="T100" s="120">
        <f>YEAR(S100)</f>
        <v>2026</v>
      </c>
      <c r="U100" s="120" t="s">
        <v>1181</v>
      </c>
      <c r="V100" s="120" t="s">
        <v>1182</v>
      </c>
      <c r="W100" s="120">
        <v>1</v>
      </c>
      <c r="X100" s="120">
        <v>1</v>
      </c>
      <c r="Y100" s="120">
        <v>0</v>
      </c>
      <c r="Z100" s="120">
        <v>3</v>
      </c>
      <c r="AA100" s="120">
        <v>5</v>
      </c>
      <c r="AB100" s="130" t="s">
        <v>432</v>
      </c>
      <c r="AC100" s="130" t="s">
        <v>418</v>
      </c>
      <c r="AD100" s="130" t="s">
        <v>418</v>
      </c>
      <c r="AE100" s="130" t="s">
        <v>418</v>
      </c>
      <c r="AF100" s="130" t="s">
        <v>418</v>
      </c>
      <c r="AG100" s="120">
        <v>14</v>
      </c>
      <c r="AH100" s="120">
        <v>14</v>
      </c>
      <c r="AI100" s="120">
        <v>0</v>
      </c>
      <c r="AJ100" s="120">
        <v>0</v>
      </c>
      <c r="AK100" s="120">
        <v>14</v>
      </c>
      <c r="AL100" s="120" t="str">
        <f>IF(OR(Q100="No",AC100="No",AE100="No",AH100=0),"No","Yes")</f>
        <v>Yes</v>
      </c>
      <c r="AM100" s="132">
        <f>IF(AL100="No","",AK100/AH100)</f>
        <v>1</v>
      </c>
      <c r="AN100" s="130"/>
      <c r="AO100" s="130"/>
      <c r="AP100" s="130"/>
      <c r="AQ100" s="130"/>
      <c r="AR100" s="130"/>
      <c r="AS100" s="130"/>
      <c r="AT100" s="130" t="s">
        <v>433</v>
      </c>
      <c r="AU100" s="120">
        <v>5000</v>
      </c>
      <c r="AV100" s="120"/>
      <c r="AW100" s="120"/>
      <c r="AX100" s="120"/>
      <c r="AY100" s="130" t="s">
        <v>447</v>
      </c>
      <c r="AZ100" s="130" t="s">
        <v>435</v>
      </c>
      <c r="BA100" s="130" t="s">
        <v>436</v>
      </c>
      <c r="BB100" s="130" t="s">
        <v>437</v>
      </c>
      <c r="BC100" s="120" t="str">
        <f>IF(AND(BB100="less_smoke",AL100="Yes"), "Yes", "No")</f>
        <v>Yes</v>
      </c>
      <c r="BD100" s="130" t="s">
        <v>601</v>
      </c>
      <c r="BE100" s="120">
        <v>1</v>
      </c>
      <c r="BF100" s="120">
        <v>1</v>
      </c>
      <c r="BG100" s="120">
        <v>1</v>
      </c>
      <c r="BH100" s="120">
        <v>1</v>
      </c>
      <c r="BI100" s="120">
        <v>0</v>
      </c>
      <c r="BJ100" s="130"/>
      <c r="BK100" s="130" t="s">
        <v>439</v>
      </c>
      <c r="BL100" s="120" t="str">
        <f>IF(OR(BK100="increased_somewhat",BK100="not_changed",BK100="increased_significantly",AL100="No"),"No","Yes")</f>
        <v>Yes</v>
      </c>
    </row>
    <row r="101" spans="1:64" ht="19.5" customHeight="1">
      <c r="A101" s="120">
        <v>98</v>
      </c>
      <c r="B101" s="130" t="s">
        <v>1143</v>
      </c>
      <c r="C101" s="130" t="s">
        <v>418</v>
      </c>
      <c r="D101" s="130" t="s">
        <v>418</v>
      </c>
      <c r="E101" s="130" t="s">
        <v>418</v>
      </c>
      <c r="F101" s="130"/>
      <c r="G101" s="130" t="s">
        <v>1155</v>
      </c>
      <c r="H101" s="130" t="s">
        <v>1156</v>
      </c>
      <c r="I101" s="130" t="s">
        <v>421</v>
      </c>
      <c r="J101" s="130" t="s">
        <v>422</v>
      </c>
      <c r="K101" s="130" t="s">
        <v>423</v>
      </c>
      <c r="L101" s="130" t="s">
        <v>1183</v>
      </c>
      <c r="M101" s="130" t="s">
        <v>1184</v>
      </c>
      <c r="N101" s="130" t="s">
        <v>1185</v>
      </c>
      <c r="O101" s="130" t="s">
        <v>427</v>
      </c>
      <c r="P101" s="130" t="s">
        <v>1186</v>
      </c>
      <c r="Q101" s="130" t="s">
        <v>418</v>
      </c>
      <c r="R101" s="130" t="s">
        <v>1187</v>
      </c>
      <c r="S101" s="131">
        <v>46106</v>
      </c>
      <c r="T101" s="120">
        <f>YEAR(S101)</f>
        <v>2026</v>
      </c>
      <c r="U101" s="120" t="s">
        <v>1188</v>
      </c>
      <c r="V101" s="120" t="s">
        <v>1189</v>
      </c>
      <c r="W101" s="120">
        <v>2</v>
      </c>
      <c r="X101" s="120">
        <v>1</v>
      </c>
      <c r="Y101" s="120">
        <v>0</v>
      </c>
      <c r="Z101" s="120">
        <v>3</v>
      </c>
      <c r="AA101" s="120">
        <v>6</v>
      </c>
      <c r="AB101" s="130" t="s">
        <v>432</v>
      </c>
      <c r="AC101" s="130" t="s">
        <v>418</v>
      </c>
      <c r="AD101" s="130" t="s">
        <v>418</v>
      </c>
      <c r="AE101" s="130" t="s">
        <v>418</v>
      </c>
      <c r="AF101" s="130" t="s">
        <v>418</v>
      </c>
      <c r="AG101" s="120">
        <v>14</v>
      </c>
      <c r="AH101" s="120">
        <v>14</v>
      </c>
      <c r="AI101" s="120">
        <v>0</v>
      </c>
      <c r="AJ101" s="120">
        <v>0</v>
      </c>
      <c r="AK101" s="120">
        <v>14</v>
      </c>
      <c r="AL101" s="120" t="str">
        <f>IF(OR(Q101="No",AC101="No",AE101="No",AH101=0),"No","Yes")</f>
        <v>Yes</v>
      </c>
      <c r="AM101" s="132">
        <f>IF(AL101="No","",AK101/AH101)</f>
        <v>1</v>
      </c>
      <c r="AN101" s="130"/>
      <c r="AO101" s="130"/>
      <c r="AP101" s="130"/>
      <c r="AQ101" s="130"/>
      <c r="AR101" s="130"/>
      <c r="AS101" s="130"/>
      <c r="AT101" s="130" t="s">
        <v>516</v>
      </c>
      <c r="AU101" s="120">
        <v>12000</v>
      </c>
      <c r="AV101" s="120"/>
      <c r="AW101" s="120"/>
      <c r="AX101" s="120"/>
      <c r="AY101" s="130" t="s">
        <v>447</v>
      </c>
      <c r="AZ101" s="130" t="s">
        <v>435</v>
      </c>
      <c r="BA101" s="130" t="s">
        <v>436</v>
      </c>
      <c r="BB101" s="130" t="s">
        <v>437</v>
      </c>
      <c r="BC101" s="120" t="str">
        <f>IF(AND(BB101="less_smoke",AL101="Yes"), "Yes", "No")</f>
        <v>Yes</v>
      </c>
      <c r="BD101" s="130" t="s">
        <v>526</v>
      </c>
      <c r="BE101" s="120">
        <v>0</v>
      </c>
      <c r="BF101" s="120">
        <v>0</v>
      </c>
      <c r="BG101" s="120">
        <v>1</v>
      </c>
      <c r="BH101" s="120">
        <v>1</v>
      </c>
      <c r="BI101" s="120">
        <v>0</v>
      </c>
      <c r="BJ101" s="130"/>
      <c r="BK101" s="130" t="s">
        <v>439</v>
      </c>
      <c r="BL101" s="120" t="str">
        <f>IF(OR(BK101="increased_somewhat",BK101="not_changed",BK101="increased_significantly",AL101="No"),"No","Yes")</f>
        <v>Yes</v>
      </c>
    </row>
    <row r="102" spans="1:64" ht="19.5" customHeight="1">
      <c r="A102" s="120">
        <v>99</v>
      </c>
      <c r="B102" s="130" t="s">
        <v>1143</v>
      </c>
      <c r="C102" s="130" t="s">
        <v>418</v>
      </c>
      <c r="D102" s="130" t="s">
        <v>418</v>
      </c>
      <c r="E102" s="130" t="s">
        <v>418</v>
      </c>
      <c r="F102" s="130"/>
      <c r="G102" s="130" t="s">
        <v>1155</v>
      </c>
      <c r="H102" s="130" t="s">
        <v>1156</v>
      </c>
      <c r="I102" s="130" t="s">
        <v>421</v>
      </c>
      <c r="J102" s="130" t="s">
        <v>422</v>
      </c>
      <c r="K102" s="130" t="s">
        <v>423</v>
      </c>
      <c r="L102" s="130" t="s">
        <v>1190</v>
      </c>
      <c r="M102" s="130" t="s">
        <v>1191</v>
      </c>
      <c r="N102" s="130" t="s">
        <v>1192</v>
      </c>
      <c r="O102" s="130" t="s">
        <v>564</v>
      </c>
      <c r="P102" s="130" t="s">
        <v>1193</v>
      </c>
      <c r="Q102" s="130" t="s">
        <v>418</v>
      </c>
      <c r="R102" s="130" t="s">
        <v>1194</v>
      </c>
      <c r="S102" s="131">
        <v>46107</v>
      </c>
      <c r="T102" s="120">
        <f>YEAR(S102)</f>
        <v>2026</v>
      </c>
      <c r="U102" s="120" t="s">
        <v>1195</v>
      </c>
      <c r="V102" s="120" t="s">
        <v>1196</v>
      </c>
      <c r="W102" s="120">
        <v>1</v>
      </c>
      <c r="X102" s="120">
        <v>2</v>
      </c>
      <c r="Y102" s="120">
        <v>0</v>
      </c>
      <c r="Z102" s="120">
        <v>0</v>
      </c>
      <c r="AA102" s="120">
        <v>3</v>
      </c>
      <c r="AB102" s="130" t="s">
        <v>432</v>
      </c>
      <c r="AC102" s="130" t="s">
        <v>418</v>
      </c>
      <c r="AD102" s="130" t="s">
        <v>418</v>
      </c>
      <c r="AE102" s="130" t="s">
        <v>418</v>
      </c>
      <c r="AF102" s="130" t="s">
        <v>418</v>
      </c>
      <c r="AG102" s="120">
        <v>21</v>
      </c>
      <c r="AH102" s="120">
        <v>21</v>
      </c>
      <c r="AI102" s="120">
        <v>0</v>
      </c>
      <c r="AJ102" s="120">
        <v>0</v>
      </c>
      <c r="AK102" s="120">
        <v>21</v>
      </c>
      <c r="AL102" s="120" t="str">
        <f>IF(OR(Q102="No",AC102="No",AE102="No",AH102=0),"No","Yes")</f>
        <v>Yes</v>
      </c>
      <c r="AM102" s="132">
        <f>IF(AL102="No","",AK102/AH102)</f>
        <v>1</v>
      </c>
      <c r="AN102" s="130"/>
      <c r="AO102" s="130"/>
      <c r="AP102" s="130"/>
      <c r="AQ102" s="130"/>
      <c r="AR102" s="130"/>
      <c r="AS102" s="130"/>
      <c r="AT102" s="130" t="s">
        <v>433</v>
      </c>
      <c r="AU102" s="120">
        <v>8000</v>
      </c>
      <c r="AV102" s="120"/>
      <c r="AW102" s="120"/>
      <c r="AX102" s="120"/>
      <c r="AY102" s="130" t="s">
        <v>447</v>
      </c>
      <c r="AZ102" s="130" t="s">
        <v>435</v>
      </c>
      <c r="BA102" s="130" t="s">
        <v>436</v>
      </c>
      <c r="BB102" s="130" t="s">
        <v>437</v>
      </c>
      <c r="BC102" s="120" t="str">
        <f>IF(AND(BB102="less_smoke",AL102="Yes"), "Yes", "No")</f>
        <v>Yes</v>
      </c>
      <c r="BD102" s="130" t="s">
        <v>473</v>
      </c>
      <c r="BE102" s="120">
        <v>1</v>
      </c>
      <c r="BF102" s="120">
        <v>0</v>
      </c>
      <c r="BG102" s="120">
        <v>1</v>
      </c>
      <c r="BH102" s="120">
        <v>1</v>
      </c>
      <c r="BI102" s="120">
        <v>0</v>
      </c>
      <c r="BJ102" s="130"/>
      <c r="BK102" s="130" t="s">
        <v>439</v>
      </c>
      <c r="BL102" s="120" t="str">
        <f>IF(OR(BK102="increased_somewhat",BK102="not_changed",BK102="increased_significantly",AL102="No"),"No","Yes")</f>
        <v>Yes</v>
      </c>
    </row>
    <row r="103" spans="1:64" ht="19.5" customHeight="1">
      <c r="A103" s="120">
        <v>100</v>
      </c>
      <c r="B103" s="130" t="s">
        <v>1143</v>
      </c>
      <c r="C103" s="130" t="s">
        <v>418</v>
      </c>
      <c r="D103" s="130" t="s">
        <v>418</v>
      </c>
      <c r="E103" s="130" t="s">
        <v>418</v>
      </c>
      <c r="F103" s="130"/>
      <c r="G103" s="130" t="s">
        <v>1114</v>
      </c>
      <c r="H103" s="130" t="s">
        <v>767</v>
      </c>
      <c r="I103" s="130" t="s">
        <v>768</v>
      </c>
      <c r="J103" s="130" t="s">
        <v>422</v>
      </c>
      <c r="K103" s="130" t="s">
        <v>423</v>
      </c>
      <c r="L103" s="130" t="s">
        <v>1197</v>
      </c>
      <c r="M103" s="130" t="s">
        <v>588</v>
      </c>
      <c r="N103" s="130" t="s">
        <v>1198</v>
      </c>
      <c r="O103" s="130" t="s">
        <v>427</v>
      </c>
      <c r="P103" s="130" t="s">
        <v>1199</v>
      </c>
      <c r="Q103" s="130" t="s">
        <v>418</v>
      </c>
      <c r="R103" s="130" t="s">
        <v>1200</v>
      </c>
      <c r="S103" s="131">
        <v>46087</v>
      </c>
      <c r="T103" s="120">
        <f>YEAR(S103)</f>
        <v>2026</v>
      </c>
      <c r="U103" s="120" t="s">
        <v>1201</v>
      </c>
      <c r="V103" s="120" t="s">
        <v>1202</v>
      </c>
      <c r="W103" s="120">
        <v>2</v>
      </c>
      <c r="X103" s="120">
        <v>1</v>
      </c>
      <c r="Y103" s="120">
        <v>0</v>
      </c>
      <c r="Z103" s="120">
        <v>1</v>
      </c>
      <c r="AA103" s="120">
        <v>4</v>
      </c>
      <c r="AB103" s="130" t="s">
        <v>432</v>
      </c>
      <c r="AC103" s="130" t="s">
        <v>418</v>
      </c>
      <c r="AD103" s="130" t="s">
        <v>418</v>
      </c>
      <c r="AE103" s="130" t="s">
        <v>418</v>
      </c>
      <c r="AF103" s="130" t="s">
        <v>418</v>
      </c>
      <c r="AG103" s="120">
        <v>14</v>
      </c>
      <c r="AH103" s="120">
        <v>14</v>
      </c>
      <c r="AI103" s="120">
        <v>0</v>
      </c>
      <c r="AJ103" s="120">
        <v>0</v>
      </c>
      <c r="AK103" s="120">
        <v>14</v>
      </c>
      <c r="AL103" s="120" t="str">
        <f>IF(OR(Q103="No",AC103="No",AE103="No",AH103=0),"No","Yes")</f>
        <v>Yes</v>
      </c>
      <c r="AM103" s="132">
        <f>IF(AL103="No","",AK103/AH103)</f>
        <v>1</v>
      </c>
      <c r="AN103" s="130"/>
      <c r="AO103" s="130"/>
      <c r="AP103" s="130"/>
      <c r="AQ103" s="130"/>
      <c r="AR103" s="130"/>
      <c r="AS103" s="130"/>
      <c r="AT103" s="130" t="s">
        <v>516</v>
      </c>
      <c r="AU103" s="120">
        <v>5000</v>
      </c>
      <c r="AV103" s="120"/>
      <c r="AW103" s="120"/>
      <c r="AX103" s="120"/>
      <c r="AY103" s="130" t="s">
        <v>496</v>
      </c>
      <c r="AZ103" s="130" t="s">
        <v>497</v>
      </c>
      <c r="BA103" s="130" t="s">
        <v>436</v>
      </c>
      <c r="BB103" s="130" t="s">
        <v>437</v>
      </c>
      <c r="BC103" s="120" t="str">
        <f>IF(AND(BB103="less_smoke",AL103="Yes"), "Yes", "No")</f>
        <v>Yes</v>
      </c>
      <c r="BD103" s="130" t="s">
        <v>1203</v>
      </c>
      <c r="BE103" s="120">
        <v>1</v>
      </c>
      <c r="BF103" s="120">
        <v>1</v>
      </c>
      <c r="BG103" s="120">
        <v>1</v>
      </c>
      <c r="BH103" s="120">
        <v>0</v>
      </c>
      <c r="BI103" s="120">
        <v>0</v>
      </c>
      <c r="BJ103" s="130"/>
      <c r="BK103" s="130" t="s">
        <v>439</v>
      </c>
      <c r="BL103" s="120" t="str">
        <f>IF(OR(BK103="increased_somewhat",BK103="not_changed",BK103="increased_significantly",AL103="No"),"No","Yes")</f>
        <v>Yes</v>
      </c>
    </row>
    <row r="104" spans="1:64" ht="19.5" customHeight="1">
      <c r="A104" s="120">
        <v>101</v>
      </c>
      <c r="B104" s="130" t="s">
        <v>1143</v>
      </c>
      <c r="C104" s="130" t="s">
        <v>418</v>
      </c>
      <c r="D104" s="130" t="s">
        <v>418</v>
      </c>
      <c r="E104" s="130" t="s">
        <v>418</v>
      </c>
      <c r="F104" s="130"/>
      <c r="G104" s="130" t="s">
        <v>1114</v>
      </c>
      <c r="H104" s="130" t="s">
        <v>767</v>
      </c>
      <c r="I104" s="130" t="s">
        <v>768</v>
      </c>
      <c r="J104" s="130" t="s">
        <v>422</v>
      </c>
      <c r="K104" s="130" t="s">
        <v>423</v>
      </c>
      <c r="L104" s="130" t="s">
        <v>1204</v>
      </c>
      <c r="M104" s="130" t="s">
        <v>655</v>
      </c>
      <c r="N104" s="130" t="s">
        <v>1205</v>
      </c>
      <c r="O104" s="130" t="s">
        <v>427</v>
      </c>
      <c r="P104" s="130" t="s">
        <v>1206</v>
      </c>
      <c r="Q104" s="130" t="s">
        <v>418</v>
      </c>
      <c r="R104" s="130" t="s">
        <v>1207</v>
      </c>
      <c r="S104" s="131">
        <v>46087</v>
      </c>
      <c r="T104" s="120">
        <f>YEAR(S104)</f>
        <v>2026</v>
      </c>
      <c r="U104" s="120" t="s">
        <v>1208</v>
      </c>
      <c r="V104" s="120" t="s">
        <v>1209</v>
      </c>
      <c r="W104" s="120">
        <v>2</v>
      </c>
      <c r="X104" s="120">
        <v>1</v>
      </c>
      <c r="Y104" s="120">
        <v>0</v>
      </c>
      <c r="Z104" s="120">
        <v>3</v>
      </c>
      <c r="AA104" s="120">
        <v>6</v>
      </c>
      <c r="AB104" s="130" t="s">
        <v>432</v>
      </c>
      <c r="AC104" s="130" t="s">
        <v>418</v>
      </c>
      <c r="AD104" s="130" t="s">
        <v>418</v>
      </c>
      <c r="AE104" s="130" t="s">
        <v>418</v>
      </c>
      <c r="AF104" s="130" t="s">
        <v>418</v>
      </c>
      <c r="AG104" s="120">
        <v>14</v>
      </c>
      <c r="AH104" s="120">
        <v>14</v>
      </c>
      <c r="AI104" s="120">
        <v>0</v>
      </c>
      <c r="AJ104" s="120">
        <v>0</v>
      </c>
      <c r="AK104" s="120">
        <v>10</v>
      </c>
      <c r="AL104" s="120" t="str">
        <f>IF(OR(Q104="No",AC104="No",AE104="No",AH104=0),"No","Yes")</f>
        <v>Yes</v>
      </c>
      <c r="AM104" s="132">
        <f>IF(AL104="No","",AK104/AH104)</f>
        <v>0.7142857142857143</v>
      </c>
      <c r="AN104" s="130"/>
      <c r="AO104" s="130"/>
      <c r="AP104" s="130"/>
      <c r="AQ104" s="130"/>
      <c r="AR104" s="130"/>
      <c r="AS104" s="130"/>
      <c r="AT104" s="130" t="s">
        <v>433</v>
      </c>
      <c r="AU104" s="120">
        <v>8000</v>
      </c>
      <c r="AV104" s="120"/>
      <c r="AW104" s="120"/>
      <c r="AX104" s="120"/>
      <c r="AY104" s="130" t="s">
        <v>496</v>
      </c>
      <c r="AZ104" s="130" t="s">
        <v>497</v>
      </c>
      <c r="BA104" s="130" t="s">
        <v>436</v>
      </c>
      <c r="BB104" s="130" t="s">
        <v>437</v>
      </c>
      <c r="BC104" s="120" t="str">
        <f>IF(AND(BB104="less_smoke",AL104="Yes"), "Yes", "No")</f>
        <v>Yes</v>
      </c>
      <c r="BD104" s="130" t="s">
        <v>448</v>
      </c>
      <c r="BE104" s="120">
        <v>1</v>
      </c>
      <c r="BF104" s="120">
        <v>0</v>
      </c>
      <c r="BG104" s="120">
        <v>1</v>
      </c>
      <c r="BH104" s="120">
        <v>1</v>
      </c>
      <c r="BI104" s="120">
        <v>0</v>
      </c>
      <c r="BJ104" s="130"/>
      <c r="BK104" s="130" t="s">
        <v>439</v>
      </c>
      <c r="BL104" s="120" t="str">
        <f>IF(OR(BK104="increased_somewhat",BK104="not_changed",BK104="increased_significantly",AL104="No"),"No","Yes")</f>
        <v>Yes</v>
      </c>
    </row>
    <row r="105" spans="1:64" ht="19.5" customHeight="1">
      <c r="A105" s="120">
        <v>102</v>
      </c>
      <c r="B105" s="130" t="s">
        <v>1143</v>
      </c>
      <c r="C105" s="130" t="s">
        <v>418</v>
      </c>
      <c r="D105" s="130" t="s">
        <v>418</v>
      </c>
      <c r="E105" s="130" t="s">
        <v>418</v>
      </c>
      <c r="F105" s="130"/>
      <c r="G105" s="130" t="s">
        <v>1210</v>
      </c>
      <c r="H105" s="130" t="s">
        <v>954</v>
      </c>
      <c r="I105" s="130" t="s">
        <v>537</v>
      </c>
      <c r="J105" s="130" t="s">
        <v>422</v>
      </c>
      <c r="K105" s="130" t="s">
        <v>423</v>
      </c>
      <c r="L105" s="130" t="s">
        <v>1211</v>
      </c>
      <c r="M105" s="130" t="s">
        <v>1212</v>
      </c>
      <c r="N105" s="130" t="s">
        <v>1213</v>
      </c>
      <c r="O105" s="130" t="s">
        <v>427</v>
      </c>
      <c r="P105" s="130" t="s">
        <v>1214</v>
      </c>
      <c r="Q105" s="130" t="s">
        <v>418</v>
      </c>
      <c r="R105" s="130" t="s">
        <v>1215</v>
      </c>
      <c r="S105" s="131">
        <v>46091</v>
      </c>
      <c r="T105" s="120">
        <f>YEAR(S105)</f>
        <v>2026</v>
      </c>
      <c r="U105" s="120" t="s">
        <v>1216</v>
      </c>
      <c r="V105" s="120" t="s">
        <v>1217</v>
      </c>
      <c r="W105" s="120">
        <v>3</v>
      </c>
      <c r="X105" s="120">
        <v>2</v>
      </c>
      <c r="Y105" s="120">
        <v>0</v>
      </c>
      <c r="Z105" s="120">
        <v>2</v>
      </c>
      <c r="AA105" s="120">
        <v>7</v>
      </c>
      <c r="AB105" s="130" t="s">
        <v>432</v>
      </c>
      <c r="AC105" s="130" t="s">
        <v>418</v>
      </c>
      <c r="AD105" s="130" t="s">
        <v>418</v>
      </c>
      <c r="AE105" s="130" t="s">
        <v>418</v>
      </c>
      <c r="AF105" s="130" t="s">
        <v>418</v>
      </c>
      <c r="AG105" s="120">
        <v>14</v>
      </c>
      <c r="AH105" s="120">
        <v>14</v>
      </c>
      <c r="AI105" s="120">
        <v>0</v>
      </c>
      <c r="AJ105" s="120">
        <v>0</v>
      </c>
      <c r="AK105" s="120">
        <v>12</v>
      </c>
      <c r="AL105" s="120" t="str">
        <f>IF(OR(Q105="No",AC105="No",AE105="No",AH105=0),"No","Yes")</f>
        <v>Yes</v>
      </c>
      <c r="AM105" s="132">
        <f>IF(AL105="No","",AK105/AH105)</f>
        <v>0.8571428571428571</v>
      </c>
      <c r="AN105" s="130"/>
      <c r="AO105" s="130"/>
      <c r="AP105" s="130"/>
      <c r="AQ105" s="130"/>
      <c r="AR105" s="130"/>
      <c r="AS105" s="130"/>
      <c r="AT105" s="130" t="s">
        <v>516</v>
      </c>
      <c r="AU105" s="120">
        <v>5000</v>
      </c>
      <c r="AV105" s="120"/>
      <c r="AW105" s="120"/>
      <c r="AX105" s="120"/>
      <c r="AY105" s="130" t="s">
        <v>496</v>
      </c>
      <c r="AZ105" s="130" t="s">
        <v>435</v>
      </c>
      <c r="BA105" s="130" t="s">
        <v>436</v>
      </c>
      <c r="BB105" s="130" t="s">
        <v>437</v>
      </c>
      <c r="BC105" s="120" t="str">
        <f>IF(AND(BB105="less_smoke",AL105="Yes"), "Yes", "No")</f>
        <v>Yes</v>
      </c>
      <c r="BD105" s="130" t="s">
        <v>1218</v>
      </c>
      <c r="BE105" s="120">
        <v>0</v>
      </c>
      <c r="BF105" s="120">
        <v>1</v>
      </c>
      <c r="BG105" s="120">
        <v>1</v>
      </c>
      <c r="BH105" s="120">
        <v>0</v>
      </c>
      <c r="BI105" s="120">
        <v>0</v>
      </c>
      <c r="BJ105" s="130"/>
      <c r="BK105" s="130" t="s">
        <v>439</v>
      </c>
      <c r="BL105" s="120" t="str">
        <f>IF(OR(BK105="increased_somewhat",BK105="not_changed",BK105="increased_significantly",AL105="No"),"No","Yes")</f>
        <v>Yes</v>
      </c>
    </row>
    <row r="106" spans="1:64" ht="19.5" customHeight="1">
      <c r="A106" s="120">
        <v>103</v>
      </c>
      <c r="B106" s="130" t="s">
        <v>1143</v>
      </c>
      <c r="C106" s="130" t="s">
        <v>418</v>
      </c>
      <c r="D106" s="130" t="s">
        <v>418</v>
      </c>
      <c r="E106" s="130" t="s">
        <v>418</v>
      </c>
      <c r="F106" s="130"/>
      <c r="G106" s="130" t="s">
        <v>1210</v>
      </c>
      <c r="H106" s="130" t="s">
        <v>954</v>
      </c>
      <c r="I106" s="130" t="s">
        <v>537</v>
      </c>
      <c r="J106" s="130" t="s">
        <v>422</v>
      </c>
      <c r="K106" s="130" t="s">
        <v>423</v>
      </c>
      <c r="L106" s="130" t="s">
        <v>1219</v>
      </c>
      <c r="M106" s="130" t="s">
        <v>1220</v>
      </c>
      <c r="N106" s="130" t="s">
        <v>1221</v>
      </c>
      <c r="O106" s="130" t="s">
        <v>427</v>
      </c>
      <c r="P106" s="130" t="s">
        <v>1222</v>
      </c>
      <c r="Q106" s="130" t="s">
        <v>418</v>
      </c>
      <c r="R106" s="130" t="s">
        <v>1223</v>
      </c>
      <c r="S106" s="131">
        <v>46091</v>
      </c>
      <c r="T106" s="120">
        <f>YEAR(S106)</f>
        <v>2026</v>
      </c>
      <c r="U106" s="120" t="s">
        <v>1224</v>
      </c>
      <c r="V106" s="120" t="s">
        <v>1225</v>
      </c>
      <c r="W106" s="120">
        <v>1</v>
      </c>
      <c r="X106" s="120">
        <v>1</v>
      </c>
      <c r="Y106" s="120">
        <v>1</v>
      </c>
      <c r="Z106" s="120">
        <v>2</v>
      </c>
      <c r="AA106" s="120">
        <v>5</v>
      </c>
      <c r="AB106" s="130" t="s">
        <v>432</v>
      </c>
      <c r="AC106" s="130" t="s">
        <v>418</v>
      </c>
      <c r="AD106" s="130" t="s">
        <v>418</v>
      </c>
      <c r="AE106" s="130" t="s">
        <v>418</v>
      </c>
      <c r="AF106" s="130" t="s">
        <v>418</v>
      </c>
      <c r="AG106" s="120">
        <v>14</v>
      </c>
      <c r="AH106" s="120">
        <v>14</v>
      </c>
      <c r="AI106" s="120">
        <v>0</v>
      </c>
      <c r="AJ106" s="120">
        <v>0</v>
      </c>
      <c r="AK106" s="120">
        <v>12</v>
      </c>
      <c r="AL106" s="120" t="str">
        <f>IF(OR(Q106="No",AC106="No",AE106="No",AH106=0),"No","Yes")</f>
        <v>Yes</v>
      </c>
      <c r="AM106" s="132">
        <f>IF(AL106="No","",AK106/AH106)</f>
        <v>0.8571428571428571</v>
      </c>
      <c r="AN106" s="130"/>
      <c r="AO106" s="130"/>
      <c r="AP106" s="130"/>
      <c r="AQ106" s="130"/>
      <c r="AR106" s="130"/>
      <c r="AS106" s="130"/>
      <c r="AT106" s="130" t="s">
        <v>456</v>
      </c>
      <c r="AU106" s="120"/>
      <c r="AV106" s="120"/>
      <c r="AW106" s="120"/>
      <c r="AX106" s="120"/>
      <c r="AY106" s="130" t="s">
        <v>486</v>
      </c>
      <c r="AZ106" s="130" t="s">
        <v>435</v>
      </c>
      <c r="BA106" s="130" t="s">
        <v>436</v>
      </c>
      <c r="BB106" s="130" t="s">
        <v>437</v>
      </c>
      <c r="BC106" s="120" t="str">
        <f>IF(AND(BB106="less_smoke",AL106="Yes"), "Yes", "No")</f>
        <v>Yes</v>
      </c>
      <c r="BD106" s="130" t="s">
        <v>686</v>
      </c>
      <c r="BE106" s="120">
        <v>1</v>
      </c>
      <c r="BF106" s="120">
        <v>0</v>
      </c>
      <c r="BG106" s="120">
        <v>1</v>
      </c>
      <c r="BH106" s="120">
        <v>1</v>
      </c>
      <c r="BI106" s="120">
        <v>0</v>
      </c>
      <c r="BJ106" s="130"/>
      <c r="BK106" s="130" t="s">
        <v>439</v>
      </c>
      <c r="BL106" s="120" t="str">
        <f>IF(OR(BK106="increased_somewhat",BK106="not_changed",BK106="increased_significantly",AL106="No"),"No","Yes")</f>
        <v>Yes</v>
      </c>
    </row>
    <row r="107" spans="1:64" ht="19.5" customHeight="1">
      <c r="A107" s="120">
        <v>104</v>
      </c>
      <c r="B107" s="130" t="s">
        <v>1143</v>
      </c>
      <c r="C107" s="130" t="s">
        <v>418</v>
      </c>
      <c r="D107" s="130" t="s">
        <v>418</v>
      </c>
      <c r="E107" s="130" t="s">
        <v>418</v>
      </c>
      <c r="F107" s="130"/>
      <c r="G107" s="130" t="s">
        <v>1210</v>
      </c>
      <c r="H107" s="130" t="s">
        <v>954</v>
      </c>
      <c r="I107" s="130" t="s">
        <v>537</v>
      </c>
      <c r="J107" s="130" t="s">
        <v>422</v>
      </c>
      <c r="K107" s="130" t="s">
        <v>423</v>
      </c>
      <c r="L107" s="130" t="s">
        <v>1226</v>
      </c>
      <c r="M107" s="130" t="s">
        <v>481</v>
      </c>
      <c r="N107" s="130" t="s">
        <v>1227</v>
      </c>
      <c r="O107" s="130" t="s">
        <v>427</v>
      </c>
      <c r="P107" s="130" t="s">
        <v>1228</v>
      </c>
      <c r="Q107" s="130" t="s">
        <v>418</v>
      </c>
      <c r="R107" s="130" t="s">
        <v>1229</v>
      </c>
      <c r="S107" s="131">
        <v>46092</v>
      </c>
      <c r="T107" s="120">
        <f>YEAR(S107)</f>
        <v>2026</v>
      </c>
      <c r="U107" s="120" t="s">
        <v>1230</v>
      </c>
      <c r="V107" s="120" t="s">
        <v>1231</v>
      </c>
      <c r="W107" s="120">
        <v>1</v>
      </c>
      <c r="X107" s="120">
        <v>1</v>
      </c>
      <c r="Y107" s="120">
        <v>0</v>
      </c>
      <c r="Z107" s="120">
        <v>2</v>
      </c>
      <c r="AA107" s="120">
        <v>4</v>
      </c>
      <c r="AB107" s="130" t="s">
        <v>432</v>
      </c>
      <c r="AC107" s="130" t="s">
        <v>418</v>
      </c>
      <c r="AD107" s="130" t="s">
        <v>418</v>
      </c>
      <c r="AE107" s="130" t="s">
        <v>418</v>
      </c>
      <c r="AF107" s="130" t="s">
        <v>418</v>
      </c>
      <c r="AG107" s="120">
        <v>14</v>
      </c>
      <c r="AH107" s="120">
        <v>14</v>
      </c>
      <c r="AI107" s="120">
        <v>0</v>
      </c>
      <c r="AJ107" s="120">
        <v>0</v>
      </c>
      <c r="AK107" s="120">
        <v>12</v>
      </c>
      <c r="AL107" s="120" t="str">
        <f>IF(OR(Q107="No",AC107="No",AE107="No",AH107=0),"No","Yes")</f>
        <v>Yes</v>
      </c>
      <c r="AM107" s="132">
        <f>IF(AL107="No","",AK107/AH107)</f>
        <v>0.8571428571428571</v>
      </c>
      <c r="AN107" s="130"/>
      <c r="AO107" s="130"/>
      <c r="AP107" s="130"/>
      <c r="AQ107" s="130"/>
      <c r="AR107" s="130"/>
      <c r="AS107" s="130"/>
      <c r="AT107" s="130" t="s">
        <v>456</v>
      </c>
      <c r="AU107" s="120"/>
      <c r="AV107" s="120"/>
      <c r="AW107" s="120"/>
      <c r="AX107" s="120"/>
      <c r="AY107" s="130" t="s">
        <v>496</v>
      </c>
      <c r="AZ107" s="130" t="s">
        <v>435</v>
      </c>
      <c r="BA107" s="130" t="s">
        <v>436</v>
      </c>
      <c r="BB107" s="130" t="s">
        <v>437</v>
      </c>
      <c r="BC107" s="120" t="str">
        <f>IF(AND(BB107="less_smoke",AL107="Yes"), "Yes", "No")</f>
        <v>Yes</v>
      </c>
      <c r="BD107" s="130" t="s">
        <v>932</v>
      </c>
      <c r="BE107" s="120">
        <v>0</v>
      </c>
      <c r="BF107" s="120">
        <v>1</v>
      </c>
      <c r="BG107" s="120">
        <v>0</v>
      </c>
      <c r="BH107" s="120">
        <v>1</v>
      </c>
      <c r="BI107" s="120">
        <v>0</v>
      </c>
      <c r="BJ107" s="130"/>
      <c r="BK107" s="130" t="s">
        <v>439</v>
      </c>
      <c r="BL107" s="120" t="str">
        <f>IF(OR(BK107="increased_somewhat",BK107="not_changed",BK107="increased_significantly",AL107="No"),"No","Yes")</f>
        <v>Yes</v>
      </c>
    </row>
    <row r="108" spans="1:64" ht="19.5" customHeight="1">
      <c r="A108" s="120">
        <v>105</v>
      </c>
      <c r="B108" s="130" t="s">
        <v>1143</v>
      </c>
      <c r="C108" s="130" t="s">
        <v>418</v>
      </c>
      <c r="D108" s="130" t="s">
        <v>418</v>
      </c>
      <c r="E108" s="130" t="s">
        <v>418</v>
      </c>
      <c r="F108" s="130"/>
      <c r="G108" s="130" t="s">
        <v>1210</v>
      </c>
      <c r="H108" s="130" t="s">
        <v>954</v>
      </c>
      <c r="I108" s="130" t="s">
        <v>537</v>
      </c>
      <c r="J108" s="130" t="s">
        <v>422</v>
      </c>
      <c r="K108" s="130" t="s">
        <v>423</v>
      </c>
      <c r="L108" s="130" t="s">
        <v>1232</v>
      </c>
      <c r="M108" s="130" t="s">
        <v>1233</v>
      </c>
      <c r="N108" s="130" t="s">
        <v>1234</v>
      </c>
      <c r="O108" s="130" t="s">
        <v>427</v>
      </c>
      <c r="P108" s="130" t="s">
        <v>1235</v>
      </c>
      <c r="Q108" s="130" t="s">
        <v>418</v>
      </c>
      <c r="R108" s="130" t="s">
        <v>1236</v>
      </c>
      <c r="S108" s="131">
        <v>46091</v>
      </c>
      <c r="T108" s="120">
        <f>YEAR(S108)</f>
        <v>2026</v>
      </c>
      <c r="U108" s="120" t="s">
        <v>1237</v>
      </c>
      <c r="V108" s="120" t="s">
        <v>1238</v>
      </c>
      <c r="W108" s="120">
        <v>1</v>
      </c>
      <c r="X108" s="120">
        <v>1</v>
      </c>
      <c r="Y108" s="120">
        <v>0</v>
      </c>
      <c r="Z108" s="120">
        <v>3</v>
      </c>
      <c r="AA108" s="120">
        <v>5</v>
      </c>
      <c r="AB108" s="130" t="s">
        <v>432</v>
      </c>
      <c r="AC108" s="130" t="s">
        <v>418</v>
      </c>
      <c r="AD108" s="130" t="s">
        <v>418</v>
      </c>
      <c r="AE108" s="130" t="s">
        <v>418</v>
      </c>
      <c r="AF108" s="130" t="s">
        <v>418</v>
      </c>
      <c r="AG108" s="120">
        <v>14</v>
      </c>
      <c r="AH108" s="120">
        <v>14</v>
      </c>
      <c r="AI108" s="120">
        <v>0</v>
      </c>
      <c r="AJ108" s="120">
        <v>0</v>
      </c>
      <c r="AK108" s="120">
        <v>12</v>
      </c>
      <c r="AL108" s="120" t="str">
        <f>IF(OR(Q108="No",AC108="No",AE108="No",AH108=0),"No","Yes")</f>
        <v>Yes</v>
      </c>
      <c r="AM108" s="132">
        <f>IF(AL108="No","",AK108/AH108)</f>
        <v>0.8571428571428571</v>
      </c>
      <c r="AN108" s="130"/>
      <c r="AO108" s="130"/>
      <c r="AP108" s="130"/>
      <c r="AQ108" s="130"/>
      <c r="AR108" s="130"/>
      <c r="AS108" s="130"/>
      <c r="AT108" s="130" t="s">
        <v>456</v>
      </c>
      <c r="AU108" s="120"/>
      <c r="AV108" s="120"/>
      <c r="AW108" s="120"/>
      <c r="AX108" s="120"/>
      <c r="AY108" s="130" t="s">
        <v>496</v>
      </c>
      <c r="AZ108" s="130" t="s">
        <v>487</v>
      </c>
      <c r="BA108" s="130" t="s">
        <v>436</v>
      </c>
      <c r="BB108" s="130" t="s">
        <v>437</v>
      </c>
      <c r="BC108" s="120" t="str">
        <f>IF(AND(BB108="less_smoke",AL108="Yes"), "Yes", "No")</f>
        <v>Yes</v>
      </c>
      <c r="BD108" s="130" t="s">
        <v>465</v>
      </c>
      <c r="BE108" s="120">
        <v>0</v>
      </c>
      <c r="BF108" s="120">
        <v>0</v>
      </c>
      <c r="BG108" s="120">
        <v>1</v>
      </c>
      <c r="BH108" s="120">
        <v>1</v>
      </c>
      <c r="BI108" s="120">
        <v>0</v>
      </c>
      <c r="BJ108" s="130"/>
      <c r="BK108" s="130" t="s">
        <v>439</v>
      </c>
      <c r="BL108" s="120" t="str">
        <f>IF(OR(BK108="increased_somewhat",BK108="not_changed",BK108="increased_significantly",AL108="No"),"No","Yes")</f>
        <v>Yes</v>
      </c>
    </row>
    <row r="109" spans="1:64" ht="19.5" customHeight="1">
      <c r="A109" s="120">
        <v>106</v>
      </c>
      <c r="B109" s="130" t="s">
        <v>1143</v>
      </c>
      <c r="C109" s="130" t="s">
        <v>418</v>
      </c>
      <c r="D109" s="130" t="s">
        <v>418</v>
      </c>
      <c r="E109" s="130" t="s">
        <v>418</v>
      </c>
      <c r="F109" s="130"/>
      <c r="G109" s="130" t="s">
        <v>1210</v>
      </c>
      <c r="H109" s="130" t="s">
        <v>954</v>
      </c>
      <c r="I109" s="130" t="s">
        <v>537</v>
      </c>
      <c r="J109" s="130" t="s">
        <v>422</v>
      </c>
      <c r="K109" s="130" t="s">
        <v>423</v>
      </c>
      <c r="L109" s="130" t="s">
        <v>1239</v>
      </c>
      <c r="M109" s="130" t="s">
        <v>1043</v>
      </c>
      <c r="N109" s="130" t="s">
        <v>1227</v>
      </c>
      <c r="O109" s="130" t="s">
        <v>427</v>
      </c>
      <c r="P109" s="130" t="s">
        <v>1240</v>
      </c>
      <c r="Q109" s="130" t="s">
        <v>418</v>
      </c>
      <c r="R109" s="130" t="s">
        <v>1241</v>
      </c>
      <c r="S109" s="131">
        <v>46091</v>
      </c>
      <c r="T109" s="120">
        <f>YEAR(S109)</f>
        <v>2026</v>
      </c>
      <c r="U109" s="120" t="s">
        <v>1242</v>
      </c>
      <c r="V109" s="120" t="s">
        <v>1243</v>
      </c>
      <c r="W109" s="120">
        <v>1</v>
      </c>
      <c r="X109" s="120">
        <v>1</v>
      </c>
      <c r="Y109" s="120">
        <v>0</v>
      </c>
      <c r="Z109" s="120">
        <v>3</v>
      </c>
      <c r="AA109" s="120">
        <v>5</v>
      </c>
      <c r="AB109" s="130" t="s">
        <v>432</v>
      </c>
      <c r="AC109" s="130" t="s">
        <v>418</v>
      </c>
      <c r="AD109" s="130" t="s">
        <v>418</v>
      </c>
      <c r="AE109" s="130" t="s">
        <v>418</v>
      </c>
      <c r="AF109" s="130" t="s">
        <v>418</v>
      </c>
      <c r="AG109" s="120">
        <v>14</v>
      </c>
      <c r="AH109" s="120">
        <v>14</v>
      </c>
      <c r="AI109" s="120">
        <v>0</v>
      </c>
      <c r="AJ109" s="120">
        <v>0</v>
      </c>
      <c r="AK109" s="120">
        <v>12</v>
      </c>
      <c r="AL109" s="120" t="str">
        <f>IF(OR(Q109="No",AC109="No",AE109="No",AH109=0),"No","Yes")</f>
        <v>Yes</v>
      </c>
      <c r="AM109" s="132">
        <f>IF(AL109="No","",AK109/AH109)</f>
        <v>0.8571428571428571</v>
      </c>
      <c r="AN109" s="130"/>
      <c r="AO109" s="130"/>
      <c r="AP109" s="130"/>
      <c r="AQ109" s="130"/>
      <c r="AR109" s="130"/>
      <c r="AS109" s="130"/>
      <c r="AT109" s="130" t="s">
        <v>456</v>
      </c>
      <c r="AU109" s="120"/>
      <c r="AV109" s="120"/>
      <c r="AW109" s="120"/>
      <c r="AX109" s="120"/>
      <c r="AY109" s="130" t="s">
        <v>496</v>
      </c>
      <c r="AZ109" s="130" t="s">
        <v>435</v>
      </c>
      <c r="BA109" s="130" t="s">
        <v>436</v>
      </c>
      <c r="BB109" s="130" t="s">
        <v>437</v>
      </c>
      <c r="BC109" s="120" t="str">
        <f>IF(AND(BB109="less_smoke",AL109="Yes"), "Yes", "No")</f>
        <v>Yes</v>
      </c>
      <c r="BD109" s="130" t="s">
        <v>1244</v>
      </c>
      <c r="BE109" s="120">
        <v>1</v>
      </c>
      <c r="BF109" s="120">
        <v>1</v>
      </c>
      <c r="BG109" s="120">
        <v>0</v>
      </c>
      <c r="BH109" s="120">
        <v>1</v>
      </c>
      <c r="BI109" s="120">
        <v>0</v>
      </c>
      <c r="BJ109" s="130"/>
      <c r="BK109" s="130" t="s">
        <v>439</v>
      </c>
      <c r="BL109" s="120" t="str">
        <f>IF(OR(BK109="increased_somewhat",BK109="not_changed",BK109="increased_significantly",AL109="No"),"No","Yes")</f>
        <v>Yes</v>
      </c>
    </row>
    <row r="110" spans="1:64" ht="19.5" customHeight="1">
      <c r="A110" s="120">
        <v>107</v>
      </c>
      <c r="B110" s="130" t="s">
        <v>1143</v>
      </c>
      <c r="C110" s="130" t="s">
        <v>418</v>
      </c>
      <c r="D110" s="130" t="s">
        <v>418</v>
      </c>
      <c r="E110" s="130" t="s">
        <v>418</v>
      </c>
      <c r="F110" s="130"/>
      <c r="G110" s="130" t="s">
        <v>1210</v>
      </c>
      <c r="H110" s="130" t="s">
        <v>954</v>
      </c>
      <c r="I110" s="130" t="s">
        <v>537</v>
      </c>
      <c r="J110" s="130" t="s">
        <v>422</v>
      </c>
      <c r="K110" s="130" t="s">
        <v>423</v>
      </c>
      <c r="L110" s="130" t="s">
        <v>1245</v>
      </c>
      <c r="M110" s="130" t="s">
        <v>1246</v>
      </c>
      <c r="N110" s="130" t="s">
        <v>1008</v>
      </c>
      <c r="O110" s="130" t="s">
        <v>427</v>
      </c>
      <c r="P110" s="130" t="s">
        <v>1247</v>
      </c>
      <c r="Q110" s="130" t="s">
        <v>418</v>
      </c>
      <c r="R110" s="130" t="s">
        <v>1248</v>
      </c>
      <c r="S110" s="131">
        <v>46091</v>
      </c>
      <c r="T110" s="120">
        <f>YEAR(S110)</f>
        <v>2026</v>
      </c>
      <c r="U110" s="120" t="s">
        <v>1249</v>
      </c>
      <c r="V110" s="120" t="s">
        <v>1250</v>
      </c>
      <c r="W110" s="120">
        <v>2</v>
      </c>
      <c r="X110" s="120">
        <v>2</v>
      </c>
      <c r="Y110" s="120">
        <v>0</v>
      </c>
      <c r="Z110" s="120">
        <v>1</v>
      </c>
      <c r="AA110" s="120">
        <v>5</v>
      </c>
      <c r="AB110" s="130" t="s">
        <v>432</v>
      </c>
      <c r="AC110" s="130" t="s">
        <v>418</v>
      </c>
      <c r="AD110" s="130" t="s">
        <v>418</v>
      </c>
      <c r="AE110" s="130" t="s">
        <v>418</v>
      </c>
      <c r="AF110" s="130" t="s">
        <v>418</v>
      </c>
      <c r="AG110" s="120">
        <v>14</v>
      </c>
      <c r="AH110" s="120">
        <v>14</v>
      </c>
      <c r="AI110" s="120">
        <v>0</v>
      </c>
      <c r="AJ110" s="120">
        <v>0</v>
      </c>
      <c r="AK110" s="120">
        <v>10</v>
      </c>
      <c r="AL110" s="120" t="str">
        <f>IF(OR(Q110="No",AC110="No",AE110="No",AH110=0),"No","Yes")</f>
        <v>Yes</v>
      </c>
      <c r="AM110" s="132">
        <f>IF(AL110="No","",AK110/AH110)</f>
        <v>0.7142857142857143</v>
      </c>
      <c r="AN110" s="130"/>
      <c r="AO110" s="130"/>
      <c r="AP110" s="130"/>
      <c r="AQ110" s="130"/>
      <c r="AR110" s="130"/>
      <c r="AS110" s="130"/>
      <c r="AT110" s="130" t="s">
        <v>516</v>
      </c>
      <c r="AU110" s="120">
        <v>5000</v>
      </c>
      <c r="AV110" s="120"/>
      <c r="AW110" s="120"/>
      <c r="AX110" s="120"/>
      <c r="AY110" s="130" t="s">
        <v>496</v>
      </c>
      <c r="AZ110" s="130" t="s">
        <v>487</v>
      </c>
      <c r="BA110" s="130" t="s">
        <v>436</v>
      </c>
      <c r="BB110" s="130" t="s">
        <v>437</v>
      </c>
      <c r="BC110" s="120" t="str">
        <f>IF(AND(BB110="less_smoke",AL110="Yes"), "Yes", "No")</f>
        <v>Yes</v>
      </c>
      <c r="BD110" s="130" t="s">
        <v>1069</v>
      </c>
      <c r="BE110" s="120">
        <v>1</v>
      </c>
      <c r="BF110" s="120">
        <v>0</v>
      </c>
      <c r="BG110" s="120">
        <v>0</v>
      </c>
      <c r="BH110" s="120">
        <v>1</v>
      </c>
      <c r="BI110" s="120">
        <v>0</v>
      </c>
      <c r="BJ110" s="130"/>
      <c r="BK110" s="130" t="s">
        <v>439</v>
      </c>
      <c r="BL110" s="120" t="str">
        <f>IF(OR(BK110="increased_somewhat",BK110="not_changed",BK110="increased_significantly",AL110="No"),"No","Yes")</f>
        <v>Yes</v>
      </c>
    </row>
    <row r="111" spans="1:64" ht="19.5" customHeight="1">
      <c r="A111" s="120">
        <v>108</v>
      </c>
      <c r="B111" s="130" t="s">
        <v>1251</v>
      </c>
      <c r="C111" s="130" t="s">
        <v>418</v>
      </c>
      <c r="D111" s="130" t="s">
        <v>418</v>
      </c>
      <c r="E111" s="130" t="s">
        <v>418</v>
      </c>
      <c r="F111" s="130"/>
      <c r="G111" s="130" t="s">
        <v>1093</v>
      </c>
      <c r="H111" s="130" t="s">
        <v>476</v>
      </c>
      <c r="I111" s="130" t="s">
        <v>477</v>
      </c>
      <c r="J111" s="130" t="s">
        <v>478</v>
      </c>
      <c r="K111" s="130" t="s">
        <v>423</v>
      </c>
      <c r="L111" s="130" t="s">
        <v>1252</v>
      </c>
      <c r="M111" s="130" t="s">
        <v>1253</v>
      </c>
      <c r="N111" s="130" t="s">
        <v>1254</v>
      </c>
      <c r="O111" s="130" t="s">
        <v>427</v>
      </c>
      <c r="P111" s="130" t="s">
        <v>1255</v>
      </c>
      <c r="Q111" s="130" t="s">
        <v>418</v>
      </c>
      <c r="R111" s="130" t="s">
        <v>1256</v>
      </c>
      <c r="S111" s="131">
        <v>46100</v>
      </c>
      <c r="T111" s="120">
        <f>YEAR(S111)</f>
        <v>2026</v>
      </c>
      <c r="U111" s="120" t="s">
        <v>1257</v>
      </c>
      <c r="V111" s="120" t="s">
        <v>1258</v>
      </c>
      <c r="W111" s="120">
        <v>1</v>
      </c>
      <c r="X111" s="120">
        <v>2</v>
      </c>
      <c r="Y111" s="120">
        <v>0</v>
      </c>
      <c r="Z111" s="120">
        <v>3</v>
      </c>
      <c r="AA111" s="120">
        <v>6</v>
      </c>
      <c r="AB111" s="130" t="s">
        <v>432</v>
      </c>
      <c r="AC111" s="130" t="s">
        <v>418</v>
      </c>
      <c r="AD111" s="130" t="s">
        <v>418</v>
      </c>
      <c r="AE111" s="130" t="s">
        <v>418</v>
      </c>
      <c r="AF111" s="130" t="s">
        <v>418</v>
      </c>
      <c r="AG111" s="120">
        <v>14</v>
      </c>
      <c r="AH111" s="120">
        <v>11</v>
      </c>
      <c r="AI111" s="120">
        <v>3</v>
      </c>
      <c r="AJ111" s="120">
        <v>0</v>
      </c>
      <c r="AK111" s="120">
        <v>10</v>
      </c>
      <c r="AL111" s="120" t="str">
        <f>IF(OR(Q111="No",AC111="No",AE111="No",AH111=0),"No","Yes")</f>
        <v>Yes</v>
      </c>
      <c r="AM111" s="132">
        <f>IF(AL111="No","",AK111/AH111)</f>
        <v>0.90909090909090906</v>
      </c>
      <c r="AN111" s="130"/>
      <c r="AO111" s="130" t="s">
        <v>418</v>
      </c>
      <c r="AP111" s="130" t="s">
        <v>636</v>
      </c>
      <c r="AQ111" s="130" t="s">
        <v>636</v>
      </c>
      <c r="AR111" s="130" t="s">
        <v>636</v>
      </c>
      <c r="AS111" s="130" t="s">
        <v>636</v>
      </c>
      <c r="AT111" s="130" t="s">
        <v>456</v>
      </c>
      <c r="AU111" s="120"/>
      <c r="AV111" s="120"/>
      <c r="AW111" s="120"/>
      <c r="AX111" s="120"/>
      <c r="AY111" s="130" t="s">
        <v>496</v>
      </c>
      <c r="AZ111" s="130" t="s">
        <v>435</v>
      </c>
      <c r="BA111" s="130" t="s">
        <v>436</v>
      </c>
      <c r="BB111" s="130" t="s">
        <v>437</v>
      </c>
      <c r="BC111" s="120" t="str">
        <f>IF(AND(BB111="less_smoke",AL111="Yes"), "Yes", "No")</f>
        <v>Yes</v>
      </c>
      <c r="BD111" s="130" t="s">
        <v>465</v>
      </c>
      <c r="BE111" s="120">
        <v>0</v>
      </c>
      <c r="BF111" s="120">
        <v>0</v>
      </c>
      <c r="BG111" s="120">
        <v>1</v>
      </c>
      <c r="BH111" s="120">
        <v>1</v>
      </c>
      <c r="BI111" s="120">
        <v>0</v>
      </c>
      <c r="BJ111" s="130"/>
      <c r="BK111" s="130" t="s">
        <v>439</v>
      </c>
      <c r="BL111" s="120" t="str">
        <f>IF(OR(BK111="increased_somewhat",BK111="not_changed",BK111="increased_significantly",AL111="No"),"No","Yes")</f>
        <v>Yes</v>
      </c>
    </row>
    <row r="112" spans="1:64" ht="19.5" customHeight="1">
      <c r="A112" s="120">
        <v>109</v>
      </c>
      <c r="B112" s="130" t="s">
        <v>1143</v>
      </c>
      <c r="C112" s="130" t="s">
        <v>418</v>
      </c>
      <c r="D112" s="130" t="s">
        <v>418</v>
      </c>
      <c r="E112" s="130" t="s">
        <v>418</v>
      </c>
      <c r="F112" s="130"/>
      <c r="G112" s="130" t="s">
        <v>1259</v>
      </c>
      <c r="H112" s="130" t="s">
        <v>1260</v>
      </c>
      <c r="I112" s="130" t="s">
        <v>1261</v>
      </c>
      <c r="J112" s="130" t="s">
        <v>478</v>
      </c>
      <c r="K112" s="130" t="s">
        <v>423</v>
      </c>
      <c r="L112" s="130" t="s">
        <v>1262</v>
      </c>
      <c r="M112" s="130" t="s">
        <v>1263</v>
      </c>
      <c r="N112" s="130" t="s">
        <v>1264</v>
      </c>
      <c r="O112" s="130" t="s">
        <v>427</v>
      </c>
      <c r="P112" s="130" t="s">
        <v>1265</v>
      </c>
      <c r="Q112" s="130" t="s">
        <v>418</v>
      </c>
      <c r="R112" s="130" t="s">
        <v>1266</v>
      </c>
      <c r="S112" s="131">
        <v>46112</v>
      </c>
      <c r="T112" s="120">
        <f>YEAR(S112)</f>
        <v>2026</v>
      </c>
      <c r="U112" s="120" t="s">
        <v>1267</v>
      </c>
      <c r="V112" s="120" t="s">
        <v>1268</v>
      </c>
      <c r="W112" s="120">
        <v>1</v>
      </c>
      <c r="X112" s="120">
        <v>0</v>
      </c>
      <c r="Y112" s="120">
        <v>0</v>
      </c>
      <c r="Z112" s="120">
        <v>4</v>
      </c>
      <c r="AA112" s="120">
        <v>5</v>
      </c>
      <c r="AB112" s="130" t="s">
        <v>432</v>
      </c>
      <c r="AC112" s="130" t="s">
        <v>418</v>
      </c>
      <c r="AD112" s="130" t="s">
        <v>418</v>
      </c>
      <c r="AE112" s="130" t="s">
        <v>418</v>
      </c>
      <c r="AF112" s="130" t="s">
        <v>418</v>
      </c>
      <c r="AG112" s="120">
        <v>14</v>
      </c>
      <c r="AH112" s="120">
        <v>14</v>
      </c>
      <c r="AI112" s="120">
        <v>0</v>
      </c>
      <c r="AJ112" s="120">
        <v>0</v>
      </c>
      <c r="AK112" s="120">
        <v>14</v>
      </c>
      <c r="AL112" s="120" t="str">
        <f>IF(OR(Q112="No",AC112="No",AE112="No",AH112=0),"No","Yes")</f>
        <v>Yes</v>
      </c>
      <c r="AM112" s="132">
        <f>IF(AL112="No","",AK112/AH112)</f>
        <v>1</v>
      </c>
      <c r="AN112" s="130"/>
      <c r="AO112" s="130"/>
      <c r="AP112" s="130"/>
      <c r="AQ112" s="130"/>
      <c r="AR112" s="130"/>
      <c r="AS112" s="130"/>
      <c r="AT112" s="130" t="s">
        <v>433</v>
      </c>
      <c r="AU112" s="120">
        <v>5000</v>
      </c>
      <c r="AV112" s="120"/>
      <c r="AW112" s="120"/>
      <c r="AX112" s="120"/>
      <c r="AY112" s="130" t="s">
        <v>486</v>
      </c>
      <c r="AZ112" s="130" t="s">
        <v>435</v>
      </c>
      <c r="BA112" s="130" t="s">
        <v>436</v>
      </c>
      <c r="BB112" s="130" t="s">
        <v>437</v>
      </c>
      <c r="BC112" s="120" t="str">
        <f>IF(AND(BB112="less_smoke",AL112="Yes"), "Yes", "No")</f>
        <v>Yes</v>
      </c>
      <c r="BD112" s="130" t="s">
        <v>526</v>
      </c>
      <c r="BE112" s="120">
        <v>0</v>
      </c>
      <c r="BF112" s="120">
        <v>0</v>
      </c>
      <c r="BG112" s="120">
        <v>1</v>
      </c>
      <c r="BH112" s="120">
        <v>1</v>
      </c>
      <c r="BI112" s="120">
        <v>0</v>
      </c>
      <c r="BJ112" s="130"/>
      <c r="BK112" s="130" t="s">
        <v>439</v>
      </c>
      <c r="BL112" s="120" t="str">
        <f>IF(OR(BK112="increased_somewhat",BK112="not_changed",BK112="increased_significantly",AL112="No"),"No","Yes")</f>
        <v>Yes</v>
      </c>
    </row>
    <row r="113" spans="1:64" ht="19.5" customHeight="1">
      <c r="A113" s="120">
        <v>110</v>
      </c>
      <c r="B113" s="130" t="s">
        <v>1143</v>
      </c>
      <c r="C113" s="130" t="s">
        <v>418</v>
      </c>
      <c r="D113" s="130" t="s">
        <v>418</v>
      </c>
      <c r="E113" s="130" t="s">
        <v>418</v>
      </c>
      <c r="F113" s="130"/>
      <c r="G113" s="130" t="s">
        <v>1259</v>
      </c>
      <c r="H113" s="130" t="s">
        <v>1260</v>
      </c>
      <c r="I113" s="130" t="s">
        <v>1261</v>
      </c>
      <c r="J113" s="130" t="s">
        <v>478</v>
      </c>
      <c r="K113" s="130" t="s">
        <v>423</v>
      </c>
      <c r="L113" s="130" t="s">
        <v>1269</v>
      </c>
      <c r="M113" s="130" t="s">
        <v>1270</v>
      </c>
      <c r="N113" s="130" t="s">
        <v>1138</v>
      </c>
      <c r="O113" s="130" t="s">
        <v>427</v>
      </c>
      <c r="P113" s="130" t="s">
        <v>1271</v>
      </c>
      <c r="Q113" s="130" t="s">
        <v>418</v>
      </c>
      <c r="R113" s="130" t="s">
        <v>1272</v>
      </c>
      <c r="S113" s="131">
        <v>46104</v>
      </c>
      <c r="T113" s="120">
        <f>YEAR(S113)</f>
        <v>2026</v>
      </c>
      <c r="U113" s="120" t="s">
        <v>1273</v>
      </c>
      <c r="V113" s="120" t="s">
        <v>1274</v>
      </c>
      <c r="W113" s="120">
        <v>1</v>
      </c>
      <c r="X113" s="120">
        <v>1</v>
      </c>
      <c r="Y113" s="120">
        <v>0</v>
      </c>
      <c r="Z113" s="120">
        <v>4</v>
      </c>
      <c r="AA113" s="120">
        <v>6</v>
      </c>
      <c r="AB113" s="130" t="s">
        <v>432</v>
      </c>
      <c r="AC113" s="130" t="s">
        <v>418</v>
      </c>
      <c r="AD113" s="130" t="s">
        <v>418</v>
      </c>
      <c r="AE113" s="130" t="s">
        <v>418</v>
      </c>
      <c r="AF113" s="130" t="s">
        <v>418</v>
      </c>
      <c r="AG113" s="120">
        <v>14</v>
      </c>
      <c r="AH113" s="120">
        <v>14</v>
      </c>
      <c r="AI113" s="120">
        <v>0</v>
      </c>
      <c r="AJ113" s="120">
        <v>0</v>
      </c>
      <c r="AK113" s="120">
        <v>14</v>
      </c>
      <c r="AL113" s="120" t="str">
        <f>IF(OR(Q113="No",AC113="No",AE113="No",AH113=0),"No","Yes")</f>
        <v>Yes</v>
      </c>
      <c r="AM113" s="132">
        <f>IF(AL113="No","",AK113/AH113)</f>
        <v>1</v>
      </c>
      <c r="AN113" s="130"/>
      <c r="AO113" s="130"/>
      <c r="AP113" s="130"/>
      <c r="AQ113" s="130"/>
      <c r="AR113" s="130"/>
      <c r="AS113" s="130"/>
      <c r="AT113" s="130" t="s">
        <v>516</v>
      </c>
      <c r="AU113" s="120">
        <v>5000</v>
      </c>
      <c r="AV113" s="120"/>
      <c r="AW113" s="120"/>
      <c r="AX113" s="120"/>
      <c r="AY113" s="130" t="s">
        <v>434</v>
      </c>
      <c r="AZ113" s="130" t="s">
        <v>435</v>
      </c>
      <c r="BA113" s="130" t="s">
        <v>436</v>
      </c>
      <c r="BB113" s="130" t="s">
        <v>437</v>
      </c>
      <c r="BC113" s="120" t="str">
        <f>IF(AND(BB113="less_smoke",AL113="Yes"), "Yes", "No")</f>
        <v>Yes</v>
      </c>
      <c r="BD113" s="130" t="s">
        <v>526</v>
      </c>
      <c r="BE113" s="120">
        <v>0</v>
      </c>
      <c r="BF113" s="120">
        <v>0</v>
      </c>
      <c r="BG113" s="120">
        <v>1</v>
      </c>
      <c r="BH113" s="120">
        <v>1</v>
      </c>
      <c r="BI113" s="120">
        <v>0</v>
      </c>
      <c r="BJ113" s="130"/>
      <c r="BK113" s="130" t="s">
        <v>439</v>
      </c>
      <c r="BL113" s="120" t="str">
        <f>IF(OR(BK113="increased_somewhat",BK113="not_changed",BK113="increased_significantly",AL113="No"),"No","Yes")</f>
        <v>Yes</v>
      </c>
    </row>
    <row r="114" spans="1:64" ht="19.5" customHeight="1">
      <c r="A114" s="120">
        <v>111</v>
      </c>
      <c r="B114" s="130" t="s">
        <v>1143</v>
      </c>
      <c r="C114" s="130" t="s">
        <v>418</v>
      </c>
      <c r="D114" s="130" t="s">
        <v>418</v>
      </c>
      <c r="E114" s="130" t="s">
        <v>418</v>
      </c>
      <c r="F114" s="130"/>
      <c r="G114" s="130" t="s">
        <v>1275</v>
      </c>
      <c r="H114" s="130" t="s">
        <v>862</v>
      </c>
      <c r="I114" s="130" t="s">
        <v>863</v>
      </c>
      <c r="J114" s="130" t="s">
        <v>422</v>
      </c>
      <c r="K114" s="130" t="s">
        <v>423</v>
      </c>
      <c r="L114" s="130" t="s">
        <v>1276</v>
      </c>
      <c r="M114" s="130" t="s">
        <v>1277</v>
      </c>
      <c r="N114" s="130" t="s">
        <v>1278</v>
      </c>
      <c r="O114" s="130" t="s">
        <v>427</v>
      </c>
      <c r="P114" s="130" t="s">
        <v>1279</v>
      </c>
      <c r="Q114" s="130" t="s">
        <v>418</v>
      </c>
      <c r="R114" s="130" t="s">
        <v>1280</v>
      </c>
      <c r="S114" s="131">
        <v>46086</v>
      </c>
      <c r="T114" s="120">
        <f>YEAR(S114)</f>
        <v>2026</v>
      </c>
      <c r="U114" s="120" t="s">
        <v>1281</v>
      </c>
      <c r="V114" s="120" t="s">
        <v>1282</v>
      </c>
      <c r="W114" s="120">
        <v>1</v>
      </c>
      <c r="X114" s="120">
        <v>0</v>
      </c>
      <c r="Y114" s="120">
        <v>1</v>
      </c>
      <c r="Z114" s="120">
        <v>2</v>
      </c>
      <c r="AA114" s="120">
        <v>4</v>
      </c>
      <c r="AB114" s="130" t="s">
        <v>432</v>
      </c>
      <c r="AC114" s="130" t="s">
        <v>418</v>
      </c>
      <c r="AD114" s="130" t="s">
        <v>418</v>
      </c>
      <c r="AE114" s="130" t="s">
        <v>418</v>
      </c>
      <c r="AF114" s="130" t="s">
        <v>418</v>
      </c>
      <c r="AG114" s="120">
        <v>21</v>
      </c>
      <c r="AH114" s="120">
        <v>21</v>
      </c>
      <c r="AI114" s="120">
        <v>0</v>
      </c>
      <c r="AJ114" s="120">
        <v>0</v>
      </c>
      <c r="AK114" s="120">
        <v>21</v>
      </c>
      <c r="AL114" s="120" t="str">
        <f>IF(OR(Q114="No",AC114="No",AE114="No",AH114=0),"No","Yes")</f>
        <v>Yes</v>
      </c>
      <c r="AM114" s="132">
        <f>IF(AL114="No","",AK114/AH114)</f>
        <v>1</v>
      </c>
      <c r="AN114" s="130"/>
      <c r="AO114" s="130"/>
      <c r="AP114" s="130"/>
      <c r="AQ114" s="130"/>
      <c r="AR114" s="130"/>
      <c r="AS114" s="130"/>
      <c r="AT114" s="130" t="s">
        <v>516</v>
      </c>
      <c r="AU114" s="120">
        <v>5000</v>
      </c>
      <c r="AV114" s="120"/>
      <c r="AW114" s="120"/>
      <c r="AX114" s="120"/>
      <c r="AY114" s="130" t="s">
        <v>486</v>
      </c>
      <c r="AZ114" s="130" t="s">
        <v>435</v>
      </c>
      <c r="BA114" s="130" t="s">
        <v>871</v>
      </c>
      <c r="BB114" s="130" t="s">
        <v>709</v>
      </c>
      <c r="BC114" s="120" t="str">
        <f>IF(AND(BB114="less_smoke",AL114="Yes"), "Yes", "No")</f>
        <v>No</v>
      </c>
      <c r="BD114" s="130" t="s">
        <v>775</v>
      </c>
      <c r="BE114" s="120">
        <v>0</v>
      </c>
      <c r="BF114" s="120">
        <v>0</v>
      </c>
      <c r="BG114" s="120">
        <v>1</v>
      </c>
      <c r="BH114" s="120">
        <v>0</v>
      </c>
      <c r="BI114" s="120">
        <v>0</v>
      </c>
      <c r="BJ114" s="130"/>
      <c r="BK114" s="130" t="s">
        <v>439</v>
      </c>
      <c r="BL114" s="120" t="str">
        <f>IF(OR(BK114="increased_somewhat",BK114="not_changed",BK114="increased_significantly",AL114="No"),"No","Yes")</f>
        <v>Yes</v>
      </c>
    </row>
    <row r="115" spans="1:64" ht="19.5" customHeight="1">
      <c r="A115" s="120">
        <v>112</v>
      </c>
      <c r="B115" s="130" t="s">
        <v>1143</v>
      </c>
      <c r="C115" s="130" t="s">
        <v>418</v>
      </c>
      <c r="D115" s="130" t="s">
        <v>418</v>
      </c>
      <c r="E115" s="130" t="s">
        <v>418</v>
      </c>
      <c r="F115" s="130"/>
      <c r="G115" s="130" t="s">
        <v>1275</v>
      </c>
      <c r="H115" s="130" t="s">
        <v>862</v>
      </c>
      <c r="I115" s="130" t="s">
        <v>863</v>
      </c>
      <c r="J115" s="130" t="s">
        <v>422</v>
      </c>
      <c r="K115" s="130" t="s">
        <v>423</v>
      </c>
      <c r="L115" s="130" t="s">
        <v>1283</v>
      </c>
      <c r="M115" s="130" t="s">
        <v>972</v>
      </c>
      <c r="N115" s="130" t="s">
        <v>1284</v>
      </c>
      <c r="O115" s="130" t="s">
        <v>427</v>
      </c>
      <c r="P115" s="130" t="s">
        <v>1285</v>
      </c>
      <c r="Q115" s="130" t="s">
        <v>418</v>
      </c>
      <c r="R115" s="130" t="s">
        <v>1286</v>
      </c>
      <c r="S115" s="131">
        <v>46100</v>
      </c>
      <c r="T115" s="120">
        <f>YEAR(S115)</f>
        <v>2026</v>
      </c>
      <c r="U115" s="120" t="s">
        <v>1287</v>
      </c>
      <c r="V115" s="120" t="s">
        <v>1288</v>
      </c>
      <c r="W115" s="120">
        <v>1</v>
      </c>
      <c r="X115" s="120">
        <v>1</v>
      </c>
      <c r="Y115" s="120">
        <v>0</v>
      </c>
      <c r="Z115" s="120">
        <v>2</v>
      </c>
      <c r="AA115" s="120">
        <v>4</v>
      </c>
      <c r="AB115" s="130" t="s">
        <v>432</v>
      </c>
      <c r="AC115" s="130" t="s">
        <v>418</v>
      </c>
      <c r="AD115" s="130" t="s">
        <v>418</v>
      </c>
      <c r="AE115" s="130" t="s">
        <v>418</v>
      </c>
      <c r="AF115" s="130" t="s">
        <v>418</v>
      </c>
      <c r="AG115" s="120">
        <v>21</v>
      </c>
      <c r="AH115" s="120">
        <v>21</v>
      </c>
      <c r="AI115" s="120">
        <v>0</v>
      </c>
      <c r="AJ115" s="120">
        <v>0</v>
      </c>
      <c r="AK115" s="120">
        <v>14</v>
      </c>
      <c r="AL115" s="120" t="str">
        <f>IF(OR(Q115="No",AC115="No",AE115="No",AH115=0),"No","Yes")</f>
        <v>Yes</v>
      </c>
      <c r="AM115" s="132">
        <f>IF(AL115="No","",AK115/AH115)</f>
        <v>0.66666666666666663</v>
      </c>
      <c r="AN115" s="130"/>
      <c r="AO115" s="130"/>
      <c r="AP115" s="130"/>
      <c r="AQ115" s="130"/>
      <c r="AR115" s="130"/>
      <c r="AS115" s="130"/>
      <c r="AT115" s="130" t="s">
        <v>516</v>
      </c>
      <c r="AU115" s="120">
        <v>6000</v>
      </c>
      <c r="AV115" s="120"/>
      <c r="AW115" s="120"/>
      <c r="AX115" s="120"/>
      <c r="AY115" s="130" t="s">
        <v>434</v>
      </c>
      <c r="AZ115" s="130" t="s">
        <v>435</v>
      </c>
      <c r="BA115" s="130" t="s">
        <v>871</v>
      </c>
      <c r="BB115" s="130" t="s">
        <v>437</v>
      </c>
      <c r="BC115" s="120" t="str">
        <f>IF(AND(BB115="less_smoke",AL115="Yes"), "Yes", "No")</f>
        <v>Yes</v>
      </c>
      <c r="BD115" s="130" t="s">
        <v>775</v>
      </c>
      <c r="BE115" s="120">
        <v>0</v>
      </c>
      <c r="BF115" s="120">
        <v>0</v>
      </c>
      <c r="BG115" s="120">
        <v>1</v>
      </c>
      <c r="BH115" s="120">
        <v>0</v>
      </c>
      <c r="BI115" s="120">
        <v>0</v>
      </c>
      <c r="BJ115" s="130"/>
      <c r="BK115" s="130" t="s">
        <v>439</v>
      </c>
      <c r="BL115" s="120" t="str">
        <f>IF(OR(BK115="increased_somewhat",BK115="not_changed",BK115="increased_significantly",AL115="No"),"No","Yes")</f>
        <v>Yes</v>
      </c>
    </row>
    <row r="116" spans="1:64" ht="19.5" customHeight="1">
      <c r="A116" s="120">
        <v>113</v>
      </c>
      <c r="B116" s="130" t="s">
        <v>1143</v>
      </c>
      <c r="C116" s="130" t="s">
        <v>418</v>
      </c>
      <c r="D116" s="130" t="s">
        <v>418</v>
      </c>
      <c r="E116" s="130" t="s">
        <v>418</v>
      </c>
      <c r="F116" s="130"/>
      <c r="G116" s="130" t="s">
        <v>1275</v>
      </c>
      <c r="H116" s="130" t="s">
        <v>862</v>
      </c>
      <c r="I116" s="130" t="s">
        <v>863</v>
      </c>
      <c r="J116" s="130" t="s">
        <v>422</v>
      </c>
      <c r="K116" s="130" t="s">
        <v>423</v>
      </c>
      <c r="L116" s="130" t="s">
        <v>1289</v>
      </c>
      <c r="M116" s="130" t="s">
        <v>1290</v>
      </c>
      <c r="N116" s="130" t="s">
        <v>1291</v>
      </c>
      <c r="O116" s="130" t="s">
        <v>427</v>
      </c>
      <c r="P116" s="130" t="s">
        <v>1292</v>
      </c>
      <c r="Q116" s="130" t="s">
        <v>418</v>
      </c>
      <c r="R116" s="130" t="s">
        <v>1293</v>
      </c>
      <c r="S116" s="131">
        <v>46086</v>
      </c>
      <c r="T116" s="120">
        <f>YEAR(S116)</f>
        <v>2026</v>
      </c>
      <c r="U116" s="120" t="s">
        <v>1294</v>
      </c>
      <c r="V116" s="120" t="s">
        <v>1295</v>
      </c>
      <c r="W116" s="120">
        <v>2</v>
      </c>
      <c r="X116" s="120">
        <v>0</v>
      </c>
      <c r="Y116" s="120">
        <v>1</v>
      </c>
      <c r="Z116" s="120">
        <v>2</v>
      </c>
      <c r="AA116" s="120">
        <v>5</v>
      </c>
      <c r="AB116" s="130" t="s">
        <v>432</v>
      </c>
      <c r="AC116" s="130" t="s">
        <v>418</v>
      </c>
      <c r="AD116" s="130" t="s">
        <v>418</v>
      </c>
      <c r="AE116" s="130" t="s">
        <v>418</v>
      </c>
      <c r="AF116" s="130" t="s">
        <v>418</v>
      </c>
      <c r="AG116" s="120">
        <v>21</v>
      </c>
      <c r="AH116" s="120">
        <v>21</v>
      </c>
      <c r="AI116" s="120">
        <v>0</v>
      </c>
      <c r="AJ116" s="120">
        <v>0</v>
      </c>
      <c r="AK116" s="120">
        <v>1</v>
      </c>
      <c r="AL116" s="120" t="str">
        <f>IF(OR(Q116="No",AC116="No",AE116="No",AH116=0),"No","Yes")</f>
        <v>Yes</v>
      </c>
      <c r="AM116" s="132">
        <f>IF(AL116="No","",AK116/AH116)</f>
        <v>4.7619047619047616E-2</v>
      </c>
      <c r="AN116" s="130"/>
      <c r="AO116" s="130"/>
      <c r="AP116" s="130"/>
      <c r="AQ116" s="130"/>
      <c r="AR116" s="130"/>
      <c r="AS116" s="130"/>
      <c r="AT116" s="130" t="s">
        <v>456</v>
      </c>
      <c r="AU116" s="120"/>
      <c r="AV116" s="120"/>
      <c r="AW116" s="120"/>
      <c r="AX116" s="120"/>
      <c r="AY116" s="130" t="s">
        <v>434</v>
      </c>
      <c r="AZ116" s="130" t="s">
        <v>435</v>
      </c>
      <c r="BA116" s="130" t="s">
        <v>871</v>
      </c>
      <c r="BB116" s="130" t="s">
        <v>437</v>
      </c>
      <c r="BC116" s="120" t="str">
        <f>IF(AND(BB116="less_smoke",AL116="Yes"), "Yes", "No")</f>
        <v>Yes</v>
      </c>
      <c r="BD116" s="130" t="s">
        <v>775</v>
      </c>
      <c r="BE116" s="120">
        <v>0</v>
      </c>
      <c r="BF116" s="120">
        <v>0</v>
      </c>
      <c r="BG116" s="120">
        <v>1</v>
      </c>
      <c r="BH116" s="120">
        <v>0</v>
      </c>
      <c r="BI116" s="120">
        <v>0</v>
      </c>
      <c r="BJ116" s="130"/>
      <c r="BK116" s="130" t="s">
        <v>439</v>
      </c>
      <c r="BL116" s="120" t="str">
        <f>IF(OR(BK116="increased_somewhat",BK116="not_changed",BK116="increased_significantly",AL116="No"),"No","Yes")</f>
        <v>Yes</v>
      </c>
    </row>
    <row r="117" spans="1:64" ht="19.5" customHeight="1">
      <c r="A117" s="120">
        <v>114</v>
      </c>
      <c r="B117" s="130" t="s">
        <v>1143</v>
      </c>
      <c r="C117" s="130" t="s">
        <v>418</v>
      </c>
      <c r="D117" s="130" t="s">
        <v>418</v>
      </c>
      <c r="E117" s="130" t="s">
        <v>418</v>
      </c>
      <c r="F117" s="130"/>
      <c r="G117" s="130" t="s">
        <v>1275</v>
      </c>
      <c r="H117" s="130" t="s">
        <v>862</v>
      </c>
      <c r="I117" s="130" t="s">
        <v>863</v>
      </c>
      <c r="J117" s="130" t="s">
        <v>422</v>
      </c>
      <c r="K117" s="130" t="s">
        <v>423</v>
      </c>
      <c r="L117" s="130" t="s">
        <v>1296</v>
      </c>
      <c r="M117" s="130" t="s">
        <v>1297</v>
      </c>
      <c r="N117" s="130" t="s">
        <v>553</v>
      </c>
      <c r="O117" s="130" t="s">
        <v>427</v>
      </c>
      <c r="P117" s="130" t="s">
        <v>1298</v>
      </c>
      <c r="Q117" s="130" t="s">
        <v>418</v>
      </c>
      <c r="R117" s="130" t="s">
        <v>1299</v>
      </c>
      <c r="S117" s="131">
        <v>46100</v>
      </c>
      <c r="T117" s="120">
        <f>YEAR(S117)</f>
        <v>2026</v>
      </c>
      <c r="U117" s="120" t="s">
        <v>1300</v>
      </c>
      <c r="V117" s="120" t="s">
        <v>1301</v>
      </c>
      <c r="W117" s="120">
        <v>4</v>
      </c>
      <c r="X117" s="120">
        <v>3</v>
      </c>
      <c r="Y117" s="120">
        <v>0</v>
      </c>
      <c r="Z117" s="120">
        <v>0</v>
      </c>
      <c r="AA117" s="120">
        <v>7</v>
      </c>
      <c r="AB117" s="130" t="s">
        <v>432</v>
      </c>
      <c r="AC117" s="130" t="s">
        <v>418</v>
      </c>
      <c r="AD117" s="130" t="s">
        <v>418</v>
      </c>
      <c r="AE117" s="130" t="s">
        <v>418</v>
      </c>
      <c r="AF117" s="130" t="s">
        <v>418</v>
      </c>
      <c r="AG117" s="120">
        <v>21</v>
      </c>
      <c r="AH117" s="120">
        <v>21</v>
      </c>
      <c r="AI117" s="120">
        <v>0</v>
      </c>
      <c r="AJ117" s="120">
        <v>0</v>
      </c>
      <c r="AK117" s="120">
        <v>21</v>
      </c>
      <c r="AL117" s="120" t="str">
        <f>IF(OR(Q117="No",AC117="No",AE117="No",AH117=0),"No","Yes")</f>
        <v>Yes</v>
      </c>
      <c r="AM117" s="132">
        <f>IF(AL117="No","",AK117/AH117)</f>
        <v>1</v>
      </c>
      <c r="AN117" s="130"/>
      <c r="AO117" s="130"/>
      <c r="AP117" s="130"/>
      <c r="AQ117" s="130"/>
      <c r="AR117" s="130"/>
      <c r="AS117" s="130"/>
      <c r="AT117" s="130" t="s">
        <v>433</v>
      </c>
      <c r="AU117" s="120">
        <v>5000</v>
      </c>
      <c r="AV117" s="120"/>
      <c r="AW117" s="120"/>
      <c r="AX117" s="120"/>
      <c r="AY117" s="130" t="s">
        <v>486</v>
      </c>
      <c r="AZ117" s="130" t="s">
        <v>435</v>
      </c>
      <c r="BA117" s="130" t="s">
        <v>871</v>
      </c>
      <c r="BB117" s="130" t="s">
        <v>437</v>
      </c>
      <c r="BC117" s="120" t="str">
        <f>IF(AND(BB117="less_smoke",AL117="Yes"), "Yes", "No")</f>
        <v>Yes</v>
      </c>
      <c r="BD117" s="130" t="s">
        <v>775</v>
      </c>
      <c r="BE117" s="120">
        <v>0</v>
      </c>
      <c r="BF117" s="120">
        <v>0</v>
      </c>
      <c r="BG117" s="120">
        <v>1</v>
      </c>
      <c r="BH117" s="120">
        <v>0</v>
      </c>
      <c r="BI117" s="120">
        <v>0</v>
      </c>
      <c r="BJ117" s="130"/>
      <c r="BK117" s="130" t="s">
        <v>439</v>
      </c>
      <c r="BL117" s="120" t="str">
        <f>IF(OR(BK117="increased_somewhat",BK117="not_changed",BK117="increased_significantly",AL117="No"),"No","Yes")</f>
        <v>Yes</v>
      </c>
    </row>
    <row r="118" spans="1:64" ht="19.5" customHeight="1">
      <c r="A118" s="120">
        <v>115</v>
      </c>
      <c r="B118" s="130" t="s">
        <v>1143</v>
      </c>
      <c r="C118" s="130" t="s">
        <v>418</v>
      </c>
      <c r="D118" s="130" t="s">
        <v>418</v>
      </c>
      <c r="E118" s="130" t="s">
        <v>418</v>
      </c>
      <c r="F118" s="130"/>
      <c r="G118" s="130" t="s">
        <v>1275</v>
      </c>
      <c r="H118" s="130" t="s">
        <v>862</v>
      </c>
      <c r="I118" s="130" t="s">
        <v>863</v>
      </c>
      <c r="J118" s="130" t="s">
        <v>422</v>
      </c>
      <c r="K118" s="130" t="s">
        <v>423</v>
      </c>
      <c r="L118" s="130" t="s">
        <v>1302</v>
      </c>
      <c r="M118" s="130" t="s">
        <v>1303</v>
      </c>
      <c r="N118" s="130" t="s">
        <v>1304</v>
      </c>
      <c r="O118" s="130" t="s">
        <v>427</v>
      </c>
      <c r="P118" s="130" t="s">
        <v>1305</v>
      </c>
      <c r="Q118" s="130" t="s">
        <v>418</v>
      </c>
      <c r="R118" s="130" t="s">
        <v>1306</v>
      </c>
      <c r="S118" s="131">
        <v>46086</v>
      </c>
      <c r="T118" s="120">
        <f>YEAR(S118)</f>
        <v>2026</v>
      </c>
      <c r="U118" s="120" t="s">
        <v>1307</v>
      </c>
      <c r="V118" s="120" t="s">
        <v>1308</v>
      </c>
      <c r="W118" s="120">
        <v>1</v>
      </c>
      <c r="X118" s="120">
        <v>1</v>
      </c>
      <c r="Y118" s="120">
        <v>0</v>
      </c>
      <c r="Z118" s="120">
        <v>4</v>
      </c>
      <c r="AA118" s="120">
        <v>6</v>
      </c>
      <c r="AB118" s="130" t="s">
        <v>432</v>
      </c>
      <c r="AC118" s="130" t="s">
        <v>418</v>
      </c>
      <c r="AD118" s="130" t="s">
        <v>418</v>
      </c>
      <c r="AE118" s="130" t="s">
        <v>418</v>
      </c>
      <c r="AF118" s="130" t="s">
        <v>418</v>
      </c>
      <c r="AG118" s="120">
        <v>21</v>
      </c>
      <c r="AH118" s="120">
        <v>21</v>
      </c>
      <c r="AI118" s="120">
        <v>0</v>
      </c>
      <c r="AJ118" s="120">
        <v>0</v>
      </c>
      <c r="AK118" s="120">
        <v>21</v>
      </c>
      <c r="AL118" s="120" t="str">
        <f>IF(OR(Q118="No",AC118="No",AE118="No",AH118=0),"No","Yes")</f>
        <v>Yes</v>
      </c>
      <c r="AM118" s="132">
        <f>IF(AL118="No","",AK118/AH118)</f>
        <v>1</v>
      </c>
      <c r="AN118" s="130"/>
      <c r="AO118" s="130"/>
      <c r="AP118" s="130"/>
      <c r="AQ118" s="130"/>
      <c r="AR118" s="130"/>
      <c r="AS118" s="130"/>
      <c r="AT118" s="130" t="s">
        <v>516</v>
      </c>
      <c r="AU118" s="120">
        <v>5000</v>
      </c>
      <c r="AV118" s="120"/>
      <c r="AW118" s="120"/>
      <c r="AX118" s="120"/>
      <c r="AY118" s="130" t="s">
        <v>496</v>
      </c>
      <c r="AZ118" s="130" t="s">
        <v>435</v>
      </c>
      <c r="BA118" s="130" t="s">
        <v>871</v>
      </c>
      <c r="BB118" s="130" t="s">
        <v>437</v>
      </c>
      <c r="BC118" s="120" t="str">
        <f>IF(AND(BB118="less_smoke",AL118="Yes"), "Yes", "No")</f>
        <v>Yes</v>
      </c>
      <c r="BD118" s="130" t="s">
        <v>775</v>
      </c>
      <c r="BE118" s="120">
        <v>0</v>
      </c>
      <c r="BF118" s="120">
        <v>0</v>
      </c>
      <c r="BG118" s="120">
        <v>1</v>
      </c>
      <c r="BH118" s="120">
        <v>0</v>
      </c>
      <c r="BI118" s="120">
        <v>0</v>
      </c>
      <c r="BJ118" s="130"/>
      <c r="BK118" s="130" t="s">
        <v>439</v>
      </c>
      <c r="BL118" s="120" t="str">
        <f>IF(OR(BK118="increased_somewhat",BK118="not_changed",BK118="increased_significantly",AL118="No"),"No","Yes")</f>
        <v>Yes</v>
      </c>
    </row>
    <row r="119" spans="1:64" ht="19.5" customHeight="1">
      <c r="A119" s="120">
        <v>116</v>
      </c>
      <c r="B119" s="130" t="s">
        <v>1143</v>
      </c>
      <c r="C119" s="130" t="s">
        <v>418</v>
      </c>
      <c r="D119" s="130" t="s">
        <v>418</v>
      </c>
      <c r="E119" s="130" t="s">
        <v>418</v>
      </c>
      <c r="F119" s="130"/>
      <c r="G119" s="130" t="s">
        <v>1275</v>
      </c>
      <c r="H119" s="130" t="s">
        <v>862</v>
      </c>
      <c r="I119" s="130" t="s">
        <v>863</v>
      </c>
      <c r="J119" s="130" t="s">
        <v>422</v>
      </c>
      <c r="K119" s="130" t="s">
        <v>423</v>
      </c>
      <c r="L119" s="130" t="s">
        <v>1309</v>
      </c>
      <c r="M119" s="130" t="s">
        <v>491</v>
      </c>
      <c r="N119" s="130" t="s">
        <v>1117</v>
      </c>
      <c r="O119" s="130" t="s">
        <v>427</v>
      </c>
      <c r="P119" s="130" t="s">
        <v>1310</v>
      </c>
      <c r="Q119" s="130" t="s">
        <v>418</v>
      </c>
      <c r="R119" s="130" t="s">
        <v>1311</v>
      </c>
      <c r="S119" s="131">
        <v>46086</v>
      </c>
      <c r="T119" s="120">
        <f>YEAR(S119)</f>
        <v>2026</v>
      </c>
      <c r="U119" s="120" t="s">
        <v>1312</v>
      </c>
      <c r="V119" s="120" t="s">
        <v>1313</v>
      </c>
      <c r="W119" s="120">
        <v>1</v>
      </c>
      <c r="X119" s="120">
        <v>2</v>
      </c>
      <c r="Y119" s="120">
        <v>0</v>
      </c>
      <c r="Z119" s="120">
        <v>3</v>
      </c>
      <c r="AA119" s="120">
        <v>6</v>
      </c>
      <c r="AB119" s="130" t="s">
        <v>432</v>
      </c>
      <c r="AC119" s="130" t="s">
        <v>418</v>
      </c>
      <c r="AD119" s="130" t="s">
        <v>418</v>
      </c>
      <c r="AE119" s="130" t="s">
        <v>418</v>
      </c>
      <c r="AF119" s="130" t="s">
        <v>418</v>
      </c>
      <c r="AG119" s="120">
        <v>21</v>
      </c>
      <c r="AH119" s="120">
        <v>21</v>
      </c>
      <c r="AI119" s="120">
        <v>0</v>
      </c>
      <c r="AJ119" s="120">
        <v>0</v>
      </c>
      <c r="AK119" s="120">
        <v>14</v>
      </c>
      <c r="AL119" s="120" t="str">
        <f>IF(OR(Q119="No",AC119="No",AE119="No",AH119=0),"No","Yes")</f>
        <v>Yes</v>
      </c>
      <c r="AM119" s="132">
        <f>IF(AL119="No","",AK119/AH119)</f>
        <v>0.66666666666666663</v>
      </c>
      <c r="AN119" s="130"/>
      <c r="AO119" s="130"/>
      <c r="AP119" s="130"/>
      <c r="AQ119" s="130"/>
      <c r="AR119" s="130"/>
      <c r="AS119" s="130"/>
      <c r="AT119" s="130" t="s">
        <v>456</v>
      </c>
      <c r="AU119" s="120"/>
      <c r="AV119" s="120"/>
      <c r="AW119" s="120"/>
      <c r="AX119" s="120"/>
      <c r="AY119" s="130" t="s">
        <v>486</v>
      </c>
      <c r="AZ119" s="130" t="s">
        <v>435</v>
      </c>
      <c r="BA119" s="130" t="s">
        <v>871</v>
      </c>
      <c r="BB119" s="130" t="s">
        <v>437</v>
      </c>
      <c r="BC119" s="120" t="str">
        <f>IF(AND(BB119="less_smoke",AL119="Yes"), "Yes", "No")</f>
        <v>Yes</v>
      </c>
      <c r="BD119" s="130" t="s">
        <v>775</v>
      </c>
      <c r="BE119" s="120">
        <v>0</v>
      </c>
      <c r="BF119" s="120">
        <v>0</v>
      </c>
      <c r="BG119" s="120">
        <v>1</v>
      </c>
      <c r="BH119" s="120">
        <v>0</v>
      </c>
      <c r="BI119" s="120">
        <v>0</v>
      </c>
      <c r="BJ119" s="130"/>
      <c r="BK119" s="130" t="s">
        <v>439</v>
      </c>
      <c r="BL119" s="120" t="str">
        <f>IF(OR(BK119="increased_somewhat",BK119="not_changed",BK119="increased_significantly",AL119="No"),"No","Yes")</f>
        <v>Yes</v>
      </c>
    </row>
    <row r="120" spans="1:64" ht="19.5" customHeight="1">
      <c r="A120" s="120">
        <v>117</v>
      </c>
      <c r="B120" s="130" t="s">
        <v>1314</v>
      </c>
      <c r="C120" s="130" t="s">
        <v>418</v>
      </c>
      <c r="D120" s="130" t="s">
        <v>418</v>
      </c>
      <c r="E120" s="130" t="s">
        <v>418</v>
      </c>
      <c r="F120" s="130"/>
      <c r="G120" s="130" t="s">
        <v>1315</v>
      </c>
      <c r="H120" s="130" t="s">
        <v>1316</v>
      </c>
      <c r="I120" s="130" t="s">
        <v>1317</v>
      </c>
      <c r="J120" s="130" t="s">
        <v>478</v>
      </c>
      <c r="K120" s="130" t="s">
        <v>423</v>
      </c>
      <c r="L120" s="130" t="s">
        <v>1318</v>
      </c>
      <c r="M120" s="130" t="s">
        <v>777</v>
      </c>
      <c r="N120" s="130" t="s">
        <v>1319</v>
      </c>
      <c r="O120" s="130" t="s">
        <v>427</v>
      </c>
      <c r="P120" s="130" t="s">
        <v>1320</v>
      </c>
      <c r="Q120" s="130" t="s">
        <v>418</v>
      </c>
      <c r="R120" s="130" t="s">
        <v>1321</v>
      </c>
      <c r="S120" s="131">
        <v>46101</v>
      </c>
      <c r="T120" s="120">
        <f>YEAR(S120)</f>
        <v>2026</v>
      </c>
      <c r="U120" s="120" t="s">
        <v>1322</v>
      </c>
      <c r="V120" s="120" t="s">
        <v>1323</v>
      </c>
      <c r="W120" s="120">
        <v>1</v>
      </c>
      <c r="X120" s="120">
        <v>1</v>
      </c>
      <c r="Y120" s="120">
        <v>0</v>
      </c>
      <c r="Z120" s="120">
        <v>4</v>
      </c>
      <c r="AA120" s="120">
        <v>6</v>
      </c>
      <c r="AB120" s="130" t="s">
        <v>432</v>
      </c>
      <c r="AC120" s="130" t="s">
        <v>418</v>
      </c>
      <c r="AD120" s="130" t="s">
        <v>418</v>
      </c>
      <c r="AE120" s="130" t="s">
        <v>418</v>
      </c>
      <c r="AF120" s="130" t="s">
        <v>418</v>
      </c>
      <c r="AG120" s="120">
        <v>21</v>
      </c>
      <c r="AH120" s="120">
        <v>21</v>
      </c>
      <c r="AI120" s="120">
        <v>0</v>
      </c>
      <c r="AJ120" s="120">
        <v>0</v>
      </c>
      <c r="AK120" s="120">
        <v>4</v>
      </c>
      <c r="AL120" s="120" t="str">
        <f>IF(OR(Q120="No",AC120="No",AE120="No",AH120=0),"No","Yes")</f>
        <v>Yes</v>
      </c>
      <c r="AM120" s="132">
        <f>IF(AL120="No","",AK120/AH120)</f>
        <v>0.19047619047619047</v>
      </c>
      <c r="AN120" s="130"/>
      <c r="AO120" s="130"/>
      <c r="AP120" s="130"/>
      <c r="AQ120" s="130"/>
      <c r="AR120" s="130"/>
      <c r="AS120" s="130"/>
      <c r="AT120" s="130" t="s">
        <v>433</v>
      </c>
      <c r="AU120" s="120">
        <v>20000</v>
      </c>
      <c r="AV120" s="120"/>
      <c r="AW120" s="120"/>
      <c r="AX120" s="120"/>
      <c r="AY120" s="130" t="s">
        <v>525</v>
      </c>
      <c r="AZ120" s="130" t="s">
        <v>497</v>
      </c>
      <c r="BA120" s="130" t="s">
        <v>436</v>
      </c>
      <c r="BB120" s="130" t="s">
        <v>437</v>
      </c>
      <c r="BC120" s="120" t="str">
        <f>IF(AND(BB120="less_smoke",AL120="Yes"), "Yes", "No")</f>
        <v>Yes</v>
      </c>
      <c r="BD120" s="130" t="s">
        <v>758</v>
      </c>
      <c r="BE120" s="120">
        <v>1</v>
      </c>
      <c r="BF120" s="120">
        <v>1</v>
      </c>
      <c r="BG120" s="120">
        <v>1</v>
      </c>
      <c r="BH120" s="120">
        <v>1</v>
      </c>
      <c r="BI120" s="120">
        <v>0</v>
      </c>
      <c r="BJ120" s="130"/>
      <c r="BK120" s="130" t="s">
        <v>439</v>
      </c>
      <c r="BL120" s="120" t="str">
        <f>IF(OR(BK120="increased_somewhat",BK120="not_changed",BK120="increased_significantly",AL120="No"),"No","Yes")</f>
        <v>Yes</v>
      </c>
    </row>
    <row r="121" spans="1:64" ht="19.5" customHeight="1">
      <c r="A121" s="120">
        <v>118</v>
      </c>
      <c r="B121" s="130" t="s">
        <v>1314</v>
      </c>
      <c r="C121" s="130" t="s">
        <v>418</v>
      </c>
      <c r="D121" s="130" t="s">
        <v>418</v>
      </c>
      <c r="E121" s="130" t="s">
        <v>418</v>
      </c>
      <c r="F121" s="130"/>
      <c r="G121" s="130" t="s">
        <v>1315</v>
      </c>
      <c r="H121" s="130" t="s">
        <v>1316</v>
      </c>
      <c r="I121" s="130" t="s">
        <v>1317</v>
      </c>
      <c r="J121" s="130" t="s">
        <v>478</v>
      </c>
      <c r="K121" s="130" t="s">
        <v>423</v>
      </c>
      <c r="L121" s="130" t="s">
        <v>1324</v>
      </c>
      <c r="M121" s="130" t="s">
        <v>1325</v>
      </c>
      <c r="N121" s="130" t="s">
        <v>1326</v>
      </c>
      <c r="O121" s="130" t="s">
        <v>427</v>
      </c>
      <c r="P121" s="130" t="s">
        <v>1327</v>
      </c>
      <c r="Q121" s="130" t="s">
        <v>418</v>
      </c>
      <c r="R121" s="130" t="s">
        <v>1328</v>
      </c>
      <c r="S121" s="131">
        <v>46115</v>
      </c>
      <c r="T121" s="120">
        <f>YEAR(S121)</f>
        <v>2026</v>
      </c>
      <c r="U121" s="120" t="s">
        <v>1329</v>
      </c>
      <c r="V121" s="120" t="s">
        <v>1330</v>
      </c>
      <c r="W121" s="120">
        <v>2</v>
      </c>
      <c r="X121" s="120">
        <v>1</v>
      </c>
      <c r="Y121" s="120">
        <v>1</v>
      </c>
      <c r="Z121" s="120">
        <v>0</v>
      </c>
      <c r="AA121" s="120">
        <v>4</v>
      </c>
      <c r="AB121" s="130" t="s">
        <v>432</v>
      </c>
      <c r="AC121" s="130" t="s">
        <v>418</v>
      </c>
      <c r="AD121" s="130" t="s">
        <v>418</v>
      </c>
      <c r="AE121" s="130" t="s">
        <v>418</v>
      </c>
      <c r="AF121" s="130" t="s">
        <v>418</v>
      </c>
      <c r="AG121" s="120">
        <v>14</v>
      </c>
      <c r="AH121" s="120">
        <v>14</v>
      </c>
      <c r="AI121" s="120">
        <v>0</v>
      </c>
      <c r="AJ121" s="120">
        <v>0</v>
      </c>
      <c r="AK121" s="120">
        <v>12</v>
      </c>
      <c r="AL121" s="120" t="str">
        <f>IF(OR(Q121="No",AC121="No",AE121="No",AH121=0),"No","Yes")</f>
        <v>Yes</v>
      </c>
      <c r="AM121" s="132">
        <f>IF(AL121="No","",AK121/AH121)</f>
        <v>0.8571428571428571</v>
      </c>
      <c r="AN121" s="130"/>
      <c r="AO121" s="130"/>
      <c r="AP121" s="130"/>
      <c r="AQ121" s="130"/>
      <c r="AR121" s="130"/>
      <c r="AS121" s="130"/>
      <c r="AT121" s="130" t="s">
        <v>456</v>
      </c>
      <c r="AU121" s="120"/>
      <c r="AV121" s="120"/>
      <c r="AW121" s="120"/>
      <c r="AX121" s="120"/>
      <c r="AY121" s="130" t="s">
        <v>525</v>
      </c>
      <c r="AZ121" s="130" t="s">
        <v>497</v>
      </c>
      <c r="BA121" s="130" t="s">
        <v>436</v>
      </c>
      <c r="BB121" s="130" t="s">
        <v>437</v>
      </c>
      <c r="BC121" s="120" t="str">
        <f>IF(AND(BB121="less_smoke",AL121="Yes"), "Yes", "No")</f>
        <v>Yes</v>
      </c>
      <c r="BD121" s="130" t="s">
        <v>1331</v>
      </c>
      <c r="BE121" s="120">
        <v>1</v>
      </c>
      <c r="BF121" s="120">
        <v>1</v>
      </c>
      <c r="BG121" s="120">
        <v>1</v>
      </c>
      <c r="BH121" s="120">
        <v>1</v>
      </c>
      <c r="BI121" s="120">
        <v>0</v>
      </c>
      <c r="BJ121" s="130"/>
      <c r="BK121" s="130" t="s">
        <v>439</v>
      </c>
      <c r="BL121" s="120" t="str">
        <f>IF(OR(BK121="increased_somewhat",BK121="not_changed",BK121="increased_significantly",AL121="No"),"No","Yes")</f>
        <v>Yes</v>
      </c>
    </row>
    <row r="122" spans="1:64" ht="19.5" customHeight="1">
      <c r="A122" s="120">
        <v>119</v>
      </c>
      <c r="B122" s="130" t="s">
        <v>1314</v>
      </c>
      <c r="C122" s="130" t="s">
        <v>418</v>
      </c>
      <c r="D122" s="130" t="s">
        <v>418</v>
      </c>
      <c r="E122" s="130" t="s">
        <v>418</v>
      </c>
      <c r="F122" s="130"/>
      <c r="G122" s="130" t="s">
        <v>1315</v>
      </c>
      <c r="H122" s="130" t="s">
        <v>1316</v>
      </c>
      <c r="I122" s="130" t="s">
        <v>1317</v>
      </c>
      <c r="J122" s="130" t="s">
        <v>478</v>
      </c>
      <c r="K122" s="130" t="s">
        <v>423</v>
      </c>
      <c r="L122" s="130" t="s">
        <v>1332</v>
      </c>
      <c r="M122" s="130" t="s">
        <v>1333</v>
      </c>
      <c r="N122" s="130" t="s">
        <v>1334</v>
      </c>
      <c r="O122" s="130" t="s">
        <v>427</v>
      </c>
      <c r="P122" s="130" t="s">
        <v>1335</v>
      </c>
      <c r="Q122" s="130" t="s">
        <v>418</v>
      </c>
      <c r="R122" s="130" t="s">
        <v>1336</v>
      </c>
      <c r="S122" s="131">
        <v>46100</v>
      </c>
      <c r="T122" s="120">
        <f>YEAR(S122)</f>
        <v>2026</v>
      </c>
      <c r="U122" s="120" t="s">
        <v>1337</v>
      </c>
      <c r="V122" s="120" t="s">
        <v>1338</v>
      </c>
      <c r="W122" s="120">
        <v>2</v>
      </c>
      <c r="X122" s="120">
        <v>0</v>
      </c>
      <c r="Y122" s="120">
        <v>0</v>
      </c>
      <c r="Z122" s="120">
        <v>2</v>
      </c>
      <c r="AA122" s="120">
        <v>4</v>
      </c>
      <c r="AB122" s="130" t="s">
        <v>432</v>
      </c>
      <c r="AC122" s="130" t="s">
        <v>418</v>
      </c>
      <c r="AD122" s="130" t="s">
        <v>418</v>
      </c>
      <c r="AE122" s="130" t="s">
        <v>418</v>
      </c>
      <c r="AF122" s="130" t="s">
        <v>418</v>
      </c>
      <c r="AG122" s="120">
        <v>14</v>
      </c>
      <c r="AH122" s="120">
        <v>14</v>
      </c>
      <c r="AI122" s="120">
        <v>0</v>
      </c>
      <c r="AJ122" s="120">
        <v>0</v>
      </c>
      <c r="AK122" s="120">
        <v>14</v>
      </c>
      <c r="AL122" s="120" t="str">
        <f>IF(OR(Q122="No",AC122="No",AE122="No",AH122=0),"No","Yes")</f>
        <v>Yes</v>
      </c>
      <c r="AM122" s="132">
        <f>IF(AL122="No","",AK122/AH122)</f>
        <v>1</v>
      </c>
      <c r="AN122" s="130"/>
      <c r="AO122" s="130"/>
      <c r="AP122" s="130"/>
      <c r="AQ122" s="130"/>
      <c r="AR122" s="130"/>
      <c r="AS122" s="130"/>
      <c r="AT122" s="130" t="s">
        <v>456</v>
      </c>
      <c r="AU122" s="120"/>
      <c r="AV122" s="120"/>
      <c r="AW122" s="120"/>
      <c r="AX122" s="120"/>
      <c r="AY122" s="130" t="s">
        <v>525</v>
      </c>
      <c r="AZ122" s="130" t="s">
        <v>497</v>
      </c>
      <c r="BA122" s="130" t="s">
        <v>436</v>
      </c>
      <c r="BB122" s="130" t="s">
        <v>437</v>
      </c>
      <c r="BC122" s="120" t="str">
        <f>IF(AND(BB122="less_smoke",AL122="Yes"), "Yes", "No")</f>
        <v>Yes</v>
      </c>
      <c r="BD122" s="130" t="s">
        <v>1331</v>
      </c>
      <c r="BE122" s="120">
        <v>1</v>
      </c>
      <c r="BF122" s="120">
        <v>1</v>
      </c>
      <c r="BG122" s="120">
        <v>1</v>
      </c>
      <c r="BH122" s="120">
        <v>1</v>
      </c>
      <c r="BI122" s="120">
        <v>0</v>
      </c>
      <c r="BJ122" s="130"/>
      <c r="BK122" s="130" t="s">
        <v>439</v>
      </c>
      <c r="BL122" s="120" t="str">
        <f>IF(OR(BK122="increased_somewhat",BK122="not_changed",BK122="increased_significantly",AL122="No"),"No","Yes")</f>
        <v>Yes</v>
      </c>
    </row>
    <row r="123" spans="1:64" ht="19.5" customHeight="1">
      <c r="A123" s="120">
        <v>120</v>
      </c>
      <c r="B123" s="130" t="s">
        <v>1314</v>
      </c>
      <c r="C123" s="130" t="s">
        <v>418</v>
      </c>
      <c r="D123" s="130" t="s">
        <v>418</v>
      </c>
      <c r="E123" s="130" t="s">
        <v>418</v>
      </c>
      <c r="F123" s="130"/>
      <c r="G123" s="130" t="s">
        <v>1315</v>
      </c>
      <c r="H123" s="130" t="s">
        <v>1316</v>
      </c>
      <c r="I123" s="130" t="s">
        <v>1317</v>
      </c>
      <c r="J123" s="130" t="s">
        <v>478</v>
      </c>
      <c r="K123" s="130" t="s">
        <v>423</v>
      </c>
      <c r="L123" s="130" t="s">
        <v>1339</v>
      </c>
      <c r="M123" s="130" t="s">
        <v>1340</v>
      </c>
      <c r="N123" s="130" t="s">
        <v>881</v>
      </c>
      <c r="O123" s="130" t="s">
        <v>427</v>
      </c>
      <c r="P123" s="130" t="s">
        <v>1341</v>
      </c>
      <c r="Q123" s="130" t="s">
        <v>418</v>
      </c>
      <c r="R123" s="130" t="s">
        <v>1342</v>
      </c>
      <c r="S123" s="131">
        <v>46100</v>
      </c>
      <c r="T123" s="120">
        <f>YEAR(S123)</f>
        <v>2026</v>
      </c>
      <c r="U123" s="120" t="s">
        <v>1343</v>
      </c>
      <c r="V123" s="120" t="s">
        <v>1344</v>
      </c>
      <c r="W123" s="120">
        <v>1</v>
      </c>
      <c r="X123" s="120">
        <v>1</v>
      </c>
      <c r="Y123" s="120">
        <v>0</v>
      </c>
      <c r="Z123" s="120">
        <v>1</v>
      </c>
      <c r="AA123" s="120">
        <v>3</v>
      </c>
      <c r="AB123" s="130" t="s">
        <v>432</v>
      </c>
      <c r="AC123" s="130" t="s">
        <v>418</v>
      </c>
      <c r="AD123" s="130" t="s">
        <v>418</v>
      </c>
      <c r="AE123" s="130" t="s">
        <v>418</v>
      </c>
      <c r="AF123" s="130" t="s">
        <v>418</v>
      </c>
      <c r="AG123" s="120">
        <v>12</v>
      </c>
      <c r="AH123" s="120">
        <v>12</v>
      </c>
      <c r="AI123" s="120">
        <v>0</v>
      </c>
      <c r="AJ123" s="120">
        <v>0</v>
      </c>
      <c r="AK123" s="120">
        <v>12</v>
      </c>
      <c r="AL123" s="120" t="str">
        <f>IF(OR(Q123="No",AC123="No",AE123="No",AH123=0),"No","Yes")</f>
        <v>Yes</v>
      </c>
      <c r="AM123" s="132">
        <f>IF(AL123="No","",AK123/AH123)</f>
        <v>1</v>
      </c>
      <c r="AN123" s="130"/>
      <c r="AO123" s="130"/>
      <c r="AP123" s="130"/>
      <c r="AQ123" s="130"/>
      <c r="AR123" s="130"/>
      <c r="AS123" s="130"/>
      <c r="AT123" s="130" t="s">
        <v>456</v>
      </c>
      <c r="AU123" s="120"/>
      <c r="AV123" s="120"/>
      <c r="AW123" s="120"/>
      <c r="AX123" s="120"/>
      <c r="AY123" s="130" t="s">
        <v>434</v>
      </c>
      <c r="AZ123" s="130" t="s">
        <v>435</v>
      </c>
      <c r="BA123" s="130" t="s">
        <v>436</v>
      </c>
      <c r="BB123" s="130" t="s">
        <v>437</v>
      </c>
      <c r="BC123" s="120" t="str">
        <f>IF(AND(BB123="less_smoke",AL123="Yes"), "Yes", "No")</f>
        <v>Yes</v>
      </c>
      <c r="BD123" s="130" t="s">
        <v>672</v>
      </c>
      <c r="BE123" s="120">
        <v>1</v>
      </c>
      <c r="BF123" s="120">
        <v>1</v>
      </c>
      <c r="BG123" s="120">
        <v>1</v>
      </c>
      <c r="BH123" s="120">
        <v>1</v>
      </c>
      <c r="BI123" s="120">
        <v>0</v>
      </c>
      <c r="BJ123" s="130"/>
      <c r="BK123" s="130" t="s">
        <v>439</v>
      </c>
      <c r="BL123" s="120" t="str">
        <f>IF(OR(BK123="increased_somewhat",BK123="not_changed",BK123="increased_significantly",AL123="No"),"No","Yes")</f>
        <v>Yes</v>
      </c>
    </row>
    <row r="124" spans="1:64" ht="19.5" customHeight="1">
      <c r="A124" s="120">
        <v>121</v>
      </c>
      <c r="B124" s="130" t="s">
        <v>1314</v>
      </c>
      <c r="C124" s="130" t="s">
        <v>418</v>
      </c>
      <c r="D124" s="130" t="s">
        <v>418</v>
      </c>
      <c r="E124" s="130" t="s">
        <v>418</v>
      </c>
      <c r="F124" s="130"/>
      <c r="G124" s="130" t="s">
        <v>1315</v>
      </c>
      <c r="H124" s="130" t="s">
        <v>1316</v>
      </c>
      <c r="I124" s="130" t="s">
        <v>1317</v>
      </c>
      <c r="J124" s="130" t="s">
        <v>478</v>
      </c>
      <c r="K124" s="130" t="s">
        <v>423</v>
      </c>
      <c r="L124" s="130" t="s">
        <v>1345</v>
      </c>
      <c r="M124" s="130" t="s">
        <v>1346</v>
      </c>
      <c r="N124" s="130" t="s">
        <v>1001</v>
      </c>
      <c r="O124" s="130" t="s">
        <v>427</v>
      </c>
      <c r="P124" s="130" t="s">
        <v>1347</v>
      </c>
      <c r="Q124" s="130" t="s">
        <v>418</v>
      </c>
      <c r="R124" s="130" t="s">
        <v>1348</v>
      </c>
      <c r="S124" s="131">
        <v>46100</v>
      </c>
      <c r="T124" s="120">
        <f>YEAR(S124)</f>
        <v>2026</v>
      </c>
      <c r="U124" s="120" t="s">
        <v>1349</v>
      </c>
      <c r="V124" s="120" t="s">
        <v>1350</v>
      </c>
      <c r="W124" s="120">
        <v>1</v>
      </c>
      <c r="X124" s="120">
        <v>1</v>
      </c>
      <c r="Y124" s="120">
        <v>0</v>
      </c>
      <c r="Z124" s="120">
        <v>3</v>
      </c>
      <c r="AA124" s="120">
        <v>5</v>
      </c>
      <c r="AB124" s="130" t="s">
        <v>432</v>
      </c>
      <c r="AC124" s="130" t="s">
        <v>418</v>
      </c>
      <c r="AD124" s="130" t="s">
        <v>418</v>
      </c>
      <c r="AE124" s="130" t="s">
        <v>418</v>
      </c>
      <c r="AF124" s="130" t="s">
        <v>418</v>
      </c>
      <c r="AG124" s="120">
        <v>21</v>
      </c>
      <c r="AH124" s="120">
        <v>21</v>
      </c>
      <c r="AI124" s="120">
        <v>0</v>
      </c>
      <c r="AJ124" s="120">
        <v>0</v>
      </c>
      <c r="AK124" s="120">
        <v>14</v>
      </c>
      <c r="AL124" s="120" t="str">
        <f>IF(OR(Q124="No",AC124="No",AE124="No",AH124=0),"No","Yes")</f>
        <v>Yes</v>
      </c>
      <c r="AM124" s="132">
        <f>IF(AL124="No","",AK124/AH124)</f>
        <v>0.66666666666666663</v>
      </c>
      <c r="AN124" s="130"/>
      <c r="AO124" s="130"/>
      <c r="AP124" s="130"/>
      <c r="AQ124" s="130"/>
      <c r="AR124" s="130"/>
      <c r="AS124" s="130"/>
      <c r="AT124" s="130" t="s">
        <v>456</v>
      </c>
      <c r="AU124" s="120"/>
      <c r="AV124" s="120"/>
      <c r="AW124" s="120"/>
      <c r="AX124" s="120"/>
      <c r="AY124" s="130" t="s">
        <v>525</v>
      </c>
      <c r="AZ124" s="130" t="s">
        <v>497</v>
      </c>
      <c r="BA124" s="130" t="s">
        <v>436</v>
      </c>
      <c r="BB124" s="130" t="s">
        <v>437</v>
      </c>
      <c r="BC124" s="120" t="str">
        <f>IF(AND(BB124="less_smoke",AL124="Yes"), "Yes", "No")</f>
        <v>Yes</v>
      </c>
      <c r="BD124" s="130" t="s">
        <v>1351</v>
      </c>
      <c r="BE124" s="120">
        <v>1</v>
      </c>
      <c r="BF124" s="120">
        <v>1</v>
      </c>
      <c r="BG124" s="120">
        <v>1</v>
      </c>
      <c r="BH124" s="120">
        <v>1</v>
      </c>
      <c r="BI124" s="120">
        <v>0</v>
      </c>
      <c r="BJ124" s="130"/>
      <c r="BK124" s="130" t="s">
        <v>439</v>
      </c>
      <c r="BL124" s="120" t="str">
        <f>IF(OR(BK124="increased_somewhat",BK124="not_changed",BK124="increased_significantly",AL124="No"),"No","Yes")</f>
        <v>Yes</v>
      </c>
    </row>
    <row r="125" spans="1:64" ht="19.5" customHeight="1">
      <c r="A125" s="120">
        <v>122</v>
      </c>
      <c r="B125" s="130" t="s">
        <v>1314</v>
      </c>
      <c r="C125" s="130" t="s">
        <v>418</v>
      </c>
      <c r="D125" s="130" t="s">
        <v>418</v>
      </c>
      <c r="E125" s="130" t="s">
        <v>418</v>
      </c>
      <c r="F125" s="130"/>
      <c r="G125" s="130" t="s">
        <v>1315</v>
      </c>
      <c r="H125" s="130" t="s">
        <v>1316</v>
      </c>
      <c r="I125" s="130" t="s">
        <v>1317</v>
      </c>
      <c r="J125" s="130" t="s">
        <v>478</v>
      </c>
      <c r="K125" s="130" t="s">
        <v>423</v>
      </c>
      <c r="L125" s="130" t="s">
        <v>1352</v>
      </c>
      <c r="M125" s="130" t="s">
        <v>1353</v>
      </c>
      <c r="N125" s="130" t="s">
        <v>1246</v>
      </c>
      <c r="O125" s="130" t="s">
        <v>427</v>
      </c>
      <c r="P125" s="130" t="s">
        <v>1354</v>
      </c>
      <c r="Q125" s="130" t="s">
        <v>418</v>
      </c>
      <c r="R125" s="130" t="s">
        <v>1355</v>
      </c>
      <c r="S125" s="131">
        <v>46101</v>
      </c>
      <c r="T125" s="120">
        <f>YEAR(S125)</f>
        <v>2026</v>
      </c>
      <c r="U125" s="120" t="s">
        <v>1356</v>
      </c>
      <c r="V125" s="120" t="s">
        <v>1357</v>
      </c>
      <c r="W125" s="120">
        <v>1</v>
      </c>
      <c r="X125" s="120">
        <v>1</v>
      </c>
      <c r="Y125" s="120">
        <v>0</v>
      </c>
      <c r="Z125" s="120">
        <v>2</v>
      </c>
      <c r="AA125" s="120">
        <v>4</v>
      </c>
      <c r="AB125" s="130" t="s">
        <v>432</v>
      </c>
      <c r="AC125" s="130" t="s">
        <v>418</v>
      </c>
      <c r="AD125" s="130" t="s">
        <v>418</v>
      </c>
      <c r="AE125" s="130" t="s">
        <v>418</v>
      </c>
      <c r="AF125" s="130" t="s">
        <v>418</v>
      </c>
      <c r="AG125" s="120">
        <v>21</v>
      </c>
      <c r="AH125" s="120">
        <v>21</v>
      </c>
      <c r="AI125" s="120">
        <v>0</v>
      </c>
      <c r="AJ125" s="120">
        <v>0</v>
      </c>
      <c r="AK125" s="120">
        <v>17</v>
      </c>
      <c r="AL125" s="120" t="str">
        <f>IF(OR(Q125="No",AC125="No",AE125="No",AH125=0),"No","Yes")</f>
        <v>Yes</v>
      </c>
      <c r="AM125" s="132">
        <f>IF(AL125="No","",AK125/AH125)</f>
        <v>0.80952380952380953</v>
      </c>
      <c r="AN125" s="130"/>
      <c r="AO125" s="130"/>
      <c r="AP125" s="130"/>
      <c r="AQ125" s="130"/>
      <c r="AR125" s="130"/>
      <c r="AS125" s="130"/>
      <c r="AT125" s="130" t="s">
        <v>456</v>
      </c>
      <c r="AU125" s="120"/>
      <c r="AV125" s="120"/>
      <c r="AW125" s="120"/>
      <c r="AX125" s="120"/>
      <c r="AY125" s="130" t="s">
        <v>434</v>
      </c>
      <c r="AZ125" s="130" t="s">
        <v>497</v>
      </c>
      <c r="BA125" s="130" t="s">
        <v>436</v>
      </c>
      <c r="BB125" s="130" t="s">
        <v>437</v>
      </c>
      <c r="BC125" s="120" t="str">
        <f>IF(AND(BB125="less_smoke",AL125="Yes"), "Yes", "No")</f>
        <v>Yes</v>
      </c>
      <c r="BD125" s="130" t="s">
        <v>758</v>
      </c>
      <c r="BE125" s="120">
        <v>1</v>
      </c>
      <c r="BF125" s="120">
        <v>1</v>
      </c>
      <c r="BG125" s="120">
        <v>1</v>
      </c>
      <c r="BH125" s="120">
        <v>1</v>
      </c>
      <c r="BI125" s="120">
        <v>0</v>
      </c>
      <c r="BJ125" s="130"/>
      <c r="BK125" s="130" t="s">
        <v>439</v>
      </c>
      <c r="BL125" s="120" t="str">
        <f>IF(OR(BK125="increased_somewhat",BK125="not_changed",BK125="increased_significantly",AL125="No"),"No","Yes")</f>
        <v>Yes</v>
      </c>
    </row>
    <row r="126" spans="1:64" ht="19.5" customHeight="1">
      <c r="A126" s="120">
        <v>123</v>
      </c>
      <c r="B126" s="130" t="s">
        <v>1358</v>
      </c>
      <c r="C126" s="130" t="s">
        <v>418</v>
      </c>
      <c r="D126" s="130" t="s">
        <v>418</v>
      </c>
      <c r="E126" s="130" t="s">
        <v>418</v>
      </c>
      <c r="F126" s="130"/>
      <c r="G126" s="130" t="s">
        <v>1359</v>
      </c>
      <c r="H126" s="130" t="s">
        <v>1360</v>
      </c>
      <c r="I126" s="130" t="s">
        <v>1317</v>
      </c>
      <c r="J126" s="130" t="s">
        <v>478</v>
      </c>
      <c r="K126" s="130" t="s">
        <v>423</v>
      </c>
      <c r="L126" s="130" t="s">
        <v>1361</v>
      </c>
      <c r="M126" s="130" t="s">
        <v>655</v>
      </c>
      <c r="N126" s="130" t="s">
        <v>1362</v>
      </c>
      <c r="O126" s="130" t="s">
        <v>427</v>
      </c>
      <c r="P126" s="130" t="s">
        <v>1363</v>
      </c>
      <c r="Q126" s="130" t="s">
        <v>418</v>
      </c>
      <c r="R126" s="130" t="s">
        <v>1364</v>
      </c>
      <c r="S126" s="131">
        <v>46097</v>
      </c>
      <c r="T126" s="120">
        <f>YEAR(S126)</f>
        <v>2026</v>
      </c>
      <c r="U126" s="120" t="s">
        <v>1365</v>
      </c>
      <c r="V126" s="120" t="s">
        <v>1366</v>
      </c>
      <c r="W126" s="120">
        <v>2</v>
      </c>
      <c r="X126" s="120">
        <v>0</v>
      </c>
      <c r="Y126" s="120">
        <v>0</v>
      </c>
      <c r="Z126" s="120">
        <v>0</v>
      </c>
      <c r="AA126" s="120">
        <v>2</v>
      </c>
      <c r="AB126" s="130" t="s">
        <v>432</v>
      </c>
      <c r="AC126" s="130" t="s">
        <v>418</v>
      </c>
      <c r="AD126" s="130" t="s">
        <v>418</v>
      </c>
      <c r="AE126" s="130" t="s">
        <v>418</v>
      </c>
      <c r="AF126" s="130" t="s">
        <v>418</v>
      </c>
      <c r="AG126" s="120">
        <v>21</v>
      </c>
      <c r="AH126" s="120">
        <v>21</v>
      </c>
      <c r="AI126" s="120">
        <v>0</v>
      </c>
      <c r="AJ126" s="120">
        <v>0</v>
      </c>
      <c r="AK126" s="120">
        <v>21</v>
      </c>
      <c r="AL126" s="120" t="str">
        <f>IF(OR(Q126="No",AC126="No",AE126="No",AH126=0),"No","Yes")</f>
        <v>Yes</v>
      </c>
      <c r="AM126" s="132">
        <f>IF(AL126="No","",AK126/AH126)</f>
        <v>1</v>
      </c>
      <c r="AN126" s="130"/>
      <c r="AO126" s="130"/>
      <c r="AP126" s="130"/>
      <c r="AQ126" s="130"/>
      <c r="AR126" s="130"/>
      <c r="AS126" s="130"/>
      <c r="AT126" s="130" t="s">
        <v>456</v>
      </c>
      <c r="AU126" s="120"/>
      <c r="AV126" s="120"/>
      <c r="AW126" s="120"/>
      <c r="AX126" s="120"/>
      <c r="AY126" s="130" t="s">
        <v>525</v>
      </c>
      <c r="AZ126" s="130" t="s">
        <v>497</v>
      </c>
      <c r="BA126" s="130" t="s">
        <v>436</v>
      </c>
      <c r="BB126" s="130" t="s">
        <v>437</v>
      </c>
      <c r="BC126" s="120" t="str">
        <f>IF(AND(BB126="less_smoke",AL126="Yes"), "Yes", "No")</f>
        <v>Yes</v>
      </c>
      <c r="BD126" s="130" t="s">
        <v>1351</v>
      </c>
      <c r="BE126" s="120">
        <v>1</v>
      </c>
      <c r="BF126" s="120">
        <v>1</v>
      </c>
      <c r="BG126" s="120">
        <v>1</v>
      </c>
      <c r="BH126" s="120">
        <v>1</v>
      </c>
      <c r="BI126" s="120">
        <v>0</v>
      </c>
      <c r="BJ126" s="130"/>
      <c r="BK126" s="130" t="s">
        <v>439</v>
      </c>
      <c r="BL126" s="120" t="str">
        <f>IF(OR(BK126="increased_somewhat",BK126="not_changed",BK126="increased_significantly",AL126="No"),"No","Yes")</f>
        <v>Yes</v>
      </c>
    </row>
    <row r="127" spans="1:64" ht="19.5" customHeight="1">
      <c r="A127" s="120">
        <v>124</v>
      </c>
      <c r="B127" s="130" t="s">
        <v>1358</v>
      </c>
      <c r="C127" s="130" t="s">
        <v>418</v>
      </c>
      <c r="D127" s="130" t="s">
        <v>418</v>
      </c>
      <c r="E127" s="130" t="s">
        <v>418</v>
      </c>
      <c r="F127" s="130"/>
      <c r="G127" s="130" t="s">
        <v>1359</v>
      </c>
      <c r="H127" s="130" t="s">
        <v>1360</v>
      </c>
      <c r="I127" s="130" t="s">
        <v>1317</v>
      </c>
      <c r="J127" s="130" t="s">
        <v>478</v>
      </c>
      <c r="K127" s="130" t="s">
        <v>423</v>
      </c>
      <c r="L127" s="130" t="s">
        <v>1367</v>
      </c>
      <c r="M127" s="130" t="s">
        <v>1368</v>
      </c>
      <c r="N127" s="130" t="s">
        <v>1369</v>
      </c>
      <c r="O127" s="130" t="s">
        <v>427</v>
      </c>
      <c r="P127" s="130" t="s">
        <v>1370</v>
      </c>
      <c r="Q127" s="130" t="s">
        <v>418</v>
      </c>
      <c r="R127" s="130" t="s">
        <v>1371</v>
      </c>
      <c r="S127" s="131">
        <v>46097</v>
      </c>
      <c r="T127" s="120">
        <f>YEAR(S127)</f>
        <v>2026</v>
      </c>
      <c r="U127" s="120" t="s">
        <v>1372</v>
      </c>
      <c r="V127" s="120" t="s">
        <v>1373</v>
      </c>
      <c r="W127" s="120">
        <v>1</v>
      </c>
      <c r="X127" s="120">
        <v>1</v>
      </c>
      <c r="Y127" s="120">
        <v>0</v>
      </c>
      <c r="Z127" s="120">
        <v>3</v>
      </c>
      <c r="AA127" s="120">
        <v>5</v>
      </c>
      <c r="AB127" s="130" t="s">
        <v>432</v>
      </c>
      <c r="AC127" s="130" t="s">
        <v>418</v>
      </c>
      <c r="AD127" s="130" t="s">
        <v>418</v>
      </c>
      <c r="AE127" s="130" t="s">
        <v>418</v>
      </c>
      <c r="AF127" s="130" t="s">
        <v>418</v>
      </c>
      <c r="AG127" s="120">
        <v>21</v>
      </c>
      <c r="AH127" s="120">
        <v>21</v>
      </c>
      <c r="AI127" s="120">
        <v>0</v>
      </c>
      <c r="AJ127" s="120">
        <v>0</v>
      </c>
      <c r="AK127" s="120">
        <v>19</v>
      </c>
      <c r="AL127" s="120" t="str">
        <f>IF(OR(Q127="No",AC127="No",AE127="No",AH127=0),"No","Yes")</f>
        <v>Yes</v>
      </c>
      <c r="AM127" s="132">
        <f>IF(AL127="No","",AK127/AH127)</f>
        <v>0.90476190476190477</v>
      </c>
      <c r="AN127" s="130"/>
      <c r="AO127" s="130"/>
      <c r="AP127" s="130"/>
      <c r="AQ127" s="130"/>
      <c r="AR127" s="130"/>
      <c r="AS127" s="130"/>
      <c r="AT127" s="130" t="s">
        <v>433</v>
      </c>
      <c r="AU127" s="120">
        <v>8000</v>
      </c>
      <c r="AV127" s="120"/>
      <c r="AW127" s="120"/>
      <c r="AX127" s="120"/>
      <c r="AY127" s="130" t="s">
        <v>525</v>
      </c>
      <c r="AZ127" s="130" t="s">
        <v>497</v>
      </c>
      <c r="BA127" s="130" t="s">
        <v>436</v>
      </c>
      <c r="BB127" s="130" t="s">
        <v>437</v>
      </c>
      <c r="BC127" s="120" t="str">
        <f>IF(AND(BB127="less_smoke",AL127="Yes"), "Yes", "No")</f>
        <v>Yes</v>
      </c>
      <c r="BD127" s="130" t="s">
        <v>593</v>
      </c>
      <c r="BE127" s="120">
        <v>1</v>
      </c>
      <c r="BF127" s="120">
        <v>1</v>
      </c>
      <c r="BG127" s="120">
        <v>1</v>
      </c>
      <c r="BH127" s="120">
        <v>1</v>
      </c>
      <c r="BI127" s="120">
        <v>0</v>
      </c>
      <c r="BJ127" s="130"/>
      <c r="BK127" s="130" t="s">
        <v>439</v>
      </c>
      <c r="BL127" s="120" t="str">
        <f>IF(OR(BK127="increased_somewhat",BK127="not_changed",BK127="increased_significantly",AL127="No"),"No","Yes")</f>
        <v>Yes</v>
      </c>
    </row>
    <row r="128" spans="1:64" ht="19.5" customHeight="1">
      <c r="A128" s="120">
        <v>125</v>
      </c>
      <c r="B128" s="130" t="s">
        <v>1358</v>
      </c>
      <c r="C128" s="130" t="s">
        <v>418</v>
      </c>
      <c r="D128" s="130" t="s">
        <v>418</v>
      </c>
      <c r="E128" s="130" t="s">
        <v>418</v>
      </c>
      <c r="F128" s="130"/>
      <c r="G128" s="130" t="s">
        <v>1359</v>
      </c>
      <c r="H128" s="130" t="s">
        <v>1360</v>
      </c>
      <c r="I128" s="130" t="s">
        <v>1317</v>
      </c>
      <c r="J128" s="130" t="s">
        <v>478</v>
      </c>
      <c r="K128" s="130" t="s">
        <v>423</v>
      </c>
      <c r="L128" s="130" t="s">
        <v>1374</v>
      </c>
      <c r="M128" s="130" t="s">
        <v>1375</v>
      </c>
      <c r="N128" s="130" t="s">
        <v>1254</v>
      </c>
      <c r="O128" s="130" t="s">
        <v>427</v>
      </c>
      <c r="P128" s="130" t="s">
        <v>1376</v>
      </c>
      <c r="Q128" s="130" t="s">
        <v>418</v>
      </c>
      <c r="R128" s="130" t="s">
        <v>1377</v>
      </c>
      <c r="S128" s="131">
        <v>46097</v>
      </c>
      <c r="T128" s="120">
        <f>YEAR(S128)</f>
        <v>2026</v>
      </c>
      <c r="U128" s="120" t="s">
        <v>1378</v>
      </c>
      <c r="V128" s="120" t="s">
        <v>1379</v>
      </c>
      <c r="W128" s="120">
        <v>1</v>
      </c>
      <c r="X128" s="120">
        <v>1</v>
      </c>
      <c r="Y128" s="120">
        <v>0</v>
      </c>
      <c r="Z128" s="120">
        <v>2</v>
      </c>
      <c r="AA128" s="120">
        <v>4</v>
      </c>
      <c r="AB128" s="130" t="s">
        <v>432</v>
      </c>
      <c r="AC128" s="130" t="s">
        <v>418</v>
      </c>
      <c r="AD128" s="130" t="s">
        <v>418</v>
      </c>
      <c r="AE128" s="130" t="s">
        <v>418</v>
      </c>
      <c r="AF128" s="130" t="s">
        <v>418</v>
      </c>
      <c r="AG128" s="120">
        <v>21</v>
      </c>
      <c r="AH128" s="120">
        <v>21</v>
      </c>
      <c r="AI128" s="120">
        <v>0</v>
      </c>
      <c r="AJ128" s="120">
        <v>0</v>
      </c>
      <c r="AK128" s="120">
        <v>21</v>
      </c>
      <c r="AL128" s="120" t="str">
        <f>IF(OR(Q128="No",AC128="No",AE128="No",AH128=0),"No","Yes")</f>
        <v>Yes</v>
      </c>
      <c r="AM128" s="132">
        <f>IF(AL128="No","",AK128/AH128)</f>
        <v>1</v>
      </c>
      <c r="AN128" s="130"/>
      <c r="AO128" s="130"/>
      <c r="AP128" s="130"/>
      <c r="AQ128" s="130"/>
      <c r="AR128" s="130"/>
      <c r="AS128" s="130"/>
      <c r="AT128" s="130" t="s">
        <v>516</v>
      </c>
      <c r="AU128" s="120">
        <v>8000</v>
      </c>
      <c r="AV128" s="120"/>
      <c r="AW128" s="120"/>
      <c r="AX128" s="120"/>
      <c r="AY128" s="130" t="s">
        <v>525</v>
      </c>
      <c r="AZ128" s="130" t="s">
        <v>435</v>
      </c>
      <c r="BA128" s="130" t="s">
        <v>436</v>
      </c>
      <c r="BB128" s="130" t="s">
        <v>437</v>
      </c>
      <c r="BC128" s="120" t="str">
        <f>IF(AND(BB128="less_smoke",AL128="Yes"), "Yes", "No")</f>
        <v>Yes</v>
      </c>
      <c r="BD128" s="130" t="s">
        <v>672</v>
      </c>
      <c r="BE128" s="120">
        <v>1</v>
      </c>
      <c r="BF128" s="120">
        <v>1</v>
      </c>
      <c r="BG128" s="120">
        <v>1</v>
      </c>
      <c r="BH128" s="120">
        <v>1</v>
      </c>
      <c r="BI128" s="120">
        <v>0</v>
      </c>
      <c r="BJ128" s="130"/>
      <c r="BK128" s="130" t="s">
        <v>439</v>
      </c>
      <c r="BL128" s="120" t="str">
        <f>IF(OR(BK128="increased_somewhat",BK128="not_changed",BK128="increased_significantly",AL128="No"),"No","Yes")</f>
        <v>Yes</v>
      </c>
    </row>
    <row r="129" spans="1:64" ht="19.5" customHeight="1">
      <c r="A129" s="120">
        <v>126</v>
      </c>
      <c r="B129" s="130" t="s">
        <v>1358</v>
      </c>
      <c r="C129" s="130" t="s">
        <v>418</v>
      </c>
      <c r="D129" s="130" t="s">
        <v>418</v>
      </c>
      <c r="E129" s="130" t="s">
        <v>418</v>
      </c>
      <c r="F129" s="130"/>
      <c r="G129" s="130" t="s">
        <v>1359</v>
      </c>
      <c r="H129" s="130" t="s">
        <v>1360</v>
      </c>
      <c r="I129" s="130" t="s">
        <v>1317</v>
      </c>
      <c r="J129" s="130" t="s">
        <v>478</v>
      </c>
      <c r="K129" s="130" t="s">
        <v>423</v>
      </c>
      <c r="L129" s="130" t="s">
        <v>1380</v>
      </c>
      <c r="M129" s="130" t="s">
        <v>723</v>
      </c>
      <c r="N129" s="130" t="s">
        <v>1381</v>
      </c>
      <c r="O129" s="130" t="s">
        <v>427</v>
      </c>
      <c r="P129" s="130" t="s">
        <v>1382</v>
      </c>
      <c r="Q129" s="130" t="s">
        <v>418</v>
      </c>
      <c r="R129" s="130" t="s">
        <v>1383</v>
      </c>
      <c r="S129" s="131">
        <v>46097</v>
      </c>
      <c r="T129" s="120">
        <f>YEAR(S129)</f>
        <v>2026</v>
      </c>
      <c r="U129" s="120" t="s">
        <v>1384</v>
      </c>
      <c r="V129" s="120" t="s">
        <v>1385</v>
      </c>
      <c r="W129" s="120">
        <v>1</v>
      </c>
      <c r="X129" s="120">
        <v>1</v>
      </c>
      <c r="Y129" s="120">
        <v>0</v>
      </c>
      <c r="Z129" s="120">
        <v>2</v>
      </c>
      <c r="AA129" s="120">
        <v>4</v>
      </c>
      <c r="AB129" s="130" t="s">
        <v>432</v>
      </c>
      <c r="AC129" s="130" t="s">
        <v>418</v>
      </c>
      <c r="AD129" s="130" t="s">
        <v>418</v>
      </c>
      <c r="AE129" s="130" t="s">
        <v>418</v>
      </c>
      <c r="AF129" s="130" t="s">
        <v>418</v>
      </c>
      <c r="AG129" s="120">
        <v>21</v>
      </c>
      <c r="AH129" s="120">
        <v>21</v>
      </c>
      <c r="AI129" s="120">
        <v>0</v>
      </c>
      <c r="AJ129" s="120">
        <v>0</v>
      </c>
      <c r="AK129" s="120">
        <v>21</v>
      </c>
      <c r="AL129" s="120" t="str">
        <f>IF(OR(Q129="No",AC129="No",AE129="No",AH129=0),"No","Yes")</f>
        <v>Yes</v>
      </c>
      <c r="AM129" s="132">
        <f>IF(AL129="No","",AK129/AH129)</f>
        <v>1</v>
      </c>
      <c r="AN129" s="130"/>
      <c r="AO129" s="130"/>
      <c r="AP129" s="130"/>
      <c r="AQ129" s="130"/>
      <c r="AR129" s="130"/>
      <c r="AS129" s="130"/>
      <c r="AT129" s="130" t="s">
        <v>433</v>
      </c>
      <c r="AU129" s="120">
        <v>5000</v>
      </c>
      <c r="AV129" s="120"/>
      <c r="AW129" s="120"/>
      <c r="AX129" s="120"/>
      <c r="AY129" s="130" t="s">
        <v>525</v>
      </c>
      <c r="AZ129" s="130" t="s">
        <v>497</v>
      </c>
      <c r="BA129" s="130" t="s">
        <v>436</v>
      </c>
      <c r="BB129" s="130" t="s">
        <v>437</v>
      </c>
      <c r="BC129" s="120" t="str">
        <f>IF(AND(BB129="less_smoke",AL129="Yes"), "Yes", "No")</f>
        <v>Yes</v>
      </c>
      <c r="BD129" s="130" t="s">
        <v>545</v>
      </c>
      <c r="BE129" s="120">
        <v>1</v>
      </c>
      <c r="BF129" s="120">
        <v>0</v>
      </c>
      <c r="BG129" s="120">
        <v>1</v>
      </c>
      <c r="BH129" s="120">
        <v>1</v>
      </c>
      <c r="BI129" s="120">
        <v>0</v>
      </c>
      <c r="BJ129" s="130"/>
      <c r="BK129" s="130" t="s">
        <v>439</v>
      </c>
      <c r="BL129" s="120" t="str">
        <f>IF(OR(BK129="increased_somewhat",BK129="not_changed",BK129="increased_significantly",AL129="No"),"No","Yes")</f>
        <v>Yes</v>
      </c>
    </row>
    <row r="130" spans="1:64" ht="19.5" customHeight="1">
      <c r="A130" s="120">
        <v>127</v>
      </c>
      <c r="B130" s="130" t="s">
        <v>1358</v>
      </c>
      <c r="C130" s="130" t="s">
        <v>418</v>
      </c>
      <c r="D130" s="130" t="s">
        <v>418</v>
      </c>
      <c r="E130" s="130" t="s">
        <v>418</v>
      </c>
      <c r="F130" s="130"/>
      <c r="G130" s="130" t="s">
        <v>1359</v>
      </c>
      <c r="H130" s="130" t="s">
        <v>1360</v>
      </c>
      <c r="I130" s="130" t="s">
        <v>1317</v>
      </c>
      <c r="J130" s="130" t="s">
        <v>478</v>
      </c>
      <c r="K130" s="130" t="s">
        <v>423</v>
      </c>
      <c r="L130" s="130" t="s">
        <v>1386</v>
      </c>
      <c r="M130" s="130" t="s">
        <v>1387</v>
      </c>
      <c r="N130" s="130" t="s">
        <v>1388</v>
      </c>
      <c r="O130" s="130" t="s">
        <v>427</v>
      </c>
      <c r="P130" s="130" t="s">
        <v>1389</v>
      </c>
      <c r="Q130" s="130" t="s">
        <v>418</v>
      </c>
      <c r="R130" s="130" t="s">
        <v>1390</v>
      </c>
      <c r="S130" s="131">
        <v>46097</v>
      </c>
      <c r="T130" s="120">
        <f>YEAR(S130)</f>
        <v>2026</v>
      </c>
      <c r="U130" s="120" t="s">
        <v>1391</v>
      </c>
      <c r="V130" s="120" t="s">
        <v>1392</v>
      </c>
      <c r="W130" s="120">
        <v>1</v>
      </c>
      <c r="X130" s="120">
        <v>0</v>
      </c>
      <c r="Y130" s="120">
        <v>0</v>
      </c>
      <c r="Z130" s="120">
        <v>2</v>
      </c>
      <c r="AA130" s="120">
        <v>3</v>
      </c>
      <c r="AB130" s="130" t="s">
        <v>432</v>
      </c>
      <c r="AC130" s="130" t="s">
        <v>418</v>
      </c>
      <c r="AD130" s="130" t="s">
        <v>418</v>
      </c>
      <c r="AE130" s="130" t="s">
        <v>418</v>
      </c>
      <c r="AF130" s="130" t="s">
        <v>418</v>
      </c>
      <c r="AG130" s="120">
        <v>21</v>
      </c>
      <c r="AH130" s="120">
        <v>21</v>
      </c>
      <c r="AI130" s="120">
        <v>0</v>
      </c>
      <c r="AJ130" s="120">
        <v>0</v>
      </c>
      <c r="AK130" s="120">
        <v>21</v>
      </c>
      <c r="AL130" s="120" t="str">
        <f>IF(OR(Q130="No",AC130="No",AE130="No",AH130=0),"No","Yes")</f>
        <v>Yes</v>
      </c>
      <c r="AM130" s="132">
        <f>IF(AL130="No","",AK130/AH130)</f>
        <v>1</v>
      </c>
      <c r="AN130" s="130"/>
      <c r="AO130" s="130"/>
      <c r="AP130" s="130"/>
      <c r="AQ130" s="130"/>
      <c r="AR130" s="130"/>
      <c r="AS130" s="130"/>
      <c r="AT130" s="130" t="s">
        <v>456</v>
      </c>
      <c r="AU130" s="120"/>
      <c r="AV130" s="120"/>
      <c r="AW130" s="120"/>
      <c r="AX130" s="120"/>
      <c r="AY130" s="130" t="s">
        <v>434</v>
      </c>
      <c r="AZ130" s="130" t="s">
        <v>497</v>
      </c>
      <c r="BA130" s="130" t="s">
        <v>436</v>
      </c>
      <c r="BB130" s="130" t="s">
        <v>437</v>
      </c>
      <c r="BC130" s="120" t="str">
        <f>IF(AND(BB130="less_smoke",AL130="Yes"), "Yes", "No")</f>
        <v>Yes</v>
      </c>
      <c r="BD130" s="130" t="s">
        <v>1393</v>
      </c>
      <c r="BE130" s="120">
        <v>1</v>
      </c>
      <c r="BF130" s="120">
        <v>1</v>
      </c>
      <c r="BG130" s="120">
        <v>1</v>
      </c>
      <c r="BH130" s="120">
        <v>1</v>
      </c>
      <c r="BI130" s="120">
        <v>0</v>
      </c>
      <c r="BJ130" s="130"/>
      <c r="BK130" s="130" t="s">
        <v>439</v>
      </c>
      <c r="BL130" s="120" t="str">
        <f>IF(OR(BK130="increased_somewhat",BK130="not_changed",BK130="increased_significantly",AL130="No"),"No","Yes")</f>
        <v>Yes</v>
      </c>
    </row>
    <row r="131" spans="1:64" ht="19.5" customHeight="1">
      <c r="A131" s="120">
        <v>128</v>
      </c>
      <c r="B131" s="130" t="s">
        <v>1358</v>
      </c>
      <c r="C131" s="130" t="s">
        <v>418</v>
      </c>
      <c r="D131" s="130" t="s">
        <v>418</v>
      </c>
      <c r="E131" s="130" t="s">
        <v>418</v>
      </c>
      <c r="F131" s="130"/>
      <c r="G131" s="130" t="s">
        <v>1359</v>
      </c>
      <c r="H131" s="130" t="s">
        <v>1360</v>
      </c>
      <c r="I131" s="130" t="s">
        <v>1317</v>
      </c>
      <c r="J131" s="130" t="s">
        <v>478</v>
      </c>
      <c r="K131" s="130" t="s">
        <v>423</v>
      </c>
      <c r="L131" s="130" t="s">
        <v>1394</v>
      </c>
      <c r="M131" s="130" t="s">
        <v>1395</v>
      </c>
      <c r="N131" s="130" t="s">
        <v>1396</v>
      </c>
      <c r="O131" s="130" t="s">
        <v>427</v>
      </c>
      <c r="P131" s="130" t="s">
        <v>512</v>
      </c>
      <c r="Q131" s="130" t="s">
        <v>418</v>
      </c>
      <c r="R131" s="130" t="s">
        <v>1397</v>
      </c>
      <c r="S131" s="131">
        <v>46097</v>
      </c>
      <c r="T131" s="120">
        <f>YEAR(S131)</f>
        <v>2026</v>
      </c>
      <c r="U131" s="120" t="s">
        <v>1398</v>
      </c>
      <c r="V131" s="120" t="s">
        <v>1399</v>
      </c>
      <c r="W131" s="120">
        <v>1</v>
      </c>
      <c r="X131" s="120">
        <v>1</v>
      </c>
      <c r="Y131" s="120">
        <v>0</v>
      </c>
      <c r="Z131" s="120">
        <v>0</v>
      </c>
      <c r="AA131" s="120">
        <v>2</v>
      </c>
      <c r="AB131" s="130" t="s">
        <v>432</v>
      </c>
      <c r="AC131" s="130" t="s">
        <v>418</v>
      </c>
      <c r="AD131" s="130" t="s">
        <v>418</v>
      </c>
      <c r="AE131" s="130" t="s">
        <v>418</v>
      </c>
      <c r="AF131" s="130" t="s">
        <v>418</v>
      </c>
      <c r="AG131" s="120">
        <v>21</v>
      </c>
      <c r="AH131" s="120">
        <v>21</v>
      </c>
      <c r="AI131" s="120">
        <v>0</v>
      </c>
      <c r="AJ131" s="120">
        <v>0</v>
      </c>
      <c r="AK131" s="120">
        <v>21</v>
      </c>
      <c r="AL131" s="120" t="str">
        <f>IF(OR(Q131="No",AC131="No",AE131="No",AH131=0),"No","Yes")</f>
        <v>Yes</v>
      </c>
      <c r="AM131" s="132">
        <f>IF(AL131="No","",AK131/AH131)</f>
        <v>1</v>
      </c>
      <c r="AN131" s="130"/>
      <c r="AO131" s="130"/>
      <c r="AP131" s="130"/>
      <c r="AQ131" s="130"/>
      <c r="AR131" s="130"/>
      <c r="AS131" s="130"/>
      <c r="AT131" s="130" t="s">
        <v>433</v>
      </c>
      <c r="AU131" s="120">
        <v>5000</v>
      </c>
      <c r="AV131" s="120"/>
      <c r="AW131" s="120"/>
      <c r="AX131" s="120"/>
      <c r="AY131" s="130" t="s">
        <v>525</v>
      </c>
      <c r="AZ131" s="130" t="s">
        <v>497</v>
      </c>
      <c r="BA131" s="130" t="s">
        <v>436</v>
      </c>
      <c r="BB131" s="130" t="s">
        <v>437</v>
      </c>
      <c r="BC131" s="120" t="str">
        <f>IF(AND(BB131="less_smoke",AL131="Yes"), "Yes", "No")</f>
        <v>Yes</v>
      </c>
      <c r="BD131" s="130" t="s">
        <v>448</v>
      </c>
      <c r="BE131" s="120">
        <v>1</v>
      </c>
      <c r="BF131" s="120">
        <v>0</v>
      </c>
      <c r="BG131" s="120">
        <v>1</v>
      </c>
      <c r="BH131" s="120">
        <v>1</v>
      </c>
      <c r="BI131" s="120">
        <v>0</v>
      </c>
      <c r="BJ131" s="130"/>
      <c r="BK131" s="130" t="s">
        <v>439</v>
      </c>
      <c r="BL131" s="120" t="str">
        <f>IF(OR(BK131="increased_somewhat",BK131="not_changed",BK131="increased_significantly",AL131="No"),"No","Yes")</f>
        <v>Yes</v>
      </c>
    </row>
    <row r="132" spans="1:64" ht="19.5" customHeight="1">
      <c r="A132" s="120">
        <v>129</v>
      </c>
      <c r="B132" s="130" t="s">
        <v>1143</v>
      </c>
      <c r="C132" s="130" t="s">
        <v>418</v>
      </c>
      <c r="D132" s="130" t="s">
        <v>418</v>
      </c>
      <c r="E132" s="130" t="s">
        <v>418</v>
      </c>
      <c r="F132" s="130"/>
      <c r="G132" s="130" t="s">
        <v>1259</v>
      </c>
      <c r="H132" s="130" t="s">
        <v>1260</v>
      </c>
      <c r="I132" s="130" t="s">
        <v>1261</v>
      </c>
      <c r="J132" s="130" t="s">
        <v>478</v>
      </c>
      <c r="K132" s="130" t="s">
        <v>423</v>
      </c>
      <c r="L132" s="130" t="s">
        <v>1400</v>
      </c>
      <c r="M132" s="130" t="s">
        <v>1401</v>
      </c>
      <c r="N132" s="130" t="s">
        <v>1402</v>
      </c>
      <c r="O132" s="130" t="s">
        <v>427</v>
      </c>
      <c r="P132" s="130" t="s">
        <v>1403</v>
      </c>
      <c r="Q132" s="130" t="s">
        <v>418</v>
      </c>
      <c r="R132" s="130" t="s">
        <v>1404</v>
      </c>
      <c r="S132" s="131">
        <v>46104</v>
      </c>
      <c r="T132" s="120">
        <f>YEAR(S132)</f>
        <v>2026</v>
      </c>
      <c r="U132" s="120" t="s">
        <v>1405</v>
      </c>
      <c r="V132" s="120" t="s">
        <v>1406</v>
      </c>
      <c r="W132" s="120">
        <v>3</v>
      </c>
      <c r="X132" s="120">
        <v>1</v>
      </c>
      <c r="Y132" s="120">
        <v>2</v>
      </c>
      <c r="Z132" s="120">
        <v>0</v>
      </c>
      <c r="AA132" s="120">
        <v>6</v>
      </c>
      <c r="AB132" s="130" t="s">
        <v>432</v>
      </c>
      <c r="AC132" s="130" t="s">
        <v>418</v>
      </c>
      <c r="AD132" s="130" t="s">
        <v>418</v>
      </c>
      <c r="AE132" s="130" t="s">
        <v>418</v>
      </c>
      <c r="AF132" s="130" t="s">
        <v>418</v>
      </c>
      <c r="AG132" s="120">
        <v>14</v>
      </c>
      <c r="AH132" s="120">
        <v>14</v>
      </c>
      <c r="AI132" s="120">
        <v>0</v>
      </c>
      <c r="AJ132" s="120">
        <v>0</v>
      </c>
      <c r="AK132" s="120">
        <v>14</v>
      </c>
      <c r="AL132" s="120" t="str">
        <f>IF(OR(Q132="No",AC132="No",AE132="No",AH132=0),"No","Yes")</f>
        <v>Yes</v>
      </c>
      <c r="AM132" s="132">
        <f>IF(AL132="No","",AK132/AH132)</f>
        <v>1</v>
      </c>
      <c r="AN132" s="130"/>
      <c r="AO132" s="130"/>
      <c r="AP132" s="130"/>
      <c r="AQ132" s="130"/>
      <c r="AR132" s="130"/>
      <c r="AS132" s="130"/>
      <c r="AT132" s="130" t="s">
        <v>433</v>
      </c>
      <c r="AU132" s="120">
        <v>3000</v>
      </c>
      <c r="AV132" s="120"/>
      <c r="AW132" s="120"/>
      <c r="AX132" s="120"/>
      <c r="AY132" s="130" t="s">
        <v>434</v>
      </c>
      <c r="AZ132" s="130" t="s">
        <v>487</v>
      </c>
      <c r="BA132" s="130" t="s">
        <v>436</v>
      </c>
      <c r="BB132" s="130" t="s">
        <v>437</v>
      </c>
      <c r="BC132" s="120" t="str">
        <f>IF(AND(BB132="less_smoke",AL132="Yes"), "Yes", "No")</f>
        <v>Yes</v>
      </c>
      <c r="BD132" s="130" t="s">
        <v>526</v>
      </c>
      <c r="BE132" s="120">
        <v>0</v>
      </c>
      <c r="BF132" s="120">
        <v>0</v>
      </c>
      <c r="BG132" s="120">
        <v>1</v>
      </c>
      <c r="BH132" s="120">
        <v>1</v>
      </c>
      <c r="BI132" s="120">
        <v>0</v>
      </c>
      <c r="BJ132" s="130"/>
      <c r="BK132" s="130" t="s">
        <v>439</v>
      </c>
      <c r="BL132" s="120" t="str">
        <f>IF(OR(BK132="increased_somewhat",BK132="not_changed",BK132="increased_significantly",AL132="No"),"No","Yes")</f>
        <v>Yes</v>
      </c>
    </row>
    <row r="133" spans="1:64" ht="19.5" customHeight="1">
      <c r="A133" s="120">
        <v>130</v>
      </c>
      <c r="B133" s="130" t="s">
        <v>1143</v>
      </c>
      <c r="C133" s="130" t="s">
        <v>418</v>
      </c>
      <c r="D133" s="130" t="s">
        <v>418</v>
      </c>
      <c r="E133" s="130" t="s">
        <v>418</v>
      </c>
      <c r="F133" s="130"/>
      <c r="G133" s="130" t="s">
        <v>1259</v>
      </c>
      <c r="H133" s="130" t="s">
        <v>1260</v>
      </c>
      <c r="I133" s="130" t="s">
        <v>1261</v>
      </c>
      <c r="J133" s="130" t="s">
        <v>478</v>
      </c>
      <c r="K133" s="130" t="s">
        <v>423</v>
      </c>
      <c r="L133" s="130" t="s">
        <v>1407</v>
      </c>
      <c r="M133" s="130" t="s">
        <v>1408</v>
      </c>
      <c r="N133" s="130" t="s">
        <v>777</v>
      </c>
      <c r="O133" s="130" t="s">
        <v>427</v>
      </c>
      <c r="P133" s="130" t="s">
        <v>1409</v>
      </c>
      <c r="Q133" s="130" t="s">
        <v>418</v>
      </c>
      <c r="R133" s="130" t="s">
        <v>1410</v>
      </c>
      <c r="S133" s="131">
        <v>46104</v>
      </c>
      <c r="T133" s="120">
        <f>YEAR(S133)</f>
        <v>2026</v>
      </c>
      <c r="U133" s="120" t="s">
        <v>1411</v>
      </c>
      <c r="V133" s="120" t="s">
        <v>1412</v>
      </c>
      <c r="W133" s="120">
        <v>3</v>
      </c>
      <c r="X133" s="120">
        <v>1</v>
      </c>
      <c r="Y133" s="120">
        <v>2</v>
      </c>
      <c r="Z133" s="120">
        <v>0</v>
      </c>
      <c r="AA133" s="120">
        <v>6</v>
      </c>
      <c r="AB133" s="130" t="s">
        <v>432</v>
      </c>
      <c r="AC133" s="130" t="s">
        <v>418</v>
      </c>
      <c r="AD133" s="130" t="s">
        <v>418</v>
      </c>
      <c r="AE133" s="130" t="s">
        <v>418</v>
      </c>
      <c r="AF133" s="130" t="s">
        <v>418</v>
      </c>
      <c r="AG133" s="120">
        <v>14</v>
      </c>
      <c r="AH133" s="120">
        <v>14</v>
      </c>
      <c r="AI133" s="120">
        <v>0</v>
      </c>
      <c r="AJ133" s="120">
        <v>0</v>
      </c>
      <c r="AK133" s="120">
        <v>14</v>
      </c>
      <c r="AL133" s="120" t="str">
        <f>IF(OR(Q133="No",AC133="No",AE133="No",AH133=0),"No","Yes")</f>
        <v>Yes</v>
      </c>
      <c r="AM133" s="132">
        <f>IF(AL133="No","",AK133/AH133)</f>
        <v>1</v>
      </c>
      <c r="AN133" s="130"/>
      <c r="AO133" s="130"/>
      <c r="AP133" s="130"/>
      <c r="AQ133" s="130"/>
      <c r="AR133" s="130"/>
      <c r="AS133" s="130"/>
      <c r="AT133" s="130" t="s">
        <v>433</v>
      </c>
      <c r="AU133" s="120">
        <v>5000</v>
      </c>
      <c r="AV133" s="120"/>
      <c r="AW133" s="120"/>
      <c r="AX133" s="120"/>
      <c r="AY133" s="130" t="s">
        <v>486</v>
      </c>
      <c r="AZ133" s="130" t="s">
        <v>487</v>
      </c>
      <c r="BA133" s="130" t="s">
        <v>436</v>
      </c>
      <c r="BB133" s="130" t="s">
        <v>437</v>
      </c>
      <c r="BC133" s="120" t="str">
        <f>IF(AND(BB133="less_smoke",AL133="Yes"), "Yes", "No")</f>
        <v>Yes</v>
      </c>
      <c r="BD133" s="130" t="s">
        <v>488</v>
      </c>
      <c r="BE133" s="120">
        <v>0</v>
      </c>
      <c r="BF133" s="120">
        <v>1</v>
      </c>
      <c r="BG133" s="120">
        <v>1</v>
      </c>
      <c r="BH133" s="120">
        <v>1</v>
      </c>
      <c r="BI133" s="120">
        <v>0</v>
      </c>
      <c r="BJ133" s="130"/>
      <c r="BK133" s="130" t="s">
        <v>439</v>
      </c>
      <c r="BL133" s="120" t="str">
        <f>IF(OR(BK133="increased_somewhat",BK133="not_changed",BK133="increased_significantly",AL133="No"),"No","Yes")</f>
        <v>Yes</v>
      </c>
    </row>
    <row r="134" spans="1:64" ht="19.5" customHeight="1">
      <c r="A134" s="120">
        <v>131</v>
      </c>
      <c r="B134" s="130" t="s">
        <v>1143</v>
      </c>
      <c r="C134" s="130" t="s">
        <v>418</v>
      </c>
      <c r="D134" s="130" t="s">
        <v>418</v>
      </c>
      <c r="E134" s="130" t="s">
        <v>418</v>
      </c>
      <c r="F134" s="130"/>
      <c r="G134" s="130" t="s">
        <v>1259</v>
      </c>
      <c r="H134" s="130" t="s">
        <v>1260</v>
      </c>
      <c r="I134" s="130" t="s">
        <v>1261</v>
      </c>
      <c r="J134" s="130" t="s">
        <v>478</v>
      </c>
      <c r="K134" s="130" t="s">
        <v>423</v>
      </c>
      <c r="L134" s="130" t="s">
        <v>1413</v>
      </c>
      <c r="M134" s="130" t="s">
        <v>1414</v>
      </c>
      <c r="N134" s="130" t="s">
        <v>631</v>
      </c>
      <c r="O134" s="130" t="s">
        <v>427</v>
      </c>
      <c r="P134" s="130" t="s">
        <v>1415</v>
      </c>
      <c r="Q134" s="130" t="s">
        <v>418</v>
      </c>
      <c r="R134" s="130" t="s">
        <v>1416</v>
      </c>
      <c r="S134" s="131">
        <v>46104</v>
      </c>
      <c r="T134" s="120">
        <f>YEAR(S134)</f>
        <v>2026</v>
      </c>
      <c r="U134" s="120" t="s">
        <v>1417</v>
      </c>
      <c r="V134" s="120" t="s">
        <v>1418</v>
      </c>
      <c r="W134" s="120">
        <v>1</v>
      </c>
      <c r="X134" s="120">
        <v>0</v>
      </c>
      <c r="Y134" s="120">
        <v>0</v>
      </c>
      <c r="Z134" s="120">
        <v>3</v>
      </c>
      <c r="AA134" s="120">
        <v>4</v>
      </c>
      <c r="AB134" s="130" t="s">
        <v>432</v>
      </c>
      <c r="AC134" s="130" t="s">
        <v>418</v>
      </c>
      <c r="AD134" s="130" t="s">
        <v>418</v>
      </c>
      <c r="AE134" s="130" t="s">
        <v>418</v>
      </c>
      <c r="AF134" s="130" t="s">
        <v>418</v>
      </c>
      <c r="AG134" s="120">
        <v>14</v>
      </c>
      <c r="AH134" s="120">
        <v>14</v>
      </c>
      <c r="AI134" s="120">
        <v>0</v>
      </c>
      <c r="AJ134" s="120">
        <v>0</v>
      </c>
      <c r="AK134" s="120">
        <v>14</v>
      </c>
      <c r="AL134" s="120" t="str">
        <f>IF(OR(Q134="No",AC134="No",AE134="No",AH134=0),"No","Yes")</f>
        <v>Yes</v>
      </c>
      <c r="AM134" s="132">
        <f>IF(AL134="No","",AK134/AH134)</f>
        <v>1</v>
      </c>
      <c r="AN134" s="130"/>
      <c r="AO134" s="130"/>
      <c r="AP134" s="130"/>
      <c r="AQ134" s="130"/>
      <c r="AR134" s="130"/>
      <c r="AS134" s="130"/>
      <c r="AT134" s="130" t="s">
        <v>456</v>
      </c>
      <c r="AU134" s="120"/>
      <c r="AV134" s="120"/>
      <c r="AW134" s="120"/>
      <c r="AX134" s="120"/>
      <c r="AY134" s="130" t="s">
        <v>434</v>
      </c>
      <c r="AZ134" s="130" t="s">
        <v>487</v>
      </c>
      <c r="BA134" s="130" t="s">
        <v>436</v>
      </c>
      <c r="BB134" s="130" t="s">
        <v>437</v>
      </c>
      <c r="BC134" s="120" t="str">
        <f>IF(AND(BB134="less_smoke",AL134="Yes"), "Yes", "No")</f>
        <v>Yes</v>
      </c>
      <c r="BD134" s="130" t="s">
        <v>526</v>
      </c>
      <c r="BE134" s="120">
        <v>0</v>
      </c>
      <c r="BF134" s="120">
        <v>0</v>
      </c>
      <c r="BG134" s="120">
        <v>1</v>
      </c>
      <c r="BH134" s="120">
        <v>1</v>
      </c>
      <c r="BI134" s="120">
        <v>0</v>
      </c>
      <c r="BJ134" s="130"/>
      <c r="BK134" s="130" t="s">
        <v>439</v>
      </c>
      <c r="BL134" s="120" t="str">
        <f>IF(OR(BK134="increased_somewhat",BK134="not_changed",BK134="increased_significantly",AL134="No"),"No","Yes")</f>
        <v>Yes</v>
      </c>
    </row>
    <row r="135" spans="1:64" ht="19.5" customHeight="1">
      <c r="A135" s="120">
        <v>132</v>
      </c>
      <c r="B135" s="130" t="s">
        <v>1251</v>
      </c>
      <c r="C135" s="130" t="s">
        <v>418</v>
      </c>
      <c r="D135" s="130" t="s">
        <v>418</v>
      </c>
      <c r="E135" s="130" t="s">
        <v>418</v>
      </c>
      <c r="F135" s="130"/>
      <c r="G135" s="130" t="s">
        <v>1259</v>
      </c>
      <c r="H135" s="130" t="s">
        <v>1260</v>
      </c>
      <c r="I135" s="130" t="s">
        <v>1261</v>
      </c>
      <c r="J135" s="130" t="s">
        <v>478</v>
      </c>
      <c r="K135" s="130" t="s">
        <v>423</v>
      </c>
      <c r="L135" s="130" t="s">
        <v>1419</v>
      </c>
      <c r="M135" s="130" t="s">
        <v>1420</v>
      </c>
      <c r="N135" s="130" t="s">
        <v>1421</v>
      </c>
      <c r="O135" s="130" t="s">
        <v>427</v>
      </c>
      <c r="P135" s="130" t="s">
        <v>1422</v>
      </c>
      <c r="Q135" s="130" t="s">
        <v>418</v>
      </c>
      <c r="R135" s="130" t="s">
        <v>1423</v>
      </c>
      <c r="S135" s="131">
        <v>46104</v>
      </c>
      <c r="T135" s="120">
        <f>YEAR(S135)</f>
        <v>2026</v>
      </c>
      <c r="U135" s="120" t="s">
        <v>1424</v>
      </c>
      <c r="V135" s="120" t="s">
        <v>1425</v>
      </c>
      <c r="W135" s="120">
        <v>1</v>
      </c>
      <c r="X135" s="120">
        <v>1</v>
      </c>
      <c r="Y135" s="120">
        <v>0</v>
      </c>
      <c r="Z135" s="120">
        <v>5</v>
      </c>
      <c r="AA135" s="120">
        <v>7</v>
      </c>
      <c r="AB135" s="130" t="s">
        <v>432</v>
      </c>
      <c r="AC135" s="130" t="s">
        <v>418</v>
      </c>
      <c r="AD135" s="130" t="s">
        <v>418</v>
      </c>
      <c r="AE135" s="130" t="s">
        <v>418</v>
      </c>
      <c r="AF135" s="130" t="s">
        <v>418</v>
      </c>
      <c r="AG135" s="120">
        <v>14</v>
      </c>
      <c r="AH135" s="120">
        <v>14</v>
      </c>
      <c r="AI135" s="120">
        <v>0</v>
      </c>
      <c r="AJ135" s="120">
        <v>0</v>
      </c>
      <c r="AK135" s="120">
        <v>14</v>
      </c>
      <c r="AL135" s="120" t="str">
        <f>IF(OR(Q135="No",AC135="No",AE135="No",AH135=0),"No","Yes")</f>
        <v>Yes</v>
      </c>
      <c r="AM135" s="132">
        <f>IF(AL135="No","",AK135/AH135)</f>
        <v>1</v>
      </c>
      <c r="AN135" s="130"/>
      <c r="AO135" s="130"/>
      <c r="AP135" s="130"/>
      <c r="AQ135" s="130"/>
      <c r="AR135" s="130"/>
      <c r="AS135" s="130"/>
      <c r="AT135" s="130" t="s">
        <v>516</v>
      </c>
      <c r="AU135" s="120">
        <v>5000</v>
      </c>
      <c r="AV135" s="120"/>
      <c r="AW135" s="120"/>
      <c r="AX135" s="120"/>
      <c r="AY135" s="130" t="s">
        <v>434</v>
      </c>
      <c r="AZ135" s="130" t="s">
        <v>435</v>
      </c>
      <c r="BA135" s="130" t="s">
        <v>436</v>
      </c>
      <c r="BB135" s="130" t="s">
        <v>437</v>
      </c>
      <c r="BC135" s="120" t="str">
        <f>IF(AND(BB135="less_smoke",AL135="Yes"), "Yes", "No")</f>
        <v>Yes</v>
      </c>
      <c r="BD135" s="130" t="s">
        <v>526</v>
      </c>
      <c r="BE135" s="120">
        <v>0</v>
      </c>
      <c r="BF135" s="120">
        <v>0</v>
      </c>
      <c r="BG135" s="120">
        <v>1</v>
      </c>
      <c r="BH135" s="120">
        <v>1</v>
      </c>
      <c r="BI135" s="120">
        <v>0</v>
      </c>
      <c r="BJ135" s="130"/>
      <c r="BK135" s="130" t="s">
        <v>439</v>
      </c>
      <c r="BL135" s="120" t="str">
        <f>IF(OR(BK135="increased_somewhat",BK135="not_changed",BK135="increased_significantly",AL135="No"),"No","Yes")</f>
        <v>Yes</v>
      </c>
    </row>
    <row r="136" spans="1:64" ht="19.5" customHeight="1">
      <c r="A136" s="120">
        <v>133</v>
      </c>
      <c r="B136" s="130" t="s">
        <v>1426</v>
      </c>
      <c r="C136" s="130" t="s">
        <v>418</v>
      </c>
      <c r="D136" s="130" t="s">
        <v>418</v>
      </c>
      <c r="E136" s="130" t="s">
        <v>418</v>
      </c>
      <c r="F136" s="130"/>
      <c r="G136" s="130" t="s">
        <v>1427</v>
      </c>
      <c r="H136" s="130" t="s">
        <v>1428</v>
      </c>
      <c r="I136" s="130" t="s">
        <v>712</v>
      </c>
      <c r="J136" s="130" t="s">
        <v>422</v>
      </c>
      <c r="K136" s="130" t="s">
        <v>423</v>
      </c>
      <c r="L136" s="130" t="s">
        <v>1429</v>
      </c>
      <c r="M136" s="130" t="s">
        <v>1430</v>
      </c>
      <c r="N136" s="130" t="s">
        <v>856</v>
      </c>
      <c r="O136" s="130" t="s">
        <v>427</v>
      </c>
      <c r="P136" s="130" t="s">
        <v>1431</v>
      </c>
      <c r="Q136" s="130" t="s">
        <v>418</v>
      </c>
      <c r="R136" s="130" t="s">
        <v>1432</v>
      </c>
      <c r="S136" s="131">
        <v>46110</v>
      </c>
      <c r="T136" s="120">
        <f>YEAR(S136)</f>
        <v>2026</v>
      </c>
      <c r="U136" s="120" t="s">
        <v>1433</v>
      </c>
      <c r="V136" s="120" t="s">
        <v>1434</v>
      </c>
      <c r="W136" s="120">
        <v>1</v>
      </c>
      <c r="X136" s="120">
        <v>0</v>
      </c>
      <c r="Y136" s="120">
        <v>0</v>
      </c>
      <c r="Z136" s="120">
        <v>2</v>
      </c>
      <c r="AA136" s="120">
        <v>3</v>
      </c>
      <c r="AB136" s="130" t="s">
        <v>432</v>
      </c>
      <c r="AC136" s="130" t="s">
        <v>418</v>
      </c>
      <c r="AD136" s="130" t="s">
        <v>418</v>
      </c>
      <c r="AE136" s="130" t="s">
        <v>418</v>
      </c>
      <c r="AF136" s="130" t="s">
        <v>418</v>
      </c>
      <c r="AG136" s="120">
        <v>21</v>
      </c>
      <c r="AH136" s="120">
        <v>21</v>
      </c>
      <c r="AI136" s="120">
        <v>0</v>
      </c>
      <c r="AJ136" s="120">
        <v>0</v>
      </c>
      <c r="AK136" s="120">
        <v>14</v>
      </c>
      <c r="AL136" s="120" t="str">
        <f>IF(OR(Q136="No",AC136="No",AE136="No",AH136=0),"No","Yes")</f>
        <v>Yes</v>
      </c>
      <c r="AM136" s="132">
        <f>IF(AL136="No","",AK136/AH136)</f>
        <v>0.66666666666666663</v>
      </c>
      <c r="AN136" s="130"/>
      <c r="AO136" s="130"/>
      <c r="AP136" s="130"/>
      <c r="AQ136" s="130"/>
      <c r="AR136" s="130"/>
      <c r="AS136" s="130"/>
      <c r="AT136" s="130" t="s">
        <v>456</v>
      </c>
      <c r="AU136" s="120"/>
      <c r="AV136" s="120"/>
      <c r="AW136" s="120"/>
      <c r="AX136" s="120"/>
      <c r="AY136" s="130" t="s">
        <v>525</v>
      </c>
      <c r="AZ136" s="130" t="s">
        <v>435</v>
      </c>
      <c r="BA136" s="130" t="s">
        <v>436</v>
      </c>
      <c r="BB136" s="130" t="s">
        <v>437</v>
      </c>
      <c r="BC136" s="120" t="str">
        <f>IF(AND(BB136="less_smoke",AL136="Yes"), "Yes", "No")</f>
        <v>Yes</v>
      </c>
      <c r="BD136" s="130" t="s">
        <v>672</v>
      </c>
      <c r="BE136" s="120">
        <v>1</v>
      </c>
      <c r="BF136" s="120">
        <v>1</v>
      </c>
      <c r="BG136" s="120">
        <v>1</v>
      </c>
      <c r="BH136" s="120">
        <v>1</v>
      </c>
      <c r="BI136" s="120">
        <v>0</v>
      </c>
      <c r="BJ136" s="130"/>
      <c r="BK136" s="130" t="s">
        <v>439</v>
      </c>
      <c r="BL136" s="120" t="str">
        <f>IF(OR(BK136="increased_somewhat",BK136="not_changed",BK136="increased_significantly",AL136="No"),"No","Yes")</f>
        <v>Yes</v>
      </c>
    </row>
    <row r="137" spans="1:64" ht="19.5" customHeight="1">
      <c r="A137" s="120">
        <v>134</v>
      </c>
      <c r="B137" s="130" t="s">
        <v>1426</v>
      </c>
      <c r="C137" s="130" t="s">
        <v>418</v>
      </c>
      <c r="D137" s="130" t="s">
        <v>418</v>
      </c>
      <c r="E137" s="130" t="s">
        <v>418</v>
      </c>
      <c r="F137" s="130"/>
      <c r="G137" s="130" t="s">
        <v>1427</v>
      </c>
      <c r="H137" s="130" t="s">
        <v>1428</v>
      </c>
      <c r="I137" s="130" t="s">
        <v>712</v>
      </c>
      <c r="J137" s="130" t="s">
        <v>422</v>
      </c>
      <c r="K137" s="130" t="s">
        <v>423</v>
      </c>
      <c r="L137" s="130" t="s">
        <v>1435</v>
      </c>
      <c r="M137" s="130" t="s">
        <v>798</v>
      </c>
      <c r="N137" s="130" t="s">
        <v>1436</v>
      </c>
      <c r="O137" s="130" t="s">
        <v>427</v>
      </c>
      <c r="P137" s="130" t="s">
        <v>512</v>
      </c>
      <c r="Q137" s="130" t="s">
        <v>418</v>
      </c>
      <c r="R137" s="130" t="s">
        <v>1437</v>
      </c>
      <c r="S137" s="131">
        <v>46110</v>
      </c>
      <c r="T137" s="120">
        <f>YEAR(S137)</f>
        <v>2026</v>
      </c>
      <c r="U137" s="120" t="s">
        <v>1438</v>
      </c>
      <c r="V137" s="120" t="s">
        <v>1439</v>
      </c>
      <c r="W137" s="120">
        <v>3</v>
      </c>
      <c r="X137" s="120">
        <v>1</v>
      </c>
      <c r="Y137" s="120">
        <v>0</v>
      </c>
      <c r="Z137" s="120">
        <v>4</v>
      </c>
      <c r="AA137" s="120">
        <v>8</v>
      </c>
      <c r="AB137" s="130" t="s">
        <v>432</v>
      </c>
      <c r="AC137" s="130" t="s">
        <v>418</v>
      </c>
      <c r="AD137" s="130" t="s">
        <v>418</v>
      </c>
      <c r="AE137" s="130" t="s">
        <v>418</v>
      </c>
      <c r="AF137" s="130" t="s">
        <v>418</v>
      </c>
      <c r="AG137" s="120">
        <v>21</v>
      </c>
      <c r="AH137" s="120">
        <v>21</v>
      </c>
      <c r="AI137" s="120">
        <v>0</v>
      </c>
      <c r="AJ137" s="120">
        <v>0</v>
      </c>
      <c r="AK137" s="120">
        <v>14</v>
      </c>
      <c r="AL137" s="120" t="str">
        <f>IF(OR(Q137="No",AC137="No",AE137="No",AH137=0),"No","Yes")</f>
        <v>Yes</v>
      </c>
      <c r="AM137" s="132">
        <f>IF(AL137="No","",AK137/AH137)</f>
        <v>0.66666666666666663</v>
      </c>
      <c r="AN137" s="130"/>
      <c r="AO137" s="130"/>
      <c r="AP137" s="130"/>
      <c r="AQ137" s="130"/>
      <c r="AR137" s="130"/>
      <c r="AS137" s="130"/>
      <c r="AT137" s="130" t="s">
        <v>456</v>
      </c>
      <c r="AU137" s="120"/>
      <c r="AV137" s="120"/>
      <c r="AW137" s="120"/>
      <c r="AX137" s="120"/>
      <c r="AY137" s="130" t="s">
        <v>525</v>
      </c>
      <c r="AZ137" s="130" t="s">
        <v>497</v>
      </c>
      <c r="BA137" s="130" t="s">
        <v>436</v>
      </c>
      <c r="BB137" s="130" t="s">
        <v>437</v>
      </c>
      <c r="BC137" s="120" t="str">
        <f>IF(AND(BB137="less_smoke",AL137="Yes"), "Yes", "No")</f>
        <v>Yes</v>
      </c>
      <c r="BD137" s="130" t="s">
        <v>545</v>
      </c>
      <c r="BE137" s="120">
        <v>1</v>
      </c>
      <c r="BF137" s="120">
        <v>0</v>
      </c>
      <c r="BG137" s="120">
        <v>1</v>
      </c>
      <c r="BH137" s="120">
        <v>1</v>
      </c>
      <c r="BI137" s="120">
        <v>0</v>
      </c>
      <c r="BJ137" s="130"/>
      <c r="BK137" s="130" t="s">
        <v>439</v>
      </c>
      <c r="BL137" s="120" t="str">
        <f>IF(OR(BK137="increased_somewhat",BK137="not_changed",BK137="increased_significantly",AL137="No"),"No","Yes")</f>
        <v>Yes</v>
      </c>
    </row>
    <row r="138" spans="1:64" ht="19.5" customHeight="1">
      <c r="A138" s="120">
        <v>135</v>
      </c>
      <c r="B138" s="130" t="s">
        <v>1426</v>
      </c>
      <c r="C138" s="130" t="s">
        <v>418</v>
      </c>
      <c r="D138" s="130" t="s">
        <v>418</v>
      </c>
      <c r="E138" s="130" t="s">
        <v>418</v>
      </c>
      <c r="F138" s="130"/>
      <c r="G138" s="130" t="s">
        <v>1427</v>
      </c>
      <c r="H138" s="130" t="s">
        <v>1428</v>
      </c>
      <c r="I138" s="130" t="s">
        <v>712</v>
      </c>
      <c r="J138" s="130" t="s">
        <v>422</v>
      </c>
      <c r="K138" s="130" t="s">
        <v>423</v>
      </c>
      <c r="L138" s="130" t="s">
        <v>1440</v>
      </c>
      <c r="M138" s="130" t="s">
        <v>865</v>
      </c>
      <c r="N138" s="130" t="s">
        <v>1441</v>
      </c>
      <c r="O138" s="130" t="s">
        <v>427</v>
      </c>
      <c r="P138" s="130" t="s">
        <v>512</v>
      </c>
      <c r="Q138" s="130" t="s">
        <v>418</v>
      </c>
      <c r="R138" s="130" t="s">
        <v>1442</v>
      </c>
      <c r="S138" s="131">
        <v>46110</v>
      </c>
      <c r="T138" s="120">
        <f>YEAR(S138)</f>
        <v>2026</v>
      </c>
      <c r="U138" s="120" t="s">
        <v>1443</v>
      </c>
      <c r="V138" s="120" t="s">
        <v>1444</v>
      </c>
      <c r="W138" s="120">
        <v>1</v>
      </c>
      <c r="X138" s="120">
        <v>1</v>
      </c>
      <c r="Y138" s="120">
        <v>0</v>
      </c>
      <c r="Z138" s="120">
        <v>3</v>
      </c>
      <c r="AA138" s="120">
        <v>5</v>
      </c>
      <c r="AB138" s="130" t="s">
        <v>432</v>
      </c>
      <c r="AC138" s="130" t="s">
        <v>418</v>
      </c>
      <c r="AD138" s="130" t="s">
        <v>418</v>
      </c>
      <c r="AE138" s="130" t="s">
        <v>418</v>
      </c>
      <c r="AF138" s="130" t="s">
        <v>418</v>
      </c>
      <c r="AG138" s="120">
        <v>21</v>
      </c>
      <c r="AH138" s="120">
        <v>20</v>
      </c>
      <c r="AI138" s="120">
        <v>1</v>
      </c>
      <c r="AJ138" s="120">
        <v>0</v>
      </c>
      <c r="AK138" s="120">
        <v>18</v>
      </c>
      <c r="AL138" s="120" t="str">
        <f>IF(OR(Q138="No",AC138="No",AE138="No",AH138=0),"No","Yes")</f>
        <v>Yes</v>
      </c>
      <c r="AM138" s="132">
        <f>IF(AL138="No","",AK138/AH138)</f>
        <v>0.9</v>
      </c>
      <c r="AN138" s="130"/>
      <c r="AO138" s="130" t="s">
        <v>418</v>
      </c>
      <c r="AP138" s="130" t="s">
        <v>636</v>
      </c>
      <c r="AQ138" s="130" t="s">
        <v>636</v>
      </c>
      <c r="AR138" s="130" t="s">
        <v>636</v>
      </c>
      <c r="AS138" s="130" t="s">
        <v>636</v>
      </c>
      <c r="AT138" s="130" t="s">
        <v>456</v>
      </c>
      <c r="AU138" s="120"/>
      <c r="AV138" s="120"/>
      <c r="AW138" s="120"/>
      <c r="AX138" s="120"/>
      <c r="AY138" s="130" t="s">
        <v>525</v>
      </c>
      <c r="AZ138" s="130" t="s">
        <v>497</v>
      </c>
      <c r="BA138" s="130" t="s">
        <v>436</v>
      </c>
      <c r="BB138" s="130" t="s">
        <v>437</v>
      </c>
      <c r="BC138" s="120" t="str">
        <f>IF(AND(BB138="less_smoke",AL138="Yes"), "Yes", "No")</f>
        <v>Yes</v>
      </c>
      <c r="BD138" s="130" t="s">
        <v>498</v>
      </c>
      <c r="BE138" s="120">
        <v>0</v>
      </c>
      <c r="BF138" s="120">
        <v>1</v>
      </c>
      <c r="BG138" s="120">
        <v>1</v>
      </c>
      <c r="BH138" s="120">
        <v>1</v>
      </c>
      <c r="BI138" s="120">
        <v>0</v>
      </c>
      <c r="BJ138" s="130"/>
      <c r="BK138" s="130" t="s">
        <v>439</v>
      </c>
      <c r="BL138" s="120" t="str">
        <f>IF(OR(BK138="increased_somewhat",BK138="not_changed",BK138="increased_significantly",AL138="No"),"No","Yes")</f>
        <v>Yes</v>
      </c>
    </row>
    <row r="139" spans="1:64" ht="19.5" customHeight="1">
      <c r="A139" s="120">
        <v>136</v>
      </c>
      <c r="B139" s="130" t="s">
        <v>1426</v>
      </c>
      <c r="C139" s="130" t="s">
        <v>418</v>
      </c>
      <c r="D139" s="130" t="s">
        <v>418</v>
      </c>
      <c r="E139" s="130" t="s">
        <v>418</v>
      </c>
      <c r="F139" s="130"/>
      <c r="G139" s="130" t="s">
        <v>1427</v>
      </c>
      <c r="H139" s="130" t="s">
        <v>1428</v>
      </c>
      <c r="I139" s="130" t="s">
        <v>712</v>
      </c>
      <c r="J139" s="130" t="s">
        <v>422</v>
      </c>
      <c r="K139" s="130" t="s">
        <v>423</v>
      </c>
      <c r="L139" s="130" t="s">
        <v>1445</v>
      </c>
      <c r="M139" s="130" t="s">
        <v>1001</v>
      </c>
      <c r="N139" s="130" t="s">
        <v>467</v>
      </c>
      <c r="O139" s="130" t="s">
        <v>427</v>
      </c>
      <c r="P139" s="130" t="s">
        <v>512</v>
      </c>
      <c r="Q139" s="130" t="s">
        <v>418</v>
      </c>
      <c r="R139" s="130" t="s">
        <v>1446</v>
      </c>
      <c r="S139" s="131">
        <v>46110</v>
      </c>
      <c r="T139" s="120">
        <f>YEAR(S139)</f>
        <v>2026</v>
      </c>
      <c r="U139" s="120" t="s">
        <v>1447</v>
      </c>
      <c r="V139" s="120" t="s">
        <v>1448</v>
      </c>
      <c r="W139" s="120">
        <v>1</v>
      </c>
      <c r="X139" s="120">
        <v>2</v>
      </c>
      <c r="Y139" s="120">
        <v>0</v>
      </c>
      <c r="Z139" s="120">
        <v>4</v>
      </c>
      <c r="AA139" s="120">
        <v>7</v>
      </c>
      <c r="AB139" s="130" t="s">
        <v>432</v>
      </c>
      <c r="AC139" s="130" t="s">
        <v>418</v>
      </c>
      <c r="AD139" s="130" t="s">
        <v>418</v>
      </c>
      <c r="AE139" s="130" t="s">
        <v>418</v>
      </c>
      <c r="AF139" s="130" t="s">
        <v>418</v>
      </c>
      <c r="AG139" s="120">
        <v>14</v>
      </c>
      <c r="AH139" s="120">
        <v>14</v>
      </c>
      <c r="AI139" s="120">
        <v>0</v>
      </c>
      <c r="AJ139" s="120">
        <v>0</v>
      </c>
      <c r="AK139" s="120">
        <v>14</v>
      </c>
      <c r="AL139" s="120" t="str">
        <f>IF(OR(Q139="No",AC139="No",AE139="No",AH139=0),"No","Yes")</f>
        <v>Yes</v>
      </c>
      <c r="AM139" s="132">
        <f>IF(AL139="No","",AK139/AH139)</f>
        <v>1</v>
      </c>
      <c r="AN139" s="130"/>
      <c r="AO139" s="130"/>
      <c r="AP139" s="130"/>
      <c r="AQ139" s="130"/>
      <c r="AR139" s="130"/>
      <c r="AS139" s="130"/>
      <c r="AT139" s="130" t="s">
        <v>456</v>
      </c>
      <c r="AU139" s="120"/>
      <c r="AV139" s="120"/>
      <c r="AW139" s="120"/>
      <c r="AX139" s="120"/>
      <c r="AY139" s="130" t="s">
        <v>486</v>
      </c>
      <c r="AZ139" s="130" t="s">
        <v>435</v>
      </c>
      <c r="BA139" s="130" t="s">
        <v>436</v>
      </c>
      <c r="BB139" s="130" t="s">
        <v>437</v>
      </c>
      <c r="BC139" s="120" t="str">
        <f>IF(AND(BB139="less_smoke",AL139="Yes"), "Yes", "No")</f>
        <v>Yes</v>
      </c>
      <c r="BD139" s="130" t="s">
        <v>1449</v>
      </c>
      <c r="BE139" s="120">
        <v>1</v>
      </c>
      <c r="BF139" s="120">
        <v>1</v>
      </c>
      <c r="BG139" s="120">
        <v>0</v>
      </c>
      <c r="BH139" s="120">
        <v>0</v>
      </c>
      <c r="BI139" s="120">
        <v>0</v>
      </c>
      <c r="BJ139" s="130"/>
      <c r="BK139" s="130" t="s">
        <v>439</v>
      </c>
      <c r="BL139" s="120" t="str">
        <f>IF(OR(BK139="increased_somewhat",BK139="not_changed",BK139="increased_significantly",AL139="No"),"No","Yes")</f>
        <v>Yes</v>
      </c>
    </row>
    <row r="140" spans="1:64" ht="19.5" customHeight="1">
      <c r="A140" s="120">
        <v>137</v>
      </c>
      <c r="B140" s="130" t="s">
        <v>1426</v>
      </c>
      <c r="C140" s="130" t="s">
        <v>418</v>
      </c>
      <c r="D140" s="130" t="s">
        <v>418</v>
      </c>
      <c r="E140" s="130" t="s">
        <v>418</v>
      </c>
      <c r="F140" s="130"/>
      <c r="G140" s="130" t="s">
        <v>1427</v>
      </c>
      <c r="H140" s="130" t="s">
        <v>1428</v>
      </c>
      <c r="I140" s="130" t="s">
        <v>712</v>
      </c>
      <c r="J140" s="130" t="s">
        <v>422</v>
      </c>
      <c r="K140" s="130" t="s">
        <v>423</v>
      </c>
      <c r="L140" s="130" t="s">
        <v>1450</v>
      </c>
      <c r="M140" s="130" t="s">
        <v>1001</v>
      </c>
      <c r="N140" s="130" t="s">
        <v>647</v>
      </c>
      <c r="O140" s="130" t="s">
        <v>427</v>
      </c>
      <c r="P140" s="130" t="s">
        <v>1451</v>
      </c>
      <c r="Q140" s="130" t="s">
        <v>418</v>
      </c>
      <c r="R140" s="130" t="s">
        <v>1452</v>
      </c>
      <c r="S140" s="131">
        <v>46110</v>
      </c>
      <c r="T140" s="120">
        <f>YEAR(S140)</f>
        <v>2026</v>
      </c>
      <c r="U140" s="120" t="s">
        <v>1453</v>
      </c>
      <c r="V140" s="120" t="s">
        <v>1454</v>
      </c>
      <c r="W140" s="120">
        <v>2</v>
      </c>
      <c r="X140" s="120">
        <v>0</v>
      </c>
      <c r="Y140" s="120">
        <v>0</v>
      </c>
      <c r="Z140" s="120">
        <v>0</v>
      </c>
      <c r="AA140" s="120">
        <v>2</v>
      </c>
      <c r="AB140" s="130" t="s">
        <v>432</v>
      </c>
      <c r="AC140" s="130" t="s">
        <v>418</v>
      </c>
      <c r="AD140" s="130" t="s">
        <v>418</v>
      </c>
      <c r="AE140" s="130" t="s">
        <v>418</v>
      </c>
      <c r="AF140" s="130" t="s">
        <v>418</v>
      </c>
      <c r="AG140" s="120">
        <v>14</v>
      </c>
      <c r="AH140" s="120">
        <v>14</v>
      </c>
      <c r="AI140" s="120">
        <v>0</v>
      </c>
      <c r="AJ140" s="120">
        <v>0</v>
      </c>
      <c r="AK140" s="120">
        <v>14</v>
      </c>
      <c r="AL140" s="120" t="str">
        <f>IF(OR(Q140="No",AC140="No",AE140="No",AH140=0),"No","Yes")</f>
        <v>Yes</v>
      </c>
      <c r="AM140" s="132">
        <f>IF(AL140="No","",AK140/AH140)</f>
        <v>1</v>
      </c>
      <c r="AN140" s="130"/>
      <c r="AO140" s="130"/>
      <c r="AP140" s="130"/>
      <c r="AQ140" s="130"/>
      <c r="AR140" s="130"/>
      <c r="AS140" s="130"/>
      <c r="AT140" s="130" t="s">
        <v>433</v>
      </c>
      <c r="AU140" s="120">
        <v>1000</v>
      </c>
      <c r="AV140" s="120"/>
      <c r="AW140" s="120"/>
      <c r="AX140" s="120"/>
      <c r="AY140" s="130" t="s">
        <v>525</v>
      </c>
      <c r="AZ140" s="130" t="s">
        <v>435</v>
      </c>
      <c r="BA140" s="130" t="s">
        <v>436</v>
      </c>
      <c r="BB140" s="130" t="s">
        <v>437</v>
      </c>
      <c r="BC140" s="120" t="str">
        <f>IF(AND(BB140="less_smoke",AL140="Yes"), "Yes", "No")</f>
        <v>Yes</v>
      </c>
      <c r="BD140" s="130" t="s">
        <v>608</v>
      </c>
      <c r="BE140" s="120">
        <v>0</v>
      </c>
      <c r="BF140" s="120">
        <v>1</v>
      </c>
      <c r="BG140" s="120">
        <v>1</v>
      </c>
      <c r="BH140" s="120">
        <v>1</v>
      </c>
      <c r="BI140" s="120">
        <v>0</v>
      </c>
      <c r="BJ140" s="130"/>
      <c r="BK140" s="130" t="s">
        <v>439</v>
      </c>
      <c r="BL140" s="120" t="str">
        <f>IF(OR(BK140="increased_somewhat",BK140="not_changed",BK140="increased_significantly",AL140="No"),"No","Yes")</f>
        <v>Yes</v>
      </c>
    </row>
    <row r="141" spans="1:64" ht="19.5" customHeight="1">
      <c r="A141" s="120">
        <v>138</v>
      </c>
      <c r="B141" s="130" t="s">
        <v>1092</v>
      </c>
      <c r="C141" s="130" t="s">
        <v>418</v>
      </c>
      <c r="D141" s="130" t="s">
        <v>418</v>
      </c>
      <c r="E141" s="130" t="s">
        <v>418</v>
      </c>
      <c r="F141" s="130"/>
      <c r="G141" s="130" t="s">
        <v>1427</v>
      </c>
      <c r="H141" s="130" t="s">
        <v>1428</v>
      </c>
      <c r="I141" s="130" t="s">
        <v>712</v>
      </c>
      <c r="J141" s="130" t="s">
        <v>422</v>
      </c>
      <c r="K141" s="130" t="s">
        <v>423</v>
      </c>
      <c r="L141" s="130" t="s">
        <v>1455</v>
      </c>
      <c r="M141" s="130" t="s">
        <v>746</v>
      </c>
      <c r="N141" s="130" t="s">
        <v>1456</v>
      </c>
      <c r="O141" s="130" t="s">
        <v>427</v>
      </c>
      <c r="P141" s="130" t="s">
        <v>1457</v>
      </c>
      <c r="Q141" s="130" t="s">
        <v>418</v>
      </c>
      <c r="R141" s="130" t="s">
        <v>1458</v>
      </c>
      <c r="S141" s="131">
        <v>46110</v>
      </c>
      <c r="T141" s="120">
        <f>YEAR(S141)</f>
        <v>2026</v>
      </c>
      <c r="U141" s="120" t="s">
        <v>1459</v>
      </c>
      <c r="V141" s="120" t="s">
        <v>1460</v>
      </c>
      <c r="W141" s="120">
        <v>1</v>
      </c>
      <c r="X141" s="120">
        <v>3</v>
      </c>
      <c r="Y141" s="120">
        <v>0</v>
      </c>
      <c r="Z141" s="120">
        <v>4</v>
      </c>
      <c r="AA141" s="120">
        <v>8</v>
      </c>
      <c r="AB141" s="130" t="s">
        <v>432</v>
      </c>
      <c r="AC141" s="130" t="s">
        <v>418</v>
      </c>
      <c r="AD141" s="130" t="s">
        <v>418</v>
      </c>
      <c r="AE141" s="130" t="s">
        <v>418</v>
      </c>
      <c r="AF141" s="130" t="s">
        <v>418</v>
      </c>
      <c r="AG141" s="120">
        <v>21</v>
      </c>
      <c r="AH141" s="120">
        <v>21</v>
      </c>
      <c r="AI141" s="120">
        <v>0</v>
      </c>
      <c r="AJ141" s="120">
        <v>0</v>
      </c>
      <c r="AK141" s="120">
        <v>18</v>
      </c>
      <c r="AL141" s="120" t="str">
        <f>IF(OR(Q141="No",AC141="No",AE141="No",AH141=0),"No","Yes")</f>
        <v>Yes</v>
      </c>
      <c r="AM141" s="132">
        <f>IF(AL141="No","",AK141/AH141)</f>
        <v>0.8571428571428571</v>
      </c>
      <c r="AN141" s="130"/>
      <c r="AO141" s="130"/>
      <c r="AP141" s="130"/>
      <c r="AQ141" s="130"/>
      <c r="AR141" s="130"/>
      <c r="AS141" s="130"/>
      <c r="AT141" s="130" t="s">
        <v>456</v>
      </c>
      <c r="AU141" s="120"/>
      <c r="AV141" s="120"/>
      <c r="AW141" s="120"/>
      <c r="AX141" s="120"/>
      <c r="AY141" s="130" t="s">
        <v>486</v>
      </c>
      <c r="AZ141" s="130" t="s">
        <v>435</v>
      </c>
      <c r="BA141" s="130" t="s">
        <v>1461</v>
      </c>
      <c r="BB141" s="130" t="s">
        <v>437</v>
      </c>
      <c r="BC141" s="120" t="str">
        <f>IF(AND(BB141="less_smoke",AL141="Yes"), "Yes", "No")</f>
        <v>Yes</v>
      </c>
      <c r="BD141" s="130" t="s">
        <v>448</v>
      </c>
      <c r="BE141" s="120">
        <v>1</v>
      </c>
      <c r="BF141" s="120">
        <v>0</v>
      </c>
      <c r="BG141" s="120">
        <v>1</v>
      </c>
      <c r="BH141" s="120">
        <v>1</v>
      </c>
      <c r="BI141" s="120">
        <v>0</v>
      </c>
      <c r="BJ141" s="130"/>
      <c r="BK141" s="130" t="s">
        <v>439</v>
      </c>
      <c r="BL141" s="120" t="str">
        <f>IF(OR(BK141="increased_somewhat",BK141="not_changed",BK141="increased_significantly",AL141="No"),"No","Yes")</f>
        <v>Yes</v>
      </c>
    </row>
    <row r="142" spans="1:64" ht="19.5" customHeight="1">
      <c r="A142" s="120">
        <v>139</v>
      </c>
      <c r="B142" s="130" t="s">
        <v>1251</v>
      </c>
      <c r="C142" s="130" t="s">
        <v>418</v>
      </c>
      <c r="D142" s="130" t="s">
        <v>418</v>
      </c>
      <c r="E142" s="130" t="s">
        <v>418</v>
      </c>
      <c r="F142" s="130"/>
      <c r="G142" s="130" t="s">
        <v>1462</v>
      </c>
      <c r="H142" s="130" t="s">
        <v>1463</v>
      </c>
      <c r="I142" s="130" t="s">
        <v>911</v>
      </c>
      <c r="J142" s="130" t="s">
        <v>422</v>
      </c>
      <c r="K142" s="130" t="s">
        <v>423</v>
      </c>
      <c r="L142" s="130" t="s">
        <v>1464</v>
      </c>
      <c r="M142" s="130" t="s">
        <v>1465</v>
      </c>
      <c r="N142" s="130" t="s">
        <v>1466</v>
      </c>
      <c r="O142" s="130" t="s">
        <v>427</v>
      </c>
      <c r="P142" s="130" t="s">
        <v>1467</v>
      </c>
      <c r="Q142" s="130" t="s">
        <v>418</v>
      </c>
      <c r="R142" s="130" t="s">
        <v>1468</v>
      </c>
      <c r="S142" s="131">
        <v>46113</v>
      </c>
      <c r="T142" s="120">
        <f>YEAR(S142)</f>
        <v>2026</v>
      </c>
      <c r="U142" s="120" t="s">
        <v>1469</v>
      </c>
      <c r="V142" s="120" t="s">
        <v>1470</v>
      </c>
      <c r="W142" s="120">
        <v>1</v>
      </c>
      <c r="X142" s="120">
        <v>2</v>
      </c>
      <c r="Y142" s="120">
        <v>0</v>
      </c>
      <c r="Z142" s="120">
        <v>2</v>
      </c>
      <c r="AA142" s="120">
        <v>5</v>
      </c>
      <c r="AB142" s="130" t="s">
        <v>432</v>
      </c>
      <c r="AC142" s="130" t="s">
        <v>418</v>
      </c>
      <c r="AD142" s="130" t="s">
        <v>418</v>
      </c>
      <c r="AE142" s="130" t="s">
        <v>418</v>
      </c>
      <c r="AF142" s="130" t="s">
        <v>418</v>
      </c>
      <c r="AG142" s="120">
        <v>14</v>
      </c>
      <c r="AH142" s="120">
        <v>14</v>
      </c>
      <c r="AI142" s="120">
        <v>0</v>
      </c>
      <c r="AJ142" s="120">
        <v>0</v>
      </c>
      <c r="AK142" s="120">
        <v>14</v>
      </c>
      <c r="AL142" s="120" t="str">
        <f>IF(OR(Q142="No",AC142="No",AE142="No",AH142=0),"No","Yes")</f>
        <v>Yes</v>
      </c>
      <c r="AM142" s="132">
        <f>IF(AL142="No","",AK142/AH142)</f>
        <v>1</v>
      </c>
      <c r="AN142" s="130"/>
      <c r="AO142" s="130"/>
      <c r="AP142" s="130"/>
      <c r="AQ142" s="130"/>
      <c r="AR142" s="130"/>
      <c r="AS142" s="130"/>
      <c r="AT142" s="130" t="s">
        <v>433</v>
      </c>
      <c r="AU142" s="120">
        <v>3000</v>
      </c>
      <c r="AV142" s="120"/>
      <c r="AW142" s="120"/>
      <c r="AX142" s="120"/>
      <c r="AY142" s="130" t="s">
        <v>447</v>
      </c>
      <c r="AZ142" s="130" t="s">
        <v>497</v>
      </c>
      <c r="BA142" s="130" t="s">
        <v>436</v>
      </c>
      <c r="BB142" s="130" t="s">
        <v>437</v>
      </c>
      <c r="BC142" s="120" t="str">
        <f>IF(AND(BB142="less_smoke",AL142="Yes"), "Yes", "No")</f>
        <v>Yes</v>
      </c>
      <c r="BD142" s="130" t="s">
        <v>1471</v>
      </c>
      <c r="BE142" s="120">
        <v>1</v>
      </c>
      <c r="BF142" s="120">
        <v>0</v>
      </c>
      <c r="BG142" s="120">
        <v>0</v>
      </c>
      <c r="BH142" s="120">
        <v>1</v>
      </c>
      <c r="BI142" s="120">
        <v>0</v>
      </c>
      <c r="BJ142" s="130"/>
      <c r="BK142" s="130" t="s">
        <v>439</v>
      </c>
      <c r="BL142" s="120" t="str">
        <f>IF(OR(BK142="increased_somewhat",BK142="not_changed",BK142="increased_significantly",AL142="No"),"No","Yes")</f>
        <v>Yes</v>
      </c>
    </row>
    <row r="143" spans="1:64" ht="19.5" customHeight="1">
      <c r="A143" s="120">
        <v>140</v>
      </c>
      <c r="B143" s="130" t="s">
        <v>1251</v>
      </c>
      <c r="C143" s="130" t="s">
        <v>418</v>
      </c>
      <c r="D143" s="130" t="s">
        <v>418</v>
      </c>
      <c r="E143" s="130" t="s">
        <v>418</v>
      </c>
      <c r="F143" s="130"/>
      <c r="G143" s="130" t="s">
        <v>1462</v>
      </c>
      <c r="H143" s="130" t="s">
        <v>1463</v>
      </c>
      <c r="I143" s="130" t="s">
        <v>911</v>
      </c>
      <c r="J143" s="130" t="s">
        <v>422</v>
      </c>
      <c r="K143" s="130" t="s">
        <v>423</v>
      </c>
      <c r="L143" s="130" t="s">
        <v>1472</v>
      </c>
      <c r="M143" s="130" t="s">
        <v>1473</v>
      </c>
      <c r="N143" s="130" t="s">
        <v>595</v>
      </c>
      <c r="O143" s="130" t="s">
        <v>427</v>
      </c>
      <c r="P143" s="130" t="s">
        <v>1474</v>
      </c>
      <c r="Q143" s="130" t="s">
        <v>418</v>
      </c>
      <c r="R143" s="130" t="s">
        <v>1475</v>
      </c>
      <c r="S143" s="131">
        <v>46113</v>
      </c>
      <c r="T143" s="120">
        <f>YEAR(S143)</f>
        <v>2026</v>
      </c>
      <c r="U143" s="120" t="s">
        <v>1476</v>
      </c>
      <c r="V143" s="120" t="s">
        <v>1477</v>
      </c>
      <c r="W143" s="120">
        <v>2</v>
      </c>
      <c r="X143" s="120">
        <v>0</v>
      </c>
      <c r="Y143" s="120">
        <v>0</v>
      </c>
      <c r="Z143" s="120">
        <v>1</v>
      </c>
      <c r="AA143" s="120">
        <v>3</v>
      </c>
      <c r="AB143" s="130" t="s">
        <v>432</v>
      </c>
      <c r="AC143" s="130" t="s">
        <v>418</v>
      </c>
      <c r="AD143" s="130" t="s">
        <v>418</v>
      </c>
      <c r="AE143" s="130" t="s">
        <v>418</v>
      </c>
      <c r="AF143" s="130" t="s">
        <v>418</v>
      </c>
      <c r="AG143" s="120">
        <v>14</v>
      </c>
      <c r="AH143" s="120">
        <v>12</v>
      </c>
      <c r="AI143" s="120">
        <v>2</v>
      </c>
      <c r="AJ143" s="120">
        <v>0</v>
      </c>
      <c r="AK143" s="120">
        <v>12</v>
      </c>
      <c r="AL143" s="120" t="str">
        <f>IF(OR(Q143="No",AC143="No",AE143="No",AH143=0),"No","Yes")</f>
        <v>Yes</v>
      </c>
      <c r="AM143" s="132">
        <f>IF(AL143="No","",AK143/AH143)</f>
        <v>1</v>
      </c>
      <c r="AN143" s="130"/>
      <c r="AO143" s="130" t="s">
        <v>418</v>
      </c>
      <c r="AP143" s="130" t="s">
        <v>636</v>
      </c>
      <c r="AQ143" s="130" t="s">
        <v>636</v>
      </c>
      <c r="AR143" s="130" t="s">
        <v>636</v>
      </c>
      <c r="AS143" s="130" t="s">
        <v>636</v>
      </c>
      <c r="AT143" s="130" t="s">
        <v>456</v>
      </c>
      <c r="AU143" s="120"/>
      <c r="AV143" s="120"/>
      <c r="AW143" s="120"/>
      <c r="AX143" s="120"/>
      <c r="AY143" s="130" t="s">
        <v>447</v>
      </c>
      <c r="AZ143" s="130" t="s">
        <v>435</v>
      </c>
      <c r="BA143" s="130" t="s">
        <v>436</v>
      </c>
      <c r="BB143" s="130" t="s">
        <v>437</v>
      </c>
      <c r="BC143" s="120" t="str">
        <f>IF(AND(BB143="less_smoke",AL143="Yes"), "Yes", "No")</f>
        <v>Yes</v>
      </c>
      <c r="BD143" s="130" t="s">
        <v>465</v>
      </c>
      <c r="BE143" s="120">
        <v>0</v>
      </c>
      <c r="BF143" s="120">
        <v>0</v>
      </c>
      <c r="BG143" s="120">
        <v>1</v>
      </c>
      <c r="BH143" s="120">
        <v>1</v>
      </c>
      <c r="BI143" s="120">
        <v>0</v>
      </c>
      <c r="BJ143" s="130"/>
      <c r="BK143" s="130" t="s">
        <v>439</v>
      </c>
      <c r="BL143" s="120" t="str">
        <f>IF(OR(BK143="increased_somewhat",BK143="not_changed",BK143="increased_significantly",AL143="No"),"No","Yes")</f>
        <v>Yes</v>
      </c>
    </row>
    <row r="144" spans="1:64" ht="19.5" customHeight="1">
      <c r="A144" s="120">
        <v>141</v>
      </c>
      <c r="B144" s="130" t="s">
        <v>1251</v>
      </c>
      <c r="C144" s="130" t="s">
        <v>418</v>
      </c>
      <c r="D144" s="130" t="s">
        <v>418</v>
      </c>
      <c r="E144" s="130" t="s">
        <v>418</v>
      </c>
      <c r="F144" s="130"/>
      <c r="G144" s="130" t="s">
        <v>1462</v>
      </c>
      <c r="H144" s="130" t="s">
        <v>1463</v>
      </c>
      <c r="I144" s="130" t="s">
        <v>911</v>
      </c>
      <c r="J144" s="130" t="s">
        <v>422</v>
      </c>
      <c r="K144" s="130" t="s">
        <v>423</v>
      </c>
      <c r="L144" s="130" t="s">
        <v>1478</v>
      </c>
      <c r="M144" s="130" t="s">
        <v>856</v>
      </c>
      <c r="N144" s="130" t="s">
        <v>1479</v>
      </c>
      <c r="O144" s="130" t="s">
        <v>427</v>
      </c>
      <c r="P144" s="130" t="s">
        <v>1480</v>
      </c>
      <c r="Q144" s="130" t="s">
        <v>418</v>
      </c>
      <c r="R144" s="130" t="s">
        <v>1481</v>
      </c>
      <c r="S144" s="131">
        <v>46113</v>
      </c>
      <c r="T144" s="120">
        <f>YEAR(S144)</f>
        <v>2026</v>
      </c>
      <c r="U144" s="120" t="s">
        <v>1482</v>
      </c>
      <c r="V144" s="120" t="s">
        <v>1483</v>
      </c>
      <c r="W144" s="120">
        <v>1</v>
      </c>
      <c r="X144" s="120">
        <v>1</v>
      </c>
      <c r="Y144" s="120">
        <v>0</v>
      </c>
      <c r="Z144" s="120">
        <v>3</v>
      </c>
      <c r="AA144" s="120">
        <v>5</v>
      </c>
      <c r="AB144" s="130" t="s">
        <v>432</v>
      </c>
      <c r="AC144" s="130" t="s">
        <v>418</v>
      </c>
      <c r="AD144" s="130" t="s">
        <v>418</v>
      </c>
      <c r="AE144" s="130" t="s">
        <v>418</v>
      </c>
      <c r="AF144" s="130" t="s">
        <v>418</v>
      </c>
      <c r="AG144" s="120">
        <v>14</v>
      </c>
      <c r="AH144" s="120">
        <v>14</v>
      </c>
      <c r="AI144" s="120">
        <v>0</v>
      </c>
      <c r="AJ144" s="120">
        <v>0</v>
      </c>
      <c r="AK144" s="120">
        <v>14</v>
      </c>
      <c r="AL144" s="120" t="str">
        <f>IF(OR(Q144="No",AC144="No",AE144="No",AH144=0),"No","Yes")</f>
        <v>Yes</v>
      </c>
      <c r="AM144" s="132">
        <f>IF(AL144="No","",AK144/AH144)</f>
        <v>1</v>
      </c>
      <c r="AN144" s="130"/>
      <c r="AO144" s="130"/>
      <c r="AP144" s="130"/>
      <c r="AQ144" s="130"/>
      <c r="AR144" s="130"/>
      <c r="AS144" s="130"/>
      <c r="AT144" s="130" t="s">
        <v>433</v>
      </c>
      <c r="AU144" s="120">
        <v>3000</v>
      </c>
      <c r="AV144" s="120"/>
      <c r="AW144" s="120"/>
      <c r="AX144" s="120"/>
      <c r="AY144" s="130" t="s">
        <v>447</v>
      </c>
      <c r="AZ144" s="130" t="s">
        <v>435</v>
      </c>
      <c r="BA144" s="130" t="s">
        <v>871</v>
      </c>
      <c r="BB144" s="130" t="s">
        <v>437</v>
      </c>
      <c r="BC144" s="120" t="str">
        <f>IF(AND(BB144="less_smoke",AL144="Yes"), "Yes", "No")</f>
        <v>Yes</v>
      </c>
      <c r="BD144" s="130" t="s">
        <v>775</v>
      </c>
      <c r="BE144" s="120">
        <v>0</v>
      </c>
      <c r="BF144" s="120">
        <v>0</v>
      </c>
      <c r="BG144" s="120">
        <v>1</v>
      </c>
      <c r="BH144" s="120">
        <v>0</v>
      </c>
      <c r="BI144" s="120">
        <v>0</v>
      </c>
      <c r="BJ144" s="130"/>
      <c r="BK144" s="130" t="s">
        <v>439</v>
      </c>
      <c r="BL144" s="120" t="str">
        <f>IF(OR(BK144="increased_somewhat",BK144="not_changed",BK144="increased_significantly",AL144="No"),"No","Yes")</f>
        <v>Yes</v>
      </c>
    </row>
    <row r="145" spans="1:64" ht="19.5" customHeight="1">
      <c r="A145" s="120">
        <v>142</v>
      </c>
      <c r="B145" s="130" t="s">
        <v>1251</v>
      </c>
      <c r="C145" s="130" t="s">
        <v>418</v>
      </c>
      <c r="D145" s="130" t="s">
        <v>418</v>
      </c>
      <c r="E145" s="130" t="s">
        <v>418</v>
      </c>
      <c r="F145" s="130"/>
      <c r="G145" s="130" t="s">
        <v>1462</v>
      </c>
      <c r="H145" s="130" t="s">
        <v>1463</v>
      </c>
      <c r="I145" s="130" t="s">
        <v>911</v>
      </c>
      <c r="J145" s="130" t="s">
        <v>422</v>
      </c>
      <c r="K145" s="130" t="s">
        <v>423</v>
      </c>
      <c r="L145" s="130" t="s">
        <v>1484</v>
      </c>
      <c r="M145" s="130" t="s">
        <v>1485</v>
      </c>
      <c r="N145" s="130" t="s">
        <v>1486</v>
      </c>
      <c r="O145" s="130" t="s">
        <v>427</v>
      </c>
      <c r="P145" s="130" t="s">
        <v>1487</v>
      </c>
      <c r="Q145" s="130" t="s">
        <v>418</v>
      </c>
      <c r="R145" s="130" t="s">
        <v>1488</v>
      </c>
      <c r="S145" s="131">
        <v>46113</v>
      </c>
      <c r="T145" s="120">
        <f>YEAR(S145)</f>
        <v>2026</v>
      </c>
      <c r="U145" s="120" t="s">
        <v>1489</v>
      </c>
      <c r="V145" s="120" t="s">
        <v>1490</v>
      </c>
      <c r="W145" s="120">
        <v>2</v>
      </c>
      <c r="X145" s="120">
        <v>3</v>
      </c>
      <c r="Y145" s="120">
        <v>0</v>
      </c>
      <c r="Z145" s="120">
        <v>1</v>
      </c>
      <c r="AA145" s="120">
        <v>6</v>
      </c>
      <c r="AB145" s="130" t="s">
        <v>432</v>
      </c>
      <c r="AC145" s="130" t="s">
        <v>418</v>
      </c>
      <c r="AD145" s="130" t="s">
        <v>418</v>
      </c>
      <c r="AE145" s="130" t="s">
        <v>418</v>
      </c>
      <c r="AF145" s="130" t="s">
        <v>418</v>
      </c>
      <c r="AG145" s="120">
        <v>14</v>
      </c>
      <c r="AH145" s="120">
        <v>14</v>
      </c>
      <c r="AI145" s="120">
        <v>0</v>
      </c>
      <c r="AJ145" s="120">
        <v>0</v>
      </c>
      <c r="AK145" s="120">
        <v>14</v>
      </c>
      <c r="AL145" s="120" t="str">
        <f>IF(OR(Q145="No",AC145="No",AE145="No",AH145=0),"No","Yes")</f>
        <v>Yes</v>
      </c>
      <c r="AM145" s="132">
        <f>IF(AL145="No","",AK145/AH145)</f>
        <v>1</v>
      </c>
      <c r="AN145" s="130"/>
      <c r="AO145" s="130"/>
      <c r="AP145" s="130"/>
      <c r="AQ145" s="130"/>
      <c r="AR145" s="130"/>
      <c r="AS145" s="130"/>
      <c r="AT145" s="130" t="s">
        <v>433</v>
      </c>
      <c r="AU145" s="120">
        <v>3000</v>
      </c>
      <c r="AV145" s="120"/>
      <c r="AW145" s="120"/>
      <c r="AX145" s="120"/>
      <c r="AY145" s="130" t="s">
        <v>447</v>
      </c>
      <c r="AZ145" s="130" t="s">
        <v>435</v>
      </c>
      <c r="BA145" s="130" t="s">
        <v>436</v>
      </c>
      <c r="BB145" s="130" t="s">
        <v>437</v>
      </c>
      <c r="BC145" s="120" t="str">
        <f>IF(AND(BB145="less_smoke",AL145="Yes"), "Yes", "No")</f>
        <v>Yes</v>
      </c>
      <c r="BD145" s="130" t="s">
        <v>1491</v>
      </c>
      <c r="BE145" s="120">
        <v>1</v>
      </c>
      <c r="BF145" s="120">
        <v>1</v>
      </c>
      <c r="BG145" s="120">
        <v>1</v>
      </c>
      <c r="BH145" s="120">
        <v>0</v>
      </c>
      <c r="BI145" s="120">
        <v>0</v>
      </c>
      <c r="BJ145" s="130"/>
      <c r="BK145" s="130" t="s">
        <v>439</v>
      </c>
      <c r="BL145" s="120" t="str">
        <f>IF(OR(BK145="increased_somewhat",BK145="not_changed",BK145="increased_significantly",AL145="No"),"No","Yes")</f>
        <v>Yes</v>
      </c>
    </row>
    <row r="146" spans="1:64" ht="19.5" customHeight="1">
      <c r="A146" s="120">
        <v>143</v>
      </c>
      <c r="B146" s="130" t="s">
        <v>1251</v>
      </c>
      <c r="C146" s="130" t="s">
        <v>418</v>
      </c>
      <c r="D146" s="130" t="s">
        <v>418</v>
      </c>
      <c r="E146" s="130" t="s">
        <v>418</v>
      </c>
      <c r="F146" s="130"/>
      <c r="G146" s="130" t="s">
        <v>1462</v>
      </c>
      <c r="H146" s="130" t="s">
        <v>1463</v>
      </c>
      <c r="I146" s="130" t="s">
        <v>911</v>
      </c>
      <c r="J146" s="130" t="s">
        <v>422</v>
      </c>
      <c r="K146" s="130" t="s">
        <v>423</v>
      </c>
      <c r="L146" s="130" t="s">
        <v>1492</v>
      </c>
      <c r="M146" s="130" t="s">
        <v>1493</v>
      </c>
      <c r="N146" s="130" t="s">
        <v>1494</v>
      </c>
      <c r="O146" s="130" t="s">
        <v>427</v>
      </c>
      <c r="P146" s="130" t="s">
        <v>1495</v>
      </c>
      <c r="Q146" s="130" t="s">
        <v>418</v>
      </c>
      <c r="R146" s="130" t="s">
        <v>1496</v>
      </c>
      <c r="S146" s="131">
        <v>46113</v>
      </c>
      <c r="T146" s="120">
        <f>YEAR(S146)</f>
        <v>2026</v>
      </c>
      <c r="U146" s="120" t="s">
        <v>1497</v>
      </c>
      <c r="V146" s="120" t="s">
        <v>1498</v>
      </c>
      <c r="W146" s="120">
        <v>2</v>
      </c>
      <c r="X146" s="120">
        <v>3</v>
      </c>
      <c r="Y146" s="120">
        <v>0</v>
      </c>
      <c r="Z146" s="120">
        <v>2</v>
      </c>
      <c r="AA146" s="120">
        <v>7</v>
      </c>
      <c r="AB146" s="130" t="s">
        <v>432</v>
      </c>
      <c r="AC146" s="130" t="s">
        <v>418</v>
      </c>
      <c r="AD146" s="130" t="s">
        <v>418</v>
      </c>
      <c r="AE146" s="130" t="s">
        <v>418</v>
      </c>
      <c r="AF146" s="130" t="s">
        <v>418</v>
      </c>
      <c r="AG146" s="120">
        <v>14</v>
      </c>
      <c r="AH146" s="120">
        <v>14</v>
      </c>
      <c r="AI146" s="120">
        <v>0</v>
      </c>
      <c r="AJ146" s="120">
        <v>0</v>
      </c>
      <c r="AK146" s="120">
        <v>14</v>
      </c>
      <c r="AL146" s="120" t="str">
        <f>IF(OR(Q146="No",AC146="No",AE146="No",AH146=0),"No","Yes")</f>
        <v>Yes</v>
      </c>
      <c r="AM146" s="132">
        <f>IF(AL146="No","",AK146/AH146)</f>
        <v>1</v>
      </c>
      <c r="AN146" s="130"/>
      <c r="AO146" s="130"/>
      <c r="AP146" s="130"/>
      <c r="AQ146" s="130"/>
      <c r="AR146" s="130"/>
      <c r="AS146" s="130"/>
      <c r="AT146" s="130" t="s">
        <v>433</v>
      </c>
      <c r="AU146" s="120">
        <v>4000</v>
      </c>
      <c r="AV146" s="120"/>
      <c r="AW146" s="120"/>
      <c r="AX146" s="120"/>
      <c r="AY146" s="130" t="s">
        <v>447</v>
      </c>
      <c r="AZ146" s="130" t="s">
        <v>497</v>
      </c>
      <c r="BA146" s="130" t="s">
        <v>436</v>
      </c>
      <c r="BB146" s="130" t="s">
        <v>437</v>
      </c>
      <c r="BC146" s="120" t="str">
        <f>IF(AND(BB146="less_smoke",AL146="Yes"), "Yes", "No")</f>
        <v>Yes</v>
      </c>
      <c r="BD146" s="130" t="s">
        <v>498</v>
      </c>
      <c r="BE146" s="120">
        <v>0</v>
      </c>
      <c r="BF146" s="120">
        <v>1</v>
      </c>
      <c r="BG146" s="120">
        <v>1</v>
      </c>
      <c r="BH146" s="120">
        <v>1</v>
      </c>
      <c r="BI146" s="120">
        <v>0</v>
      </c>
      <c r="BJ146" s="130"/>
      <c r="BK146" s="130" t="s">
        <v>439</v>
      </c>
      <c r="BL146" s="120" t="str">
        <f>IF(OR(BK146="increased_somewhat",BK146="not_changed",BK146="increased_significantly",AL146="No"),"No","Yes")</f>
        <v>Yes</v>
      </c>
    </row>
    <row r="147" spans="1:64" ht="19.5" customHeight="1">
      <c r="A147" s="120">
        <v>144</v>
      </c>
      <c r="B147" s="130" t="s">
        <v>1251</v>
      </c>
      <c r="C147" s="130" t="s">
        <v>418</v>
      </c>
      <c r="D147" s="130" t="s">
        <v>418</v>
      </c>
      <c r="E147" s="130" t="s">
        <v>418</v>
      </c>
      <c r="F147" s="130"/>
      <c r="G147" s="130" t="s">
        <v>1462</v>
      </c>
      <c r="H147" s="130" t="s">
        <v>1463</v>
      </c>
      <c r="I147" s="130" t="s">
        <v>911</v>
      </c>
      <c r="J147" s="130" t="s">
        <v>422</v>
      </c>
      <c r="K147" s="130" t="s">
        <v>423</v>
      </c>
      <c r="L147" s="130" t="s">
        <v>1499</v>
      </c>
      <c r="M147" s="130" t="s">
        <v>1500</v>
      </c>
      <c r="N147" s="130" t="s">
        <v>1501</v>
      </c>
      <c r="O147" s="130" t="s">
        <v>427</v>
      </c>
      <c r="P147" s="130" t="s">
        <v>1502</v>
      </c>
      <c r="Q147" s="130" t="s">
        <v>418</v>
      </c>
      <c r="R147" s="130" t="s">
        <v>1503</v>
      </c>
      <c r="S147" s="131">
        <v>46113</v>
      </c>
      <c r="T147" s="120">
        <f>YEAR(S147)</f>
        <v>2026</v>
      </c>
      <c r="U147" s="120" t="s">
        <v>1504</v>
      </c>
      <c r="V147" s="120" t="s">
        <v>1505</v>
      </c>
      <c r="W147" s="120">
        <v>2</v>
      </c>
      <c r="X147" s="120">
        <v>3</v>
      </c>
      <c r="Y147" s="120">
        <v>0</v>
      </c>
      <c r="Z147" s="120">
        <v>0</v>
      </c>
      <c r="AA147" s="120">
        <v>5</v>
      </c>
      <c r="AB147" s="130" t="s">
        <v>432</v>
      </c>
      <c r="AC147" s="130" t="s">
        <v>418</v>
      </c>
      <c r="AD147" s="130" t="s">
        <v>418</v>
      </c>
      <c r="AE147" s="130" t="s">
        <v>418</v>
      </c>
      <c r="AF147" s="130" t="s">
        <v>418</v>
      </c>
      <c r="AG147" s="120">
        <v>14</v>
      </c>
      <c r="AH147" s="120">
        <v>14</v>
      </c>
      <c r="AI147" s="120">
        <v>0</v>
      </c>
      <c r="AJ147" s="120">
        <v>0</v>
      </c>
      <c r="AK147" s="120">
        <v>14</v>
      </c>
      <c r="AL147" s="120" t="str">
        <f>IF(OR(Q147="No",AC147="No",AE147="No",AH147=0),"No","Yes")</f>
        <v>Yes</v>
      </c>
      <c r="AM147" s="132">
        <f>IF(AL147="No","",AK147/AH147)</f>
        <v>1</v>
      </c>
      <c r="AN147" s="130"/>
      <c r="AO147" s="130"/>
      <c r="AP147" s="130"/>
      <c r="AQ147" s="130"/>
      <c r="AR147" s="130"/>
      <c r="AS147" s="130"/>
      <c r="AT147" s="130" t="s">
        <v>433</v>
      </c>
      <c r="AU147" s="120">
        <v>3000</v>
      </c>
      <c r="AV147" s="120"/>
      <c r="AW147" s="120"/>
      <c r="AX147" s="120"/>
      <c r="AY147" s="130" t="s">
        <v>447</v>
      </c>
      <c r="AZ147" s="130" t="s">
        <v>497</v>
      </c>
      <c r="BA147" s="130" t="s">
        <v>436</v>
      </c>
      <c r="BB147" s="130" t="s">
        <v>437</v>
      </c>
      <c r="BC147" s="120" t="str">
        <f>IF(AND(BB147="less_smoke",AL147="Yes"), "Yes", "No")</f>
        <v>Yes</v>
      </c>
      <c r="BD147" s="130" t="s">
        <v>720</v>
      </c>
      <c r="BE147" s="120">
        <v>1</v>
      </c>
      <c r="BF147" s="120">
        <v>0</v>
      </c>
      <c r="BG147" s="120">
        <v>1</v>
      </c>
      <c r="BH147" s="120">
        <v>1</v>
      </c>
      <c r="BI147" s="120">
        <v>0</v>
      </c>
      <c r="BJ147" s="130"/>
      <c r="BK147" s="130" t="s">
        <v>439</v>
      </c>
      <c r="BL147" s="120" t="str">
        <f>IF(OR(BK147="increased_somewhat",BK147="not_changed",BK147="increased_significantly",AL147="No"),"No","Yes")</f>
        <v>Yes</v>
      </c>
    </row>
    <row r="148" spans="1:64" ht="19.5" customHeight="1">
      <c r="A148" s="120">
        <v>145</v>
      </c>
      <c r="B148" s="130" t="s">
        <v>1426</v>
      </c>
      <c r="C148" s="130" t="s">
        <v>418</v>
      </c>
      <c r="D148" s="130" t="s">
        <v>418</v>
      </c>
      <c r="E148" s="130" t="s">
        <v>418</v>
      </c>
      <c r="F148" s="130"/>
      <c r="G148" s="130" t="s">
        <v>911</v>
      </c>
      <c r="H148" s="130" t="s">
        <v>998</v>
      </c>
      <c r="I148" s="130" t="s">
        <v>712</v>
      </c>
      <c r="J148" s="130" t="s">
        <v>422</v>
      </c>
      <c r="K148" s="130" t="s">
        <v>423</v>
      </c>
      <c r="L148" s="130" t="s">
        <v>1506</v>
      </c>
      <c r="M148" s="130" t="s">
        <v>1507</v>
      </c>
      <c r="N148" s="130" t="s">
        <v>1508</v>
      </c>
      <c r="O148" s="130" t="s">
        <v>427</v>
      </c>
      <c r="P148" s="130" t="s">
        <v>1509</v>
      </c>
      <c r="Q148" s="130" t="s">
        <v>418</v>
      </c>
      <c r="R148" s="130" t="s">
        <v>1510</v>
      </c>
      <c r="S148" s="131">
        <v>46112</v>
      </c>
      <c r="T148" s="120">
        <f>YEAR(S148)</f>
        <v>2026</v>
      </c>
      <c r="U148" s="120" t="s">
        <v>1511</v>
      </c>
      <c r="V148" s="120" t="s">
        <v>1512</v>
      </c>
      <c r="W148" s="120">
        <v>3</v>
      </c>
      <c r="X148" s="120">
        <v>1</v>
      </c>
      <c r="Y148" s="120">
        <v>0</v>
      </c>
      <c r="Z148" s="120">
        <v>3</v>
      </c>
      <c r="AA148" s="120">
        <v>7</v>
      </c>
      <c r="AB148" s="130" t="s">
        <v>432</v>
      </c>
      <c r="AC148" s="130" t="s">
        <v>418</v>
      </c>
      <c r="AD148" s="130" t="s">
        <v>418</v>
      </c>
      <c r="AE148" s="130" t="s">
        <v>418</v>
      </c>
      <c r="AF148" s="130" t="s">
        <v>418</v>
      </c>
      <c r="AG148" s="120">
        <v>14</v>
      </c>
      <c r="AH148" s="120">
        <v>14</v>
      </c>
      <c r="AI148" s="120">
        <v>0</v>
      </c>
      <c r="AJ148" s="120">
        <v>0</v>
      </c>
      <c r="AK148" s="120">
        <v>7</v>
      </c>
      <c r="AL148" s="120" t="str">
        <f>IF(OR(Q148="No",AC148="No",AE148="No",AH148=0),"No","Yes")</f>
        <v>Yes</v>
      </c>
      <c r="AM148" s="132">
        <f>IF(AL148="No","",AK148/AH148)</f>
        <v>0.5</v>
      </c>
      <c r="AN148" s="130"/>
      <c r="AO148" s="130"/>
      <c r="AP148" s="130"/>
      <c r="AQ148" s="130"/>
      <c r="AR148" s="130"/>
      <c r="AS148" s="130"/>
      <c r="AT148" s="130" t="s">
        <v>516</v>
      </c>
      <c r="AU148" s="120">
        <v>8000</v>
      </c>
      <c r="AV148" s="120"/>
      <c r="AW148" s="120"/>
      <c r="AX148" s="120"/>
      <c r="AY148" s="130" t="s">
        <v>525</v>
      </c>
      <c r="AZ148" s="130" t="s">
        <v>435</v>
      </c>
      <c r="BA148" s="130" t="s">
        <v>436</v>
      </c>
      <c r="BB148" s="130" t="s">
        <v>437</v>
      </c>
      <c r="BC148" s="120" t="str">
        <f>IF(AND(BB148="less_smoke",AL148="Yes"), "Yes", "No")</f>
        <v>Yes</v>
      </c>
      <c r="BD148" s="130" t="s">
        <v>1393</v>
      </c>
      <c r="BE148" s="120">
        <v>1</v>
      </c>
      <c r="BF148" s="120">
        <v>1</v>
      </c>
      <c r="BG148" s="120">
        <v>1</v>
      </c>
      <c r="BH148" s="120">
        <v>1</v>
      </c>
      <c r="BI148" s="120">
        <v>0</v>
      </c>
      <c r="BJ148" s="130"/>
      <c r="BK148" s="130" t="s">
        <v>439</v>
      </c>
      <c r="BL148" s="120" t="str">
        <f>IF(OR(BK148="increased_somewhat",BK148="not_changed",BK148="increased_significantly",AL148="No"),"No","Yes")</f>
        <v>Yes</v>
      </c>
    </row>
    <row r="149" spans="1:64" ht="19.5" customHeight="1">
      <c r="A149" s="120">
        <v>146</v>
      </c>
      <c r="B149" s="130" t="s">
        <v>1426</v>
      </c>
      <c r="C149" s="130" t="s">
        <v>418</v>
      </c>
      <c r="D149" s="130" t="s">
        <v>418</v>
      </c>
      <c r="E149" s="130" t="s">
        <v>418</v>
      </c>
      <c r="F149" s="130"/>
      <c r="G149" s="130" t="s">
        <v>911</v>
      </c>
      <c r="H149" s="130" t="s">
        <v>998</v>
      </c>
      <c r="I149" s="130" t="s">
        <v>712</v>
      </c>
      <c r="J149" s="130" t="s">
        <v>422</v>
      </c>
      <c r="K149" s="130" t="s">
        <v>423</v>
      </c>
      <c r="L149" s="130" t="s">
        <v>1513</v>
      </c>
      <c r="M149" s="130" t="s">
        <v>1514</v>
      </c>
      <c r="N149" s="130" t="s">
        <v>1515</v>
      </c>
      <c r="O149" s="130" t="s">
        <v>427</v>
      </c>
      <c r="P149" s="130" t="s">
        <v>1516</v>
      </c>
      <c r="Q149" s="130" t="s">
        <v>418</v>
      </c>
      <c r="R149" s="130" t="s">
        <v>1517</v>
      </c>
      <c r="S149" s="131">
        <v>46112</v>
      </c>
      <c r="T149" s="120">
        <f>YEAR(S149)</f>
        <v>2026</v>
      </c>
      <c r="U149" s="120" t="s">
        <v>1518</v>
      </c>
      <c r="V149" s="120" t="s">
        <v>1519</v>
      </c>
      <c r="W149" s="120">
        <v>4</v>
      </c>
      <c r="X149" s="120">
        <v>1</v>
      </c>
      <c r="Y149" s="120">
        <v>0</v>
      </c>
      <c r="Z149" s="120">
        <v>2</v>
      </c>
      <c r="AA149" s="120">
        <v>7</v>
      </c>
      <c r="AB149" s="130" t="s">
        <v>432</v>
      </c>
      <c r="AC149" s="130" t="s">
        <v>418</v>
      </c>
      <c r="AD149" s="130" t="s">
        <v>418</v>
      </c>
      <c r="AE149" s="130" t="s">
        <v>418</v>
      </c>
      <c r="AF149" s="130" t="s">
        <v>418</v>
      </c>
      <c r="AG149" s="120">
        <v>14</v>
      </c>
      <c r="AH149" s="120">
        <v>14</v>
      </c>
      <c r="AI149" s="120">
        <v>0</v>
      </c>
      <c r="AJ149" s="120">
        <v>0</v>
      </c>
      <c r="AK149" s="120">
        <v>14</v>
      </c>
      <c r="AL149" s="120" t="str">
        <f>IF(OR(Q149="No",AC149="No",AE149="No",AH149=0),"No","Yes")</f>
        <v>Yes</v>
      </c>
      <c r="AM149" s="132">
        <f>IF(AL149="No","",AK149/AH149)</f>
        <v>1</v>
      </c>
      <c r="AN149" s="130"/>
      <c r="AO149" s="130"/>
      <c r="AP149" s="130"/>
      <c r="AQ149" s="130"/>
      <c r="AR149" s="130"/>
      <c r="AS149" s="130"/>
      <c r="AT149" s="130" t="s">
        <v>516</v>
      </c>
      <c r="AU149" s="120">
        <v>8500</v>
      </c>
      <c r="AV149" s="120"/>
      <c r="AW149" s="120"/>
      <c r="AX149" s="120"/>
      <c r="AY149" s="130" t="s">
        <v>496</v>
      </c>
      <c r="AZ149" s="130" t="s">
        <v>435</v>
      </c>
      <c r="BA149" s="130" t="s">
        <v>436</v>
      </c>
      <c r="BB149" s="130" t="s">
        <v>437</v>
      </c>
      <c r="BC149" s="120" t="str">
        <f>IF(AND(BB149="less_smoke",AL149="Yes"), "Yes", "No")</f>
        <v>Yes</v>
      </c>
      <c r="BD149" s="130" t="s">
        <v>585</v>
      </c>
      <c r="BE149" s="120">
        <v>1</v>
      </c>
      <c r="BF149" s="120">
        <v>1</v>
      </c>
      <c r="BG149" s="120">
        <v>1</v>
      </c>
      <c r="BH149" s="120">
        <v>1</v>
      </c>
      <c r="BI149" s="120">
        <v>0</v>
      </c>
      <c r="BJ149" s="130"/>
      <c r="BK149" s="130" t="s">
        <v>439</v>
      </c>
      <c r="BL149" s="120" t="str">
        <f>IF(OR(BK149="increased_somewhat",BK149="not_changed",BK149="increased_significantly",AL149="No"),"No","Yes")</f>
        <v>Yes</v>
      </c>
    </row>
    <row r="150" spans="1:64" ht="19.5" customHeight="1">
      <c r="A150" s="120">
        <v>147</v>
      </c>
      <c r="B150" s="130" t="s">
        <v>1426</v>
      </c>
      <c r="C150" s="130" t="s">
        <v>418</v>
      </c>
      <c r="D150" s="130" t="s">
        <v>418</v>
      </c>
      <c r="E150" s="130" t="s">
        <v>418</v>
      </c>
      <c r="F150" s="130"/>
      <c r="G150" s="130" t="s">
        <v>911</v>
      </c>
      <c r="H150" s="130" t="s">
        <v>998</v>
      </c>
      <c r="I150" s="130" t="s">
        <v>712</v>
      </c>
      <c r="J150" s="130" t="s">
        <v>422</v>
      </c>
      <c r="K150" s="130" t="s">
        <v>423</v>
      </c>
      <c r="L150" s="130" t="s">
        <v>1520</v>
      </c>
      <c r="M150" s="130" t="s">
        <v>1521</v>
      </c>
      <c r="N150" s="130" t="s">
        <v>1522</v>
      </c>
      <c r="O150" s="130" t="s">
        <v>427</v>
      </c>
      <c r="P150" s="130" t="s">
        <v>1523</v>
      </c>
      <c r="Q150" s="130" t="s">
        <v>418</v>
      </c>
      <c r="R150" s="130" t="s">
        <v>1524</v>
      </c>
      <c r="S150" s="131">
        <v>46112</v>
      </c>
      <c r="T150" s="120">
        <f>YEAR(S150)</f>
        <v>2026</v>
      </c>
      <c r="U150" s="120" t="s">
        <v>1525</v>
      </c>
      <c r="V150" s="120" t="s">
        <v>1526</v>
      </c>
      <c r="W150" s="120">
        <v>2</v>
      </c>
      <c r="X150" s="120">
        <v>1</v>
      </c>
      <c r="Y150" s="120">
        <v>0</v>
      </c>
      <c r="Z150" s="120">
        <v>0</v>
      </c>
      <c r="AA150" s="120">
        <v>3</v>
      </c>
      <c r="AB150" s="130" t="s">
        <v>432</v>
      </c>
      <c r="AC150" s="130" t="s">
        <v>418</v>
      </c>
      <c r="AD150" s="130" t="s">
        <v>418</v>
      </c>
      <c r="AE150" s="130" t="s">
        <v>418</v>
      </c>
      <c r="AF150" s="130" t="s">
        <v>418</v>
      </c>
      <c r="AG150" s="120">
        <v>14</v>
      </c>
      <c r="AH150" s="120">
        <v>14</v>
      </c>
      <c r="AI150" s="120">
        <v>0</v>
      </c>
      <c r="AJ150" s="120">
        <v>0</v>
      </c>
      <c r="AK150" s="120">
        <v>7</v>
      </c>
      <c r="AL150" s="120" t="str">
        <f>IF(OR(Q150="No",AC150="No",AE150="No",AH150=0),"No","Yes")</f>
        <v>Yes</v>
      </c>
      <c r="AM150" s="132">
        <f>IF(AL150="No","",AK150/AH150)</f>
        <v>0.5</v>
      </c>
      <c r="AN150" s="130"/>
      <c r="AO150" s="130"/>
      <c r="AP150" s="130"/>
      <c r="AQ150" s="130"/>
      <c r="AR150" s="130"/>
      <c r="AS150" s="130"/>
      <c r="AT150" s="130" t="s">
        <v>516</v>
      </c>
      <c r="AU150" s="120">
        <v>6000</v>
      </c>
      <c r="AV150" s="120"/>
      <c r="AW150" s="120"/>
      <c r="AX150" s="120"/>
      <c r="AY150" s="130" t="s">
        <v>496</v>
      </c>
      <c r="AZ150" s="130" t="s">
        <v>435</v>
      </c>
      <c r="BA150" s="130" t="s">
        <v>436</v>
      </c>
      <c r="BB150" s="130" t="s">
        <v>437</v>
      </c>
      <c r="BC150" s="120" t="str">
        <f>IF(AND(BB150="less_smoke",AL150="Yes"), "Yes", "No")</f>
        <v>Yes</v>
      </c>
      <c r="BD150" s="130" t="s">
        <v>585</v>
      </c>
      <c r="BE150" s="120">
        <v>1</v>
      </c>
      <c r="BF150" s="120">
        <v>1</v>
      </c>
      <c r="BG150" s="120">
        <v>1</v>
      </c>
      <c r="BH150" s="120">
        <v>1</v>
      </c>
      <c r="BI150" s="120">
        <v>0</v>
      </c>
      <c r="BJ150" s="130"/>
      <c r="BK150" s="130" t="s">
        <v>439</v>
      </c>
      <c r="BL150" s="120" t="str">
        <f>IF(OR(BK150="increased_somewhat",BK150="not_changed",BK150="increased_significantly",AL150="No"),"No","Yes")</f>
        <v>Yes</v>
      </c>
    </row>
    <row r="151" spans="1:64" ht="19.5" customHeight="1">
      <c r="A151" s="120">
        <v>148</v>
      </c>
      <c r="B151" s="130" t="s">
        <v>1426</v>
      </c>
      <c r="C151" s="130" t="s">
        <v>418</v>
      </c>
      <c r="D151" s="130" t="s">
        <v>418</v>
      </c>
      <c r="E151" s="130" t="s">
        <v>418</v>
      </c>
      <c r="F151" s="130"/>
      <c r="G151" s="130" t="s">
        <v>911</v>
      </c>
      <c r="H151" s="130" t="s">
        <v>998</v>
      </c>
      <c r="I151" s="130" t="s">
        <v>712</v>
      </c>
      <c r="J151" s="130" t="s">
        <v>422</v>
      </c>
      <c r="K151" s="130" t="s">
        <v>423</v>
      </c>
      <c r="L151" s="130" t="s">
        <v>1527</v>
      </c>
      <c r="M151" s="130" t="s">
        <v>1528</v>
      </c>
      <c r="N151" s="130" t="s">
        <v>753</v>
      </c>
      <c r="O151" s="130" t="s">
        <v>427</v>
      </c>
      <c r="P151" s="130" t="s">
        <v>1529</v>
      </c>
      <c r="Q151" s="130" t="s">
        <v>418</v>
      </c>
      <c r="R151" s="130" t="s">
        <v>1530</v>
      </c>
      <c r="S151" s="131">
        <v>46112</v>
      </c>
      <c r="T151" s="120">
        <f>YEAR(S151)</f>
        <v>2026</v>
      </c>
      <c r="U151" s="120" t="s">
        <v>1531</v>
      </c>
      <c r="V151" s="120" t="s">
        <v>1532</v>
      </c>
      <c r="W151" s="120">
        <v>1</v>
      </c>
      <c r="X151" s="120">
        <v>1</v>
      </c>
      <c r="Y151" s="120">
        <v>0</v>
      </c>
      <c r="Z151" s="120">
        <v>2</v>
      </c>
      <c r="AA151" s="120">
        <v>4</v>
      </c>
      <c r="AB151" s="130" t="s">
        <v>432</v>
      </c>
      <c r="AC151" s="130" t="s">
        <v>418</v>
      </c>
      <c r="AD151" s="130" t="s">
        <v>418</v>
      </c>
      <c r="AE151" s="130" t="s">
        <v>418</v>
      </c>
      <c r="AF151" s="130" t="s">
        <v>418</v>
      </c>
      <c r="AG151" s="120">
        <v>14</v>
      </c>
      <c r="AH151" s="120">
        <v>14</v>
      </c>
      <c r="AI151" s="120">
        <v>0</v>
      </c>
      <c r="AJ151" s="120">
        <v>0</v>
      </c>
      <c r="AK151" s="120">
        <v>10</v>
      </c>
      <c r="AL151" s="120" t="str">
        <f>IF(OR(Q151="No",AC151="No",AE151="No",AH151=0),"No","Yes")</f>
        <v>Yes</v>
      </c>
      <c r="AM151" s="132">
        <f>IF(AL151="No","",AK151/AH151)</f>
        <v>0.7142857142857143</v>
      </c>
      <c r="AN151" s="130"/>
      <c r="AO151" s="130"/>
      <c r="AP151" s="130"/>
      <c r="AQ151" s="130"/>
      <c r="AR151" s="130"/>
      <c r="AS151" s="130"/>
      <c r="AT151" s="130" t="s">
        <v>516</v>
      </c>
      <c r="AU151" s="120">
        <v>6000</v>
      </c>
      <c r="AV151" s="120"/>
      <c r="AW151" s="120"/>
      <c r="AX151" s="120"/>
      <c r="AY151" s="130" t="s">
        <v>447</v>
      </c>
      <c r="AZ151" s="130" t="s">
        <v>435</v>
      </c>
      <c r="BA151" s="130" t="s">
        <v>436</v>
      </c>
      <c r="BB151" s="130" t="s">
        <v>437</v>
      </c>
      <c r="BC151" s="120" t="str">
        <f>IF(AND(BB151="less_smoke",AL151="Yes"), "Yes", "No")</f>
        <v>Yes</v>
      </c>
      <c r="BD151" s="130" t="s">
        <v>585</v>
      </c>
      <c r="BE151" s="120">
        <v>1</v>
      </c>
      <c r="BF151" s="120">
        <v>1</v>
      </c>
      <c r="BG151" s="120">
        <v>1</v>
      </c>
      <c r="BH151" s="120">
        <v>1</v>
      </c>
      <c r="BI151" s="120">
        <v>0</v>
      </c>
      <c r="BJ151" s="130"/>
      <c r="BK151" s="130" t="s">
        <v>439</v>
      </c>
      <c r="BL151" s="120" t="str">
        <f>IF(OR(BK151="increased_somewhat",BK151="not_changed",BK151="increased_significantly",AL151="No"),"No","Yes")</f>
        <v>Yes</v>
      </c>
    </row>
    <row r="152" spans="1:64" ht="19.5" customHeight="1">
      <c r="A152" s="120">
        <v>149</v>
      </c>
      <c r="B152" s="130" t="s">
        <v>1426</v>
      </c>
      <c r="C152" s="130" t="s">
        <v>418</v>
      </c>
      <c r="D152" s="130" t="s">
        <v>418</v>
      </c>
      <c r="E152" s="130" t="s">
        <v>418</v>
      </c>
      <c r="F152" s="130"/>
      <c r="G152" s="130" t="s">
        <v>911</v>
      </c>
      <c r="H152" s="130" t="s">
        <v>998</v>
      </c>
      <c r="I152" s="130" t="s">
        <v>712</v>
      </c>
      <c r="J152" s="130" t="s">
        <v>422</v>
      </c>
      <c r="K152" s="130" t="s">
        <v>423</v>
      </c>
      <c r="L152" s="130" t="s">
        <v>1533</v>
      </c>
      <c r="M152" s="130" t="s">
        <v>1534</v>
      </c>
      <c r="N152" s="130" t="s">
        <v>1535</v>
      </c>
      <c r="O152" s="130" t="s">
        <v>427</v>
      </c>
      <c r="P152" s="130" t="s">
        <v>512</v>
      </c>
      <c r="Q152" s="130" t="s">
        <v>418</v>
      </c>
      <c r="R152" s="130" t="s">
        <v>1536</v>
      </c>
      <c r="S152" s="131">
        <v>46114</v>
      </c>
      <c r="T152" s="120">
        <f>YEAR(S152)</f>
        <v>2026</v>
      </c>
      <c r="U152" s="120" t="s">
        <v>1537</v>
      </c>
      <c r="V152" s="120" t="s">
        <v>1538</v>
      </c>
      <c r="W152" s="120">
        <v>1</v>
      </c>
      <c r="X152" s="120">
        <v>1</v>
      </c>
      <c r="Y152" s="120">
        <v>0</v>
      </c>
      <c r="Z152" s="120">
        <v>1</v>
      </c>
      <c r="AA152" s="120">
        <v>3</v>
      </c>
      <c r="AB152" s="130" t="s">
        <v>432</v>
      </c>
      <c r="AC152" s="130" t="s">
        <v>418</v>
      </c>
      <c r="AD152" s="130" t="s">
        <v>418</v>
      </c>
      <c r="AE152" s="130" t="s">
        <v>418</v>
      </c>
      <c r="AF152" s="130" t="s">
        <v>418</v>
      </c>
      <c r="AG152" s="120">
        <v>14</v>
      </c>
      <c r="AH152" s="120">
        <v>14</v>
      </c>
      <c r="AI152" s="120">
        <v>0</v>
      </c>
      <c r="AJ152" s="120">
        <v>0</v>
      </c>
      <c r="AK152" s="120">
        <v>9</v>
      </c>
      <c r="AL152" s="120" t="str">
        <f>IF(OR(Q152="No",AC152="No",AE152="No",AH152=0),"No","Yes")</f>
        <v>Yes</v>
      </c>
      <c r="AM152" s="132">
        <f>IF(AL152="No","",AK152/AH152)</f>
        <v>0.6428571428571429</v>
      </c>
      <c r="AN152" s="130"/>
      <c r="AO152" s="130"/>
      <c r="AP152" s="130"/>
      <c r="AQ152" s="130"/>
      <c r="AR152" s="130"/>
      <c r="AS152" s="130"/>
      <c r="AT152" s="130" t="s">
        <v>516</v>
      </c>
      <c r="AU152" s="120">
        <v>5500</v>
      </c>
      <c r="AV152" s="120"/>
      <c r="AW152" s="120"/>
      <c r="AX152" s="120"/>
      <c r="AY152" s="130" t="s">
        <v>434</v>
      </c>
      <c r="AZ152" s="130" t="s">
        <v>435</v>
      </c>
      <c r="BA152" s="130" t="s">
        <v>436</v>
      </c>
      <c r="BB152" s="130" t="s">
        <v>437</v>
      </c>
      <c r="BC152" s="120" t="str">
        <f>IF(AND(BB152="less_smoke",AL152="Yes"), "Yes", "No")</f>
        <v>Yes</v>
      </c>
      <c r="BD152" s="130" t="s">
        <v>1351</v>
      </c>
      <c r="BE152" s="120">
        <v>1</v>
      </c>
      <c r="BF152" s="120">
        <v>1</v>
      </c>
      <c r="BG152" s="120">
        <v>1</v>
      </c>
      <c r="BH152" s="120">
        <v>1</v>
      </c>
      <c r="BI152" s="120">
        <v>0</v>
      </c>
      <c r="BJ152" s="130"/>
      <c r="BK152" s="130" t="s">
        <v>439</v>
      </c>
      <c r="BL152" s="120" t="str">
        <f>IF(OR(BK152="increased_somewhat",BK152="not_changed",BK152="increased_significantly",AL152="No"),"No","Yes")</f>
        <v>Yes</v>
      </c>
    </row>
    <row r="153" spans="1:64" ht="19.5" customHeight="1">
      <c r="A153" s="120">
        <v>150</v>
      </c>
      <c r="B153" s="130" t="s">
        <v>1426</v>
      </c>
      <c r="C153" s="130" t="s">
        <v>418</v>
      </c>
      <c r="D153" s="130" t="s">
        <v>418</v>
      </c>
      <c r="E153" s="130" t="s">
        <v>418</v>
      </c>
      <c r="F153" s="130"/>
      <c r="G153" s="130" t="s">
        <v>911</v>
      </c>
      <c r="H153" s="130" t="s">
        <v>998</v>
      </c>
      <c r="I153" s="130" t="s">
        <v>712</v>
      </c>
      <c r="J153" s="130" t="s">
        <v>422</v>
      </c>
      <c r="K153" s="130" t="s">
        <v>423</v>
      </c>
      <c r="L153" s="130" t="s">
        <v>1539</v>
      </c>
      <c r="M153" s="130" t="s">
        <v>1540</v>
      </c>
      <c r="N153" s="130" t="s">
        <v>798</v>
      </c>
      <c r="O153" s="130" t="s">
        <v>427</v>
      </c>
      <c r="P153" s="130" t="s">
        <v>1541</v>
      </c>
      <c r="Q153" s="130" t="s">
        <v>418</v>
      </c>
      <c r="R153" s="130" t="s">
        <v>1542</v>
      </c>
      <c r="S153" s="131">
        <v>46112</v>
      </c>
      <c r="T153" s="120">
        <f>YEAR(S153)</f>
        <v>2026</v>
      </c>
      <c r="U153" s="120" t="s">
        <v>1543</v>
      </c>
      <c r="V153" s="120" t="s">
        <v>1544</v>
      </c>
      <c r="W153" s="120">
        <v>2</v>
      </c>
      <c r="X153" s="120">
        <v>1</v>
      </c>
      <c r="Y153" s="120">
        <v>0</v>
      </c>
      <c r="Z153" s="120">
        <v>2</v>
      </c>
      <c r="AA153" s="120">
        <v>5</v>
      </c>
      <c r="AB153" s="130" t="s">
        <v>432</v>
      </c>
      <c r="AC153" s="130" t="s">
        <v>418</v>
      </c>
      <c r="AD153" s="130" t="s">
        <v>418</v>
      </c>
      <c r="AE153" s="130" t="s">
        <v>418</v>
      </c>
      <c r="AF153" s="130" t="s">
        <v>418</v>
      </c>
      <c r="AG153" s="120">
        <v>14</v>
      </c>
      <c r="AH153" s="120">
        <v>14</v>
      </c>
      <c r="AI153" s="120">
        <v>0</v>
      </c>
      <c r="AJ153" s="120">
        <v>0</v>
      </c>
      <c r="AK153" s="120">
        <v>10</v>
      </c>
      <c r="AL153" s="120" t="str">
        <f>IF(OR(Q153="No",AC153="No",AE153="No",AH153=0),"No","Yes")</f>
        <v>Yes</v>
      </c>
      <c r="AM153" s="132">
        <f>IF(AL153="No","",AK153/AH153)</f>
        <v>0.7142857142857143</v>
      </c>
      <c r="AN153" s="130"/>
      <c r="AO153" s="130"/>
      <c r="AP153" s="130"/>
      <c r="AQ153" s="130"/>
      <c r="AR153" s="130"/>
      <c r="AS153" s="130"/>
      <c r="AT153" s="130" t="s">
        <v>516</v>
      </c>
      <c r="AU153" s="120">
        <v>8000</v>
      </c>
      <c r="AV153" s="120"/>
      <c r="AW153" s="120"/>
      <c r="AX153" s="120"/>
      <c r="AY153" s="130" t="s">
        <v>447</v>
      </c>
      <c r="AZ153" s="130" t="s">
        <v>435</v>
      </c>
      <c r="BA153" s="130" t="s">
        <v>436</v>
      </c>
      <c r="BB153" s="130" t="s">
        <v>437</v>
      </c>
      <c r="BC153" s="120" t="str">
        <f>IF(AND(BB153="less_smoke",AL153="Yes"), "Yes", "No")</f>
        <v>Yes</v>
      </c>
      <c r="BD153" s="130" t="s">
        <v>758</v>
      </c>
      <c r="BE153" s="120">
        <v>1</v>
      </c>
      <c r="BF153" s="120">
        <v>1</v>
      </c>
      <c r="BG153" s="120">
        <v>1</v>
      </c>
      <c r="BH153" s="120">
        <v>1</v>
      </c>
      <c r="BI153" s="120">
        <v>0</v>
      </c>
      <c r="BJ153" s="130"/>
      <c r="BK153" s="130" t="s">
        <v>439</v>
      </c>
      <c r="BL153" s="120" t="str">
        <f>IF(OR(BK153="increased_somewhat",BK153="not_changed",BK153="increased_significantly",AL153="No"),"No","Yes")</f>
        <v>Yes</v>
      </c>
    </row>
    <row r="154" spans="1:64" ht="14.25" customHeight="1"/>
    <row r="155" spans="1:64" ht="14.25" customHeight="1"/>
  </sheetData>
  <autoFilter ref="A3:BL153" xr:uid="{00000000-0009-0000-0000-000005000000}"/>
  <mergeCells count="30">
    <mergeCell ref="A1:A2"/>
    <mergeCell ref="B1:B2"/>
    <mergeCell ref="C1:C2"/>
    <mergeCell ref="D1:D2"/>
    <mergeCell ref="E1:E2"/>
    <mergeCell ref="F1:F2"/>
    <mergeCell ref="G1:K1"/>
    <mergeCell ref="L1:P1"/>
    <mergeCell ref="Q1:Q2"/>
    <mergeCell ref="S1:S2"/>
    <mergeCell ref="T1:T2"/>
    <mergeCell ref="U1:V1"/>
    <mergeCell ref="W1:AA1"/>
    <mergeCell ref="AB1:AB2"/>
    <mergeCell ref="AC1:AF1"/>
    <mergeCell ref="AG1:AK1"/>
    <mergeCell ref="AL1:AL3"/>
    <mergeCell ref="AM1:AM3"/>
    <mergeCell ref="AN1:AN2"/>
    <mergeCell ref="AO1:AS1"/>
    <mergeCell ref="AT1:AT2"/>
    <mergeCell ref="AU1:AX1"/>
    <mergeCell ref="AY1:AY2"/>
    <mergeCell ref="AZ1:AZ2"/>
    <mergeCell ref="BA1:BA2"/>
    <mergeCell ref="BB1:BB2"/>
    <mergeCell ref="BC1:BC2"/>
    <mergeCell ref="BD1:BJ1"/>
    <mergeCell ref="BK1:BK2"/>
    <mergeCell ref="BL1:BL2"/>
  </mergeCells>
  <conditionalFormatting sqref="R1:R1048576">
    <cfRule type="duplicateValues" dxfId="0" priority="2"/>
  </conditionalFormatting>
  <hyperlinks>
    <hyperlink ref="U4" r:id="rId1" xr:uid="{00000000-0004-0000-0500-000000000000}"/>
    <hyperlink ref="V4" r:id="rId2" xr:uid="{00000000-0004-0000-0500-000001000000}"/>
    <hyperlink ref="U5" r:id="rId3" xr:uid="{00000000-0004-0000-0500-000002000000}"/>
    <hyperlink ref="V5" r:id="rId4" xr:uid="{00000000-0004-0000-0500-000003000000}"/>
    <hyperlink ref="U6" r:id="rId5" xr:uid="{00000000-0004-0000-0500-000004000000}"/>
    <hyperlink ref="V6" r:id="rId6" xr:uid="{00000000-0004-0000-0500-000005000000}"/>
    <hyperlink ref="U7" r:id="rId7" xr:uid="{00000000-0004-0000-0500-000006000000}"/>
    <hyperlink ref="V7" r:id="rId8" xr:uid="{00000000-0004-0000-0500-000007000000}"/>
    <hyperlink ref="U8" r:id="rId9" xr:uid="{00000000-0004-0000-0500-000008000000}"/>
    <hyperlink ref="V8" r:id="rId10" xr:uid="{00000000-0004-0000-0500-000009000000}"/>
    <hyperlink ref="U9" r:id="rId11" xr:uid="{00000000-0004-0000-0500-00000A000000}"/>
    <hyperlink ref="V9" r:id="rId12" xr:uid="{00000000-0004-0000-0500-00000B000000}"/>
    <hyperlink ref="U10" r:id="rId13" xr:uid="{00000000-0004-0000-0500-00000C000000}"/>
    <hyperlink ref="V10" r:id="rId14" xr:uid="{00000000-0004-0000-0500-00000D000000}"/>
    <hyperlink ref="U11" r:id="rId15" xr:uid="{00000000-0004-0000-0500-00000E000000}"/>
    <hyperlink ref="V11" r:id="rId16" xr:uid="{00000000-0004-0000-0500-00000F000000}"/>
    <hyperlink ref="U12" r:id="rId17" xr:uid="{00000000-0004-0000-0500-000010000000}"/>
    <hyperlink ref="V12" r:id="rId18" xr:uid="{00000000-0004-0000-0500-000011000000}"/>
    <hyperlink ref="U13" r:id="rId19" xr:uid="{00000000-0004-0000-0500-000012000000}"/>
    <hyperlink ref="V13" r:id="rId20" xr:uid="{00000000-0004-0000-0500-000013000000}"/>
    <hyperlink ref="U14" r:id="rId21" xr:uid="{00000000-0004-0000-0500-000014000000}"/>
    <hyperlink ref="V14" r:id="rId22" xr:uid="{00000000-0004-0000-0500-000015000000}"/>
    <hyperlink ref="U15" r:id="rId23" xr:uid="{00000000-0004-0000-0500-000016000000}"/>
    <hyperlink ref="V15" r:id="rId24" xr:uid="{00000000-0004-0000-0500-000017000000}"/>
    <hyperlink ref="U16" r:id="rId25" xr:uid="{00000000-0004-0000-0500-000018000000}"/>
    <hyperlink ref="V16" r:id="rId26" xr:uid="{00000000-0004-0000-0500-000019000000}"/>
    <hyperlink ref="U17" r:id="rId27" xr:uid="{00000000-0004-0000-0500-00001A000000}"/>
    <hyperlink ref="V17" r:id="rId28" xr:uid="{00000000-0004-0000-0500-00001B000000}"/>
    <hyperlink ref="U18" r:id="rId29" xr:uid="{00000000-0004-0000-0500-00001C000000}"/>
    <hyperlink ref="V18" r:id="rId30" xr:uid="{00000000-0004-0000-0500-00001D000000}"/>
    <hyperlink ref="U19" r:id="rId31" xr:uid="{00000000-0004-0000-0500-00001E000000}"/>
    <hyperlink ref="V19" r:id="rId32" xr:uid="{00000000-0004-0000-0500-00001F000000}"/>
    <hyperlink ref="U20" r:id="rId33" xr:uid="{00000000-0004-0000-0500-000020000000}"/>
    <hyperlink ref="V20" r:id="rId34" xr:uid="{00000000-0004-0000-0500-000021000000}"/>
    <hyperlink ref="U21" r:id="rId35" xr:uid="{00000000-0004-0000-0500-000022000000}"/>
    <hyperlink ref="V21" r:id="rId36" xr:uid="{00000000-0004-0000-0500-000023000000}"/>
    <hyperlink ref="U22" r:id="rId37" xr:uid="{00000000-0004-0000-0500-000024000000}"/>
    <hyperlink ref="V22" r:id="rId38" xr:uid="{00000000-0004-0000-0500-000025000000}"/>
    <hyperlink ref="U23" r:id="rId39" xr:uid="{00000000-0004-0000-0500-000026000000}"/>
    <hyperlink ref="V23" r:id="rId40" xr:uid="{00000000-0004-0000-0500-000027000000}"/>
    <hyperlink ref="U24" r:id="rId41" xr:uid="{00000000-0004-0000-0500-000028000000}"/>
    <hyperlink ref="V24" r:id="rId42" xr:uid="{00000000-0004-0000-0500-000029000000}"/>
    <hyperlink ref="U25" r:id="rId43" xr:uid="{00000000-0004-0000-0500-00002A000000}"/>
    <hyperlink ref="V25" r:id="rId44" xr:uid="{00000000-0004-0000-0500-00002B000000}"/>
    <hyperlink ref="U26" r:id="rId45" xr:uid="{00000000-0004-0000-0500-00002C000000}"/>
    <hyperlink ref="V26" r:id="rId46" xr:uid="{00000000-0004-0000-0500-00002D000000}"/>
    <hyperlink ref="U27" r:id="rId47" xr:uid="{00000000-0004-0000-0500-00002E000000}"/>
    <hyperlink ref="V27" r:id="rId48" xr:uid="{00000000-0004-0000-0500-00002F000000}"/>
    <hyperlink ref="U28" r:id="rId49" xr:uid="{00000000-0004-0000-0500-000030000000}"/>
    <hyperlink ref="V28" r:id="rId50" xr:uid="{00000000-0004-0000-0500-000031000000}"/>
    <hyperlink ref="U29" r:id="rId51" xr:uid="{00000000-0004-0000-0500-000032000000}"/>
    <hyperlink ref="V29" r:id="rId52" xr:uid="{00000000-0004-0000-0500-000033000000}"/>
    <hyperlink ref="U30" r:id="rId53" xr:uid="{00000000-0004-0000-0500-000034000000}"/>
    <hyperlink ref="V30" r:id="rId54" xr:uid="{00000000-0004-0000-0500-000035000000}"/>
    <hyperlink ref="U31" r:id="rId55" xr:uid="{00000000-0004-0000-0500-000036000000}"/>
    <hyperlink ref="V31" r:id="rId56" xr:uid="{00000000-0004-0000-0500-000037000000}"/>
    <hyperlink ref="U32" r:id="rId57" xr:uid="{00000000-0004-0000-0500-000038000000}"/>
    <hyperlink ref="V32" r:id="rId58" xr:uid="{00000000-0004-0000-0500-000039000000}"/>
    <hyperlink ref="U33" r:id="rId59" xr:uid="{00000000-0004-0000-0500-00003A000000}"/>
    <hyperlink ref="V33" r:id="rId60" xr:uid="{00000000-0004-0000-0500-00003B000000}"/>
    <hyperlink ref="U34" r:id="rId61" xr:uid="{00000000-0004-0000-0500-00003C000000}"/>
    <hyperlink ref="V34" r:id="rId62" xr:uid="{00000000-0004-0000-0500-00003D000000}"/>
    <hyperlink ref="U35" r:id="rId63" xr:uid="{00000000-0004-0000-0500-00003E000000}"/>
    <hyperlink ref="V35" r:id="rId64" xr:uid="{00000000-0004-0000-0500-00003F000000}"/>
    <hyperlink ref="U36" r:id="rId65" xr:uid="{00000000-0004-0000-0500-000040000000}"/>
    <hyperlink ref="V36" r:id="rId66" xr:uid="{00000000-0004-0000-0500-000041000000}"/>
    <hyperlink ref="U37" r:id="rId67" xr:uid="{00000000-0004-0000-0500-000042000000}"/>
    <hyperlink ref="V37" r:id="rId68" xr:uid="{00000000-0004-0000-0500-000043000000}"/>
    <hyperlink ref="U38" r:id="rId69" xr:uid="{00000000-0004-0000-0500-000044000000}"/>
    <hyperlink ref="V38" r:id="rId70" xr:uid="{00000000-0004-0000-0500-000045000000}"/>
    <hyperlink ref="U39" r:id="rId71" xr:uid="{00000000-0004-0000-0500-000046000000}"/>
    <hyperlink ref="V39" r:id="rId72" xr:uid="{00000000-0004-0000-0500-000047000000}"/>
    <hyperlink ref="U40" r:id="rId73" xr:uid="{00000000-0004-0000-0500-000048000000}"/>
    <hyperlink ref="V40" r:id="rId74" xr:uid="{00000000-0004-0000-0500-000049000000}"/>
    <hyperlink ref="U41" r:id="rId75" xr:uid="{00000000-0004-0000-0500-00004A000000}"/>
    <hyperlink ref="V41" r:id="rId76" xr:uid="{00000000-0004-0000-0500-00004B000000}"/>
    <hyperlink ref="U42" r:id="rId77" xr:uid="{00000000-0004-0000-0500-00004C000000}"/>
    <hyperlink ref="V42" r:id="rId78" xr:uid="{00000000-0004-0000-0500-00004D000000}"/>
    <hyperlink ref="U43" r:id="rId79" xr:uid="{00000000-0004-0000-0500-00004E000000}"/>
    <hyperlink ref="V43" r:id="rId80" xr:uid="{00000000-0004-0000-0500-00004F000000}"/>
    <hyperlink ref="U44" r:id="rId81" xr:uid="{00000000-0004-0000-0500-000050000000}"/>
    <hyperlink ref="V44" r:id="rId82" xr:uid="{00000000-0004-0000-0500-000051000000}"/>
    <hyperlink ref="U45" r:id="rId83" xr:uid="{00000000-0004-0000-0500-000052000000}"/>
    <hyperlink ref="V45" r:id="rId84" xr:uid="{00000000-0004-0000-0500-000053000000}"/>
    <hyperlink ref="U46" r:id="rId85" xr:uid="{00000000-0004-0000-0500-000054000000}"/>
    <hyperlink ref="V46" r:id="rId86" xr:uid="{00000000-0004-0000-0500-000055000000}"/>
    <hyperlink ref="U47" r:id="rId87" xr:uid="{00000000-0004-0000-0500-000056000000}"/>
    <hyperlink ref="V47" r:id="rId88" xr:uid="{00000000-0004-0000-0500-000057000000}"/>
    <hyperlink ref="U48" r:id="rId89" xr:uid="{00000000-0004-0000-0500-000058000000}"/>
    <hyperlink ref="V48" r:id="rId90" xr:uid="{00000000-0004-0000-0500-000059000000}"/>
    <hyperlink ref="U49" r:id="rId91" xr:uid="{00000000-0004-0000-0500-00005A000000}"/>
    <hyperlink ref="V49" r:id="rId92" xr:uid="{00000000-0004-0000-0500-00005B000000}"/>
    <hyperlink ref="U50" r:id="rId93" xr:uid="{00000000-0004-0000-0500-00005C000000}"/>
    <hyperlink ref="V50" r:id="rId94" xr:uid="{00000000-0004-0000-0500-00005D000000}"/>
    <hyperlink ref="U51" r:id="rId95" xr:uid="{00000000-0004-0000-0500-00005E000000}"/>
    <hyperlink ref="V51" r:id="rId96" xr:uid="{00000000-0004-0000-0500-00005F000000}"/>
    <hyperlink ref="U52" r:id="rId97" xr:uid="{00000000-0004-0000-0500-000060000000}"/>
    <hyperlink ref="V52" r:id="rId98" xr:uid="{00000000-0004-0000-0500-000061000000}"/>
    <hyperlink ref="U53" r:id="rId99" xr:uid="{00000000-0004-0000-0500-000062000000}"/>
    <hyperlink ref="V53" r:id="rId100" xr:uid="{00000000-0004-0000-0500-000063000000}"/>
    <hyperlink ref="U54" r:id="rId101" xr:uid="{00000000-0004-0000-0500-000064000000}"/>
    <hyperlink ref="V54" r:id="rId102" xr:uid="{00000000-0004-0000-0500-000065000000}"/>
    <hyperlink ref="U55" r:id="rId103" xr:uid="{00000000-0004-0000-0500-000066000000}"/>
    <hyperlink ref="V55" r:id="rId104" xr:uid="{00000000-0004-0000-0500-000067000000}"/>
    <hyperlink ref="U56" r:id="rId105" xr:uid="{00000000-0004-0000-0500-000068000000}"/>
    <hyperlink ref="V56" r:id="rId106" xr:uid="{00000000-0004-0000-0500-000069000000}"/>
    <hyperlink ref="U57" r:id="rId107" xr:uid="{00000000-0004-0000-0500-00006A000000}"/>
    <hyperlink ref="V57" r:id="rId108" xr:uid="{00000000-0004-0000-0500-00006B000000}"/>
    <hyperlink ref="U58" r:id="rId109" xr:uid="{00000000-0004-0000-0500-00006C000000}"/>
    <hyperlink ref="V58" r:id="rId110" xr:uid="{00000000-0004-0000-0500-00006D000000}"/>
    <hyperlink ref="U59" r:id="rId111" xr:uid="{00000000-0004-0000-0500-00006E000000}"/>
    <hyperlink ref="V59" r:id="rId112" xr:uid="{00000000-0004-0000-0500-00006F000000}"/>
    <hyperlink ref="U60" r:id="rId113" xr:uid="{00000000-0004-0000-0500-000070000000}"/>
    <hyperlink ref="V60" r:id="rId114" xr:uid="{00000000-0004-0000-0500-000071000000}"/>
    <hyperlink ref="U61" r:id="rId115" xr:uid="{00000000-0004-0000-0500-000072000000}"/>
    <hyperlink ref="V61" r:id="rId116" xr:uid="{00000000-0004-0000-0500-000073000000}"/>
    <hyperlink ref="U62" r:id="rId117" xr:uid="{00000000-0004-0000-0500-000074000000}"/>
    <hyperlink ref="V62" r:id="rId118" xr:uid="{00000000-0004-0000-0500-000075000000}"/>
    <hyperlink ref="U63" r:id="rId119" xr:uid="{00000000-0004-0000-0500-000076000000}"/>
    <hyperlink ref="V63" r:id="rId120" xr:uid="{00000000-0004-0000-0500-000077000000}"/>
    <hyperlink ref="U64" r:id="rId121" xr:uid="{00000000-0004-0000-0500-000078000000}"/>
    <hyperlink ref="V64" r:id="rId122" xr:uid="{00000000-0004-0000-0500-000079000000}"/>
    <hyperlink ref="U65" r:id="rId123" xr:uid="{00000000-0004-0000-0500-00007A000000}"/>
    <hyperlink ref="V65" r:id="rId124" xr:uid="{00000000-0004-0000-0500-00007B000000}"/>
    <hyperlink ref="U66" r:id="rId125" xr:uid="{00000000-0004-0000-0500-00007C000000}"/>
    <hyperlink ref="V66" r:id="rId126" xr:uid="{00000000-0004-0000-0500-00007D000000}"/>
    <hyperlink ref="U67" r:id="rId127" xr:uid="{00000000-0004-0000-0500-00007E000000}"/>
    <hyperlink ref="V67" r:id="rId128" xr:uid="{00000000-0004-0000-0500-00007F000000}"/>
    <hyperlink ref="U68" r:id="rId129" xr:uid="{00000000-0004-0000-0500-000080000000}"/>
    <hyperlink ref="V68" r:id="rId130" xr:uid="{00000000-0004-0000-0500-000081000000}"/>
    <hyperlink ref="U69" r:id="rId131" xr:uid="{00000000-0004-0000-0500-000082000000}"/>
    <hyperlink ref="V69" r:id="rId132" xr:uid="{00000000-0004-0000-0500-000083000000}"/>
    <hyperlink ref="U70" r:id="rId133" xr:uid="{00000000-0004-0000-0500-000084000000}"/>
    <hyperlink ref="V70" r:id="rId134" xr:uid="{00000000-0004-0000-0500-000085000000}"/>
    <hyperlink ref="U71" r:id="rId135" xr:uid="{00000000-0004-0000-0500-000086000000}"/>
    <hyperlink ref="V71" r:id="rId136" xr:uid="{00000000-0004-0000-0500-000087000000}"/>
    <hyperlink ref="U72" r:id="rId137" xr:uid="{00000000-0004-0000-0500-000088000000}"/>
    <hyperlink ref="V72" r:id="rId138" xr:uid="{00000000-0004-0000-0500-000089000000}"/>
    <hyperlink ref="U73" r:id="rId139" xr:uid="{00000000-0004-0000-0500-00008A000000}"/>
    <hyperlink ref="V73" r:id="rId140" xr:uid="{00000000-0004-0000-0500-00008B000000}"/>
    <hyperlink ref="U74" r:id="rId141" xr:uid="{00000000-0004-0000-0500-00008C000000}"/>
    <hyperlink ref="V74" r:id="rId142" xr:uid="{00000000-0004-0000-0500-00008D000000}"/>
    <hyperlink ref="U75" r:id="rId143" xr:uid="{00000000-0004-0000-0500-00008E000000}"/>
    <hyperlink ref="V75" r:id="rId144" xr:uid="{00000000-0004-0000-0500-00008F000000}"/>
    <hyperlink ref="U76" r:id="rId145" xr:uid="{00000000-0004-0000-0500-000090000000}"/>
    <hyperlink ref="V76" r:id="rId146" xr:uid="{00000000-0004-0000-0500-000091000000}"/>
    <hyperlink ref="U77" r:id="rId147" xr:uid="{00000000-0004-0000-0500-000092000000}"/>
    <hyperlink ref="V77" r:id="rId148" xr:uid="{00000000-0004-0000-0500-000093000000}"/>
    <hyperlink ref="U78" r:id="rId149" xr:uid="{00000000-0004-0000-0500-000094000000}"/>
    <hyperlink ref="V78" r:id="rId150" xr:uid="{00000000-0004-0000-0500-000095000000}"/>
    <hyperlink ref="U79" r:id="rId151" xr:uid="{00000000-0004-0000-0500-000096000000}"/>
    <hyperlink ref="V79" r:id="rId152" xr:uid="{00000000-0004-0000-0500-000097000000}"/>
    <hyperlink ref="U80" r:id="rId153" xr:uid="{00000000-0004-0000-0500-000098000000}"/>
    <hyperlink ref="V80" r:id="rId154" xr:uid="{00000000-0004-0000-0500-000099000000}"/>
    <hyperlink ref="U81" r:id="rId155" xr:uid="{00000000-0004-0000-0500-00009A000000}"/>
    <hyperlink ref="V81" r:id="rId156" xr:uid="{00000000-0004-0000-0500-00009B000000}"/>
    <hyperlink ref="U82" r:id="rId157" xr:uid="{00000000-0004-0000-0500-00009C000000}"/>
    <hyperlink ref="V82" r:id="rId158" xr:uid="{00000000-0004-0000-0500-00009D000000}"/>
    <hyperlink ref="U83" r:id="rId159" xr:uid="{00000000-0004-0000-0500-00009E000000}"/>
    <hyperlink ref="V83" r:id="rId160" xr:uid="{00000000-0004-0000-0500-00009F000000}"/>
    <hyperlink ref="U84" r:id="rId161" xr:uid="{00000000-0004-0000-0500-0000A0000000}"/>
    <hyperlink ref="V84" r:id="rId162" xr:uid="{00000000-0004-0000-0500-0000A1000000}"/>
    <hyperlink ref="U85" r:id="rId163" xr:uid="{00000000-0004-0000-0500-0000A2000000}"/>
    <hyperlink ref="V85" r:id="rId164" xr:uid="{00000000-0004-0000-0500-0000A3000000}"/>
    <hyperlink ref="U86" r:id="rId165" xr:uid="{00000000-0004-0000-0500-0000A4000000}"/>
    <hyperlink ref="V86" r:id="rId166" xr:uid="{00000000-0004-0000-0500-0000A5000000}"/>
    <hyperlink ref="U87" r:id="rId167" xr:uid="{00000000-0004-0000-0500-0000A6000000}"/>
    <hyperlink ref="V87" r:id="rId168" xr:uid="{00000000-0004-0000-0500-0000A7000000}"/>
    <hyperlink ref="U88" r:id="rId169" xr:uid="{00000000-0004-0000-0500-0000A8000000}"/>
    <hyperlink ref="V88" r:id="rId170" xr:uid="{00000000-0004-0000-0500-0000A9000000}"/>
    <hyperlink ref="U89" r:id="rId171" xr:uid="{00000000-0004-0000-0500-0000AA000000}"/>
    <hyperlink ref="V89" r:id="rId172" xr:uid="{00000000-0004-0000-0500-0000AB000000}"/>
    <hyperlink ref="U90" r:id="rId173" xr:uid="{00000000-0004-0000-0500-0000AC000000}"/>
    <hyperlink ref="V90" r:id="rId174" xr:uid="{00000000-0004-0000-0500-0000AD000000}"/>
    <hyperlink ref="U91" r:id="rId175" xr:uid="{00000000-0004-0000-0500-0000AE000000}"/>
    <hyperlink ref="V91" r:id="rId176" xr:uid="{00000000-0004-0000-0500-0000AF000000}"/>
    <hyperlink ref="U92" r:id="rId177" xr:uid="{00000000-0004-0000-0500-0000B0000000}"/>
    <hyperlink ref="V92" r:id="rId178" xr:uid="{00000000-0004-0000-0500-0000B1000000}"/>
    <hyperlink ref="U93" r:id="rId179" xr:uid="{00000000-0004-0000-0500-0000B2000000}"/>
    <hyperlink ref="V93" r:id="rId180" xr:uid="{00000000-0004-0000-0500-0000B3000000}"/>
    <hyperlink ref="U94" r:id="rId181" xr:uid="{00000000-0004-0000-0500-0000B4000000}"/>
    <hyperlink ref="V94" r:id="rId182" xr:uid="{00000000-0004-0000-0500-0000B5000000}"/>
    <hyperlink ref="U95" r:id="rId183" xr:uid="{00000000-0004-0000-0500-0000B6000000}"/>
    <hyperlink ref="V95" r:id="rId184" xr:uid="{00000000-0004-0000-0500-0000B7000000}"/>
    <hyperlink ref="U96" r:id="rId185" xr:uid="{00000000-0004-0000-0500-0000B8000000}"/>
    <hyperlink ref="V96" r:id="rId186" xr:uid="{00000000-0004-0000-0500-0000B9000000}"/>
    <hyperlink ref="U97" r:id="rId187" xr:uid="{00000000-0004-0000-0500-0000BA000000}"/>
    <hyperlink ref="V97" r:id="rId188" xr:uid="{00000000-0004-0000-0500-0000BB000000}"/>
    <hyperlink ref="U98" r:id="rId189" xr:uid="{00000000-0004-0000-0500-0000BC000000}"/>
    <hyperlink ref="V98" r:id="rId190" xr:uid="{00000000-0004-0000-0500-0000BD000000}"/>
    <hyperlink ref="U99" r:id="rId191" xr:uid="{00000000-0004-0000-0500-0000BE000000}"/>
    <hyperlink ref="V99" r:id="rId192" xr:uid="{00000000-0004-0000-0500-0000BF000000}"/>
    <hyperlink ref="U100" r:id="rId193" xr:uid="{00000000-0004-0000-0500-0000C0000000}"/>
    <hyperlink ref="V100" r:id="rId194" xr:uid="{00000000-0004-0000-0500-0000C1000000}"/>
    <hyperlink ref="U101" r:id="rId195" xr:uid="{00000000-0004-0000-0500-0000C2000000}"/>
    <hyperlink ref="V101" r:id="rId196" xr:uid="{00000000-0004-0000-0500-0000C3000000}"/>
    <hyperlink ref="U102" r:id="rId197" xr:uid="{00000000-0004-0000-0500-0000C4000000}"/>
    <hyperlink ref="V102" r:id="rId198" xr:uid="{00000000-0004-0000-0500-0000C5000000}"/>
    <hyperlink ref="U103" r:id="rId199" xr:uid="{00000000-0004-0000-0500-0000C6000000}"/>
    <hyperlink ref="V103" r:id="rId200" xr:uid="{00000000-0004-0000-0500-0000C7000000}"/>
    <hyperlink ref="U104" r:id="rId201" xr:uid="{00000000-0004-0000-0500-0000C8000000}"/>
    <hyperlink ref="V104" r:id="rId202" xr:uid="{00000000-0004-0000-0500-0000C9000000}"/>
    <hyperlink ref="U105" r:id="rId203" xr:uid="{00000000-0004-0000-0500-0000CA000000}"/>
    <hyperlink ref="V105" r:id="rId204" xr:uid="{00000000-0004-0000-0500-0000CB000000}"/>
    <hyperlink ref="U106" r:id="rId205" xr:uid="{00000000-0004-0000-0500-0000CC000000}"/>
    <hyperlink ref="V106" r:id="rId206" xr:uid="{00000000-0004-0000-0500-0000CD000000}"/>
    <hyperlink ref="U107" r:id="rId207" xr:uid="{00000000-0004-0000-0500-0000CE000000}"/>
    <hyperlink ref="V107" r:id="rId208" xr:uid="{00000000-0004-0000-0500-0000CF000000}"/>
    <hyperlink ref="U108" r:id="rId209" xr:uid="{00000000-0004-0000-0500-0000D0000000}"/>
    <hyperlink ref="V108" r:id="rId210" xr:uid="{00000000-0004-0000-0500-0000D1000000}"/>
    <hyperlink ref="U109" r:id="rId211" xr:uid="{00000000-0004-0000-0500-0000D2000000}"/>
    <hyperlink ref="V109" r:id="rId212" xr:uid="{00000000-0004-0000-0500-0000D3000000}"/>
    <hyperlink ref="U110" r:id="rId213" xr:uid="{00000000-0004-0000-0500-0000D4000000}"/>
    <hyperlink ref="V110" r:id="rId214" xr:uid="{00000000-0004-0000-0500-0000D5000000}"/>
    <hyperlink ref="U111" r:id="rId215" xr:uid="{00000000-0004-0000-0500-0000D6000000}"/>
    <hyperlink ref="V111" r:id="rId216" xr:uid="{00000000-0004-0000-0500-0000D7000000}"/>
    <hyperlink ref="U112" r:id="rId217" xr:uid="{00000000-0004-0000-0500-0000D8000000}"/>
    <hyperlink ref="V112" r:id="rId218" xr:uid="{00000000-0004-0000-0500-0000D9000000}"/>
    <hyperlink ref="U113" r:id="rId219" xr:uid="{00000000-0004-0000-0500-0000DA000000}"/>
    <hyperlink ref="V113" r:id="rId220" xr:uid="{00000000-0004-0000-0500-0000DB000000}"/>
    <hyperlink ref="U114" r:id="rId221" xr:uid="{00000000-0004-0000-0500-0000DC000000}"/>
    <hyperlink ref="V114" r:id="rId222" xr:uid="{00000000-0004-0000-0500-0000DD000000}"/>
    <hyperlink ref="U115" r:id="rId223" xr:uid="{00000000-0004-0000-0500-0000DE000000}"/>
    <hyperlink ref="V115" r:id="rId224" xr:uid="{00000000-0004-0000-0500-0000DF000000}"/>
    <hyperlink ref="U116" r:id="rId225" xr:uid="{00000000-0004-0000-0500-0000E0000000}"/>
    <hyperlink ref="V116" r:id="rId226" xr:uid="{00000000-0004-0000-0500-0000E1000000}"/>
    <hyperlink ref="U117" r:id="rId227" xr:uid="{00000000-0004-0000-0500-0000E2000000}"/>
    <hyperlink ref="V117" r:id="rId228" xr:uid="{00000000-0004-0000-0500-0000E3000000}"/>
    <hyperlink ref="U118" r:id="rId229" xr:uid="{00000000-0004-0000-0500-0000E4000000}"/>
    <hyperlink ref="V118" r:id="rId230" xr:uid="{00000000-0004-0000-0500-0000E5000000}"/>
    <hyperlink ref="U119" r:id="rId231" xr:uid="{00000000-0004-0000-0500-0000E6000000}"/>
    <hyperlink ref="V119" r:id="rId232" xr:uid="{00000000-0004-0000-0500-0000E7000000}"/>
    <hyperlink ref="U120" r:id="rId233" xr:uid="{00000000-0004-0000-0500-0000E8000000}"/>
    <hyperlink ref="V120" r:id="rId234" xr:uid="{00000000-0004-0000-0500-0000E9000000}"/>
    <hyperlink ref="U121" r:id="rId235" xr:uid="{00000000-0004-0000-0500-0000EA000000}"/>
    <hyperlink ref="V121" r:id="rId236" xr:uid="{00000000-0004-0000-0500-0000EB000000}"/>
    <hyperlink ref="U122" r:id="rId237" xr:uid="{00000000-0004-0000-0500-0000EC000000}"/>
    <hyperlink ref="V122" r:id="rId238" xr:uid="{00000000-0004-0000-0500-0000ED000000}"/>
    <hyperlink ref="U123" r:id="rId239" xr:uid="{00000000-0004-0000-0500-0000EE000000}"/>
    <hyperlink ref="V123" r:id="rId240" xr:uid="{00000000-0004-0000-0500-0000EF000000}"/>
    <hyperlink ref="U124" r:id="rId241" xr:uid="{00000000-0004-0000-0500-0000F0000000}"/>
    <hyperlink ref="V124" r:id="rId242" xr:uid="{00000000-0004-0000-0500-0000F1000000}"/>
    <hyperlink ref="U125" r:id="rId243" xr:uid="{00000000-0004-0000-0500-0000F2000000}"/>
    <hyperlink ref="V125" r:id="rId244" xr:uid="{00000000-0004-0000-0500-0000F3000000}"/>
    <hyperlink ref="U126" r:id="rId245" xr:uid="{00000000-0004-0000-0500-0000F4000000}"/>
    <hyperlink ref="V126" r:id="rId246" xr:uid="{00000000-0004-0000-0500-0000F5000000}"/>
    <hyperlink ref="U127" r:id="rId247" xr:uid="{00000000-0004-0000-0500-0000F6000000}"/>
    <hyperlink ref="V127" r:id="rId248" xr:uid="{00000000-0004-0000-0500-0000F7000000}"/>
    <hyperlink ref="U128" r:id="rId249" xr:uid="{00000000-0004-0000-0500-0000F8000000}"/>
    <hyperlink ref="V128" r:id="rId250" xr:uid="{00000000-0004-0000-0500-0000F9000000}"/>
    <hyperlink ref="U129" r:id="rId251" xr:uid="{00000000-0004-0000-0500-0000FA000000}"/>
    <hyperlink ref="V129" r:id="rId252" xr:uid="{00000000-0004-0000-0500-0000FB000000}"/>
    <hyperlink ref="U130" r:id="rId253" xr:uid="{00000000-0004-0000-0500-0000FC000000}"/>
    <hyperlink ref="V130" r:id="rId254" xr:uid="{00000000-0004-0000-0500-0000FD000000}"/>
    <hyperlink ref="U131" r:id="rId255" xr:uid="{00000000-0004-0000-0500-0000FE000000}"/>
    <hyperlink ref="V131" r:id="rId256" xr:uid="{00000000-0004-0000-0500-0000FF000000}"/>
    <hyperlink ref="U132" r:id="rId257" xr:uid="{00000000-0004-0000-0500-000000010000}"/>
    <hyperlink ref="V132" r:id="rId258" xr:uid="{00000000-0004-0000-0500-000001010000}"/>
    <hyperlink ref="U133" r:id="rId259" xr:uid="{00000000-0004-0000-0500-000002010000}"/>
    <hyperlink ref="V133" r:id="rId260" xr:uid="{00000000-0004-0000-0500-000003010000}"/>
    <hyperlink ref="U134" r:id="rId261" xr:uid="{00000000-0004-0000-0500-000004010000}"/>
    <hyperlink ref="V134" r:id="rId262" xr:uid="{00000000-0004-0000-0500-000005010000}"/>
    <hyperlink ref="U135" r:id="rId263" xr:uid="{00000000-0004-0000-0500-000006010000}"/>
    <hyperlink ref="V135" r:id="rId264" xr:uid="{00000000-0004-0000-0500-000007010000}"/>
    <hyperlink ref="U136" r:id="rId265" xr:uid="{00000000-0004-0000-0500-000008010000}"/>
    <hyperlink ref="V136" r:id="rId266" xr:uid="{00000000-0004-0000-0500-000009010000}"/>
    <hyperlink ref="U137" r:id="rId267" xr:uid="{00000000-0004-0000-0500-00000A010000}"/>
    <hyperlink ref="V137" r:id="rId268" xr:uid="{00000000-0004-0000-0500-00000B010000}"/>
    <hyperlink ref="U138" r:id="rId269" xr:uid="{00000000-0004-0000-0500-00000C010000}"/>
    <hyperlink ref="V138" r:id="rId270" xr:uid="{00000000-0004-0000-0500-00000D010000}"/>
    <hyperlink ref="U139" r:id="rId271" xr:uid="{00000000-0004-0000-0500-00000E010000}"/>
    <hyperlink ref="V139" r:id="rId272" xr:uid="{00000000-0004-0000-0500-00000F010000}"/>
    <hyperlink ref="U140" r:id="rId273" xr:uid="{00000000-0004-0000-0500-000010010000}"/>
    <hyperlink ref="V140" r:id="rId274" xr:uid="{00000000-0004-0000-0500-000011010000}"/>
    <hyperlink ref="U141" r:id="rId275" xr:uid="{00000000-0004-0000-0500-000012010000}"/>
    <hyperlink ref="V141" r:id="rId276" xr:uid="{00000000-0004-0000-0500-000013010000}"/>
    <hyperlink ref="U142" r:id="rId277" xr:uid="{00000000-0004-0000-0500-000014010000}"/>
    <hyperlink ref="V142" r:id="rId278" xr:uid="{00000000-0004-0000-0500-000015010000}"/>
    <hyperlink ref="U143" r:id="rId279" xr:uid="{00000000-0004-0000-0500-000016010000}"/>
    <hyperlink ref="V143" r:id="rId280" xr:uid="{00000000-0004-0000-0500-000017010000}"/>
    <hyperlink ref="U144" r:id="rId281" xr:uid="{00000000-0004-0000-0500-000018010000}"/>
    <hyperlink ref="V144" r:id="rId282" xr:uid="{00000000-0004-0000-0500-000019010000}"/>
    <hyperlink ref="U145" r:id="rId283" xr:uid="{00000000-0004-0000-0500-00001A010000}"/>
    <hyperlink ref="V145" r:id="rId284" xr:uid="{00000000-0004-0000-0500-00001B010000}"/>
    <hyperlink ref="U146" r:id="rId285" xr:uid="{00000000-0004-0000-0500-00001C010000}"/>
    <hyperlink ref="V146" r:id="rId286" xr:uid="{00000000-0004-0000-0500-00001D010000}"/>
    <hyperlink ref="U147" r:id="rId287" xr:uid="{00000000-0004-0000-0500-00001E010000}"/>
    <hyperlink ref="V147" r:id="rId288" xr:uid="{00000000-0004-0000-0500-00001F010000}"/>
    <hyperlink ref="U148" r:id="rId289" xr:uid="{00000000-0004-0000-0500-000020010000}"/>
    <hyperlink ref="V148" r:id="rId290" xr:uid="{00000000-0004-0000-0500-000021010000}"/>
    <hyperlink ref="U149" r:id="rId291" xr:uid="{00000000-0004-0000-0500-000022010000}"/>
    <hyperlink ref="V149" r:id="rId292" xr:uid="{00000000-0004-0000-0500-000023010000}"/>
    <hyperlink ref="U150" r:id="rId293" xr:uid="{00000000-0004-0000-0500-000024010000}"/>
    <hyperlink ref="V150" r:id="rId294" xr:uid="{00000000-0004-0000-0500-000025010000}"/>
    <hyperlink ref="U151" r:id="rId295" xr:uid="{00000000-0004-0000-0500-000026010000}"/>
    <hyperlink ref="V151" r:id="rId296" xr:uid="{00000000-0004-0000-0500-000027010000}"/>
    <hyperlink ref="U152" r:id="rId297" xr:uid="{00000000-0004-0000-0500-000028010000}"/>
    <hyperlink ref="V152" r:id="rId298" xr:uid="{00000000-0004-0000-0500-000029010000}"/>
    <hyperlink ref="U153" r:id="rId299" xr:uid="{00000000-0004-0000-0500-00002A010000}"/>
    <hyperlink ref="V153" r:id="rId300" xr:uid="{00000000-0004-0000-0500-00002B010000}"/>
  </hyperlinks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22"/>
  <sheetViews>
    <sheetView topLeftCell="A3" zoomScale="80" zoomScaleNormal="80" workbookViewId="0">
      <selection activeCell="E7" sqref="E7"/>
    </sheetView>
  </sheetViews>
  <sheetFormatPr defaultColWidth="35" defaultRowHeight="12.75"/>
  <cols>
    <col min="1" max="1" width="35" style="136"/>
    <col min="2" max="2" width="70.5703125" style="137" customWidth="1"/>
    <col min="3" max="3" width="16.7109375" style="136" customWidth="1"/>
    <col min="4" max="4" width="16.42578125" style="138" customWidth="1"/>
    <col min="5" max="5" width="112.5703125" style="136" customWidth="1"/>
    <col min="6" max="16384" width="35" style="136"/>
  </cols>
  <sheetData>
    <row r="1" spans="1:18" s="147" customFormat="1" ht="13.5" customHeight="1">
      <c r="A1" s="139"/>
      <c r="B1" s="140"/>
      <c r="C1" s="141"/>
      <c r="D1" s="142"/>
      <c r="E1" s="143"/>
      <c r="F1" s="144"/>
      <c r="G1" s="139"/>
      <c r="H1" s="145"/>
      <c r="I1" s="145"/>
      <c r="J1" s="145"/>
      <c r="K1" s="145"/>
      <c r="L1" s="146"/>
      <c r="M1" s="146"/>
      <c r="N1" s="146"/>
      <c r="O1" s="146"/>
      <c r="P1" s="139"/>
      <c r="Q1" s="139"/>
      <c r="R1" s="139"/>
    </row>
    <row r="2" spans="1:18" ht="43.5" customHeight="1">
      <c r="A2" s="148" t="s">
        <v>1545</v>
      </c>
      <c r="B2" s="148" t="s">
        <v>1546</v>
      </c>
      <c r="C2" s="148" t="s">
        <v>1547</v>
      </c>
      <c r="D2" s="148" t="s">
        <v>1548</v>
      </c>
      <c r="E2" s="148" t="s">
        <v>1549</v>
      </c>
    </row>
    <row r="3" spans="1:18" ht="43.5" customHeight="1">
      <c r="A3" s="149" t="s">
        <v>1550</v>
      </c>
      <c r="B3" s="150" t="s">
        <v>1551</v>
      </c>
      <c r="C3" s="151" t="s">
        <v>1552</v>
      </c>
      <c r="D3" s="152">
        <v>0.95918573693980103</v>
      </c>
      <c r="E3" s="153" t="s">
        <v>1553</v>
      </c>
    </row>
    <row r="4" spans="1:18" ht="43.5" customHeight="1">
      <c r="A4" s="149" t="s">
        <v>1554</v>
      </c>
      <c r="B4" s="150" t="s">
        <v>1555</v>
      </c>
      <c r="C4" s="151" t="s">
        <v>365</v>
      </c>
      <c r="D4" s="154">
        <v>4.00806451612904</v>
      </c>
      <c r="E4" s="153" t="s">
        <v>1553</v>
      </c>
    </row>
    <row r="5" spans="1:18" ht="43.5" customHeight="1">
      <c r="A5" s="149" t="s">
        <v>1550</v>
      </c>
      <c r="B5" s="155" t="s">
        <v>1551</v>
      </c>
      <c r="C5" s="155" t="s">
        <v>1556</v>
      </c>
      <c r="D5" s="156">
        <f>(D3*D4)</f>
        <v>3.8444783166055001</v>
      </c>
      <c r="E5" s="153" t="s">
        <v>1553</v>
      </c>
    </row>
    <row r="6" spans="1:18" s="158" customFormat="1" ht="39" customHeight="1">
      <c r="A6" s="149" t="s">
        <v>1557</v>
      </c>
      <c r="B6" s="150" t="s">
        <v>1558</v>
      </c>
      <c r="C6" s="151" t="s">
        <v>1559</v>
      </c>
      <c r="D6" s="157">
        <v>0.15</v>
      </c>
      <c r="E6" s="153" t="s">
        <v>1560</v>
      </c>
    </row>
    <row r="7" spans="1:18" s="158" customFormat="1" ht="39" customHeight="1">
      <c r="A7" s="159" t="s">
        <v>1561</v>
      </c>
      <c r="B7" s="160" t="s">
        <v>1562</v>
      </c>
      <c r="C7" s="155" t="s">
        <v>1559</v>
      </c>
      <c r="D7" s="161">
        <v>0.52</v>
      </c>
      <c r="E7" s="155" t="s">
        <v>1563</v>
      </c>
    </row>
    <row r="8" spans="1:18" s="158" customFormat="1" ht="39" customHeight="1">
      <c r="A8" s="159" t="s">
        <v>1564</v>
      </c>
      <c r="B8" s="160" t="s">
        <v>1565</v>
      </c>
      <c r="C8" s="155" t="s">
        <v>1559</v>
      </c>
      <c r="D8" s="161">
        <v>0.45500000000000002</v>
      </c>
      <c r="E8" s="155" t="s">
        <v>1563</v>
      </c>
    </row>
    <row r="9" spans="1:18" s="158" customFormat="1" ht="39" customHeight="1">
      <c r="A9" s="162"/>
      <c r="B9" s="163" t="s">
        <v>1566</v>
      </c>
      <c r="C9" s="151" t="s">
        <v>143</v>
      </c>
      <c r="D9" s="157">
        <v>10</v>
      </c>
      <c r="E9" s="153" t="s">
        <v>1567</v>
      </c>
    </row>
    <row r="10" spans="1:18" s="158" customFormat="1" ht="39" customHeight="1">
      <c r="A10" s="149" t="s">
        <v>1568</v>
      </c>
      <c r="B10" s="150" t="s">
        <v>1569</v>
      </c>
      <c r="C10" s="151" t="s">
        <v>1570</v>
      </c>
      <c r="D10" s="157">
        <v>1.5599999999999999E-2</v>
      </c>
      <c r="E10" s="153" t="s">
        <v>1560</v>
      </c>
    </row>
    <row r="11" spans="1:18" s="158" customFormat="1" ht="39" customHeight="1">
      <c r="A11" s="149" t="s">
        <v>1571</v>
      </c>
      <c r="B11" s="164" t="s">
        <v>1572</v>
      </c>
      <c r="C11" s="151" t="s">
        <v>1559</v>
      </c>
      <c r="D11" s="165">
        <v>0.33</v>
      </c>
      <c r="E11" s="166" t="s">
        <v>1573</v>
      </c>
    </row>
    <row r="12" spans="1:18" s="158" customFormat="1" ht="39" customHeight="1">
      <c r="A12" s="149" t="s">
        <v>1574</v>
      </c>
      <c r="B12" s="164" t="s">
        <v>1575</v>
      </c>
      <c r="C12" s="151" t="s">
        <v>28</v>
      </c>
      <c r="D12" s="157">
        <v>112</v>
      </c>
      <c r="E12" s="153" t="s">
        <v>1560</v>
      </c>
    </row>
    <row r="13" spans="1:18" s="158" customFormat="1" ht="39" customHeight="1">
      <c r="A13" s="149" t="s">
        <v>1576</v>
      </c>
      <c r="B13" s="164" t="s">
        <v>1577</v>
      </c>
      <c r="C13" s="151" t="s">
        <v>28</v>
      </c>
      <c r="D13" s="157">
        <v>9.4600000000000009</v>
      </c>
      <c r="E13" s="153" t="s">
        <v>1560</v>
      </c>
    </row>
    <row r="14" spans="1:18" s="158" customFormat="1" ht="39" customHeight="1">
      <c r="A14" s="149" t="s">
        <v>1578</v>
      </c>
      <c r="B14" s="150" t="s">
        <v>1579</v>
      </c>
      <c r="C14" s="151" t="s">
        <v>1559</v>
      </c>
      <c r="D14" s="157">
        <v>0.95</v>
      </c>
      <c r="E14" s="153" t="s">
        <v>1560</v>
      </c>
    </row>
    <row r="16" spans="1:18" ht="14.25" customHeight="1">
      <c r="C16" s="167"/>
      <c r="D16" s="47"/>
      <c r="E16" s="167"/>
    </row>
    <row r="17" spans="1:5" ht="14.25" customHeight="1">
      <c r="C17" s="167"/>
      <c r="E17" s="167"/>
    </row>
    <row r="18" spans="1:5" ht="14.25" customHeight="1">
      <c r="C18" s="167"/>
      <c r="E18" s="167"/>
    </row>
    <row r="19" spans="1:5" ht="14.25" customHeight="1">
      <c r="A19" s="167"/>
      <c r="B19" s="168"/>
      <c r="C19" s="167"/>
      <c r="D19" s="47"/>
    </row>
    <row r="20" spans="1:5" ht="14.25" customHeight="1">
      <c r="A20" s="167"/>
      <c r="B20" s="168"/>
      <c r="C20" s="167"/>
      <c r="D20" s="47"/>
    </row>
    <row r="21" spans="1:5" ht="14.25" customHeight="1">
      <c r="A21" s="167"/>
      <c r="B21" s="168"/>
      <c r="C21" s="167"/>
      <c r="D21" s="47"/>
    </row>
    <row r="22" spans="1:5" ht="14.25" customHeight="1">
      <c r="A22" s="167"/>
      <c r="B22" s="168"/>
      <c r="C22" s="167"/>
      <c r="D22" s="47"/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9"/>
  <sheetViews>
    <sheetView showGridLines="0" zoomScale="80" zoomScaleNormal="80" workbookViewId="0"/>
  </sheetViews>
  <sheetFormatPr defaultColWidth="8.7109375" defaultRowHeight="14.25"/>
  <cols>
    <col min="1" max="1" width="54.7109375" customWidth="1"/>
    <col min="2" max="5" width="13.140625" customWidth="1"/>
    <col min="6" max="6" width="12.28515625" customWidth="1"/>
    <col min="7" max="7" width="15.5703125" style="169" customWidth="1"/>
    <col min="8" max="8" width="10.28515625" customWidth="1"/>
    <col min="9" max="9" width="23.28515625" customWidth="1"/>
    <col min="10" max="12" width="10.28515625" customWidth="1"/>
    <col min="13" max="13" width="19.7109375" customWidth="1"/>
    <col min="14" max="14" width="13.5703125" customWidth="1"/>
  </cols>
  <sheetData>
    <row r="1" spans="1:13" ht="14.25" customHeight="1">
      <c r="A1" s="170" t="s">
        <v>1580</v>
      </c>
      <c r="B1" s="170">
        <v>2026</v>
      </c>
      <c r="C1" s="169"/>
    </row>
    <row r="2" spans="1:13" ht="14.25" customHeight="1">
      <c r="A2" s="171" t="s">
        <v>1581</v>
      </c>
      <c r="B2" s="171">
        <v>150</v>
      </c>
      <c r="C2" s="169"/>
    </row>
    <row r="3" spans="1:13" ht="14.25" customHeight="1">
      <c r="A3" s="171" t="s">
        <v>250</v>
      </c>
      <c r="B3" s="172">
        <v>1</v>
      </c>
    </row>
    <row r="4" spans="1:13" ht="14.25" customHeight="1">
      <c r="A4" s="171" t="s">
        <v>1582</v>
      </c>
      <c r="B4" s="173">
        <v>0.84983838383838395</v>
      </c>
    </row>
    <row r="5" spans="1:13" ht="14.25" customHeight="1">
      <c r="A5" s="171" t="s">
        <v>1583</v>
      </c>
      <c r="B5" s="173">
        <v>0.45500000000000002</v>
      </c>
    </row>
    <row r="6" spans="1:13" ht="14.25" customHeight="1">
      <c r="A6" s="171" t="s">
        <v>1584</v>
      </c>
      <c r="B6" s="173">
        <v>0.52</v>
      </c>
    </row>
    <row r="8" spans="1:13" ht="24.75" customHeight="1">
      <c r="A8" s="170" t="s">
        <v>1585</v>
      </c>
    </row>
    <row r="9" spans="1:13" ht="30" customHeight="1">
      <c r="A9" s="170" t="s">
        <v>1586</v>
      </c>
      <c r="B9" s="266" t="s">
        <v>1587</v>
      </c>
      <c r="C9" s="266"/>
      <c r="D9" s="266"/>
      <c r="E9" s="266"/>
      <c r="F9" s="174" t="s">
        <v>273</v>
      </c>
    </row>
    <row r="10" spans="1:13" ht="30" customHeight="1">
      <c r="A10" s="175" t="s">
        <v>1588</v>
      </c>
      <c r="B10" s="265" t="s">
        <v>1589</v>
      </c>
      <c r="C10" s="265"/>
      <c r="D10" s="265"/>
      <c r="E10" s="265"/>
      <c r="F10" s="176">
        <v>100000</v>
      </c>
      <c r="I10" s="177"/>
      <c r="M10" s="178"/>
    </row>
    <row r="11" spans="1:13" ht="30" customHeight="1">
      <c r="A11" s="175" t="s">
        <v>1590</v>
      </c>
      <c r="B11" s="265" t="s">
        <v>1591</v>
      </c>
      <c r="C11" s="265"/>
      <c r="D11" s="265"/>
      <c r="E11" s="265"/>
      <c r="F11" s="179">
        <v>0.97333333333333305</v>
      </c>
      <c r="G11" s="176">
        <v>97333.333333333299</v>
      </c>
    </row>
    <row r="12" spans="1:13" ht="30" customHeight="1">
      <c r="A12" s="175" t="s">
        <v>1592</v>
      </c>
      <c r="B12" s="265" t="s">
        <v>1593</v>
      </c>
      <c r="C12" s="265"/>
      <c r="D12" s="265"/>
      <c r="E12" s="265"/>
      <c r="F12" s="179">
        <v>0.98666666666666702</v>
      </c>
      <c r="G12" s="176">
        <v>98666.666666666701</v>
      </c>
    </row>
    <row r="13" spans="1:13" ht="30" customHeight="1">
      <c r="A13" s="175" t="s">
        <v>1594</v>
      </c>
      <c r="B13" s="265" t="s">
        <v>1595</v>
      </c>
      <c r="C13" s="265"/>
      <c r="D13" s="265"/>
      <c r="E13" s="265"/>
      <c r="F13" s="176">
        <v>90000</v>
      </c>
    </row>
    <row r="14" spans="1:13" ht="30" customHeight="1">
      <c r="A14" s="175" t="s">
        <v>1596</v>
      </c>
      <c r="B14" s="265" t="s">
        <v>1597</v>
      </c>
      <c r="C14" s="265"/>
      <c r="D14" s="265"/>
      <c r="E14" s="265"/>
      <c r="F14" s="176">
        <v>15823</v>
      </c>
      <c r="G14" s="176">
        <v>7517</v>
      </c>
    </row>
    <row r="15" spans="1:13" ht="14.25" customHeight="1">
      <c r="F15" s="180"/>
      <c r="H15" s="180"/>
      <c r="M15" s="178"/>
    </row>
    <row r="16" spans="1:13" ht="14.25" customHeight="1">
      <c r="F16" s="180"/>
      <c r="G16" s="181"/>
      <c r="H16" s="180"/>
    </row>
    <row r="17" spans="6:8" ht="14.25" customHeight="1">
      <c r="F17" s="180"/>
    </row>
    <row r="18" spans="6:8" ht="14.25" customHeight="1">
      <c r="F18" s="180"/>
      <c r="G18" s="181"/>
      <c r="H18" s="180"/>
    </row>
    <row r="19" spans="6:8" ht="14.25" customHeight="1">
      <c r="F19" s="180"/>
      <c r="G19" s="181"/>
      <c r="H19" s="180"/>
    </row>
  </sheetData>
  <mergeCells count="6">
    <mergeCell ref="B14:E14"/>
    <mergeCell ref="B9:E9"/>
    <mergeCell ref="B10:E10"/>
    <mergeCell ref="B11:E11"/>
    <mergeCell ref="B12:E12"/>
    <mergeCell ref="B13:E1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4"/>
  <sheetViews>
    <sheetView topLeftCell="A9" zoomScale="70" zoomScaleNormal="70" workbookViewId="0">
      <selection activeCell="D28" sqref="D28"/>
    </sheetView>
  </sheetViews>
  <sheetFormatPr defaultColWidth="10.7109375" defaultRowHeight="14.25"/>
  <cols>
    <col min="1" max="1" width="25.28515625" customWidth="1"/>
    <col min="2" max="2" width="77.28515625" customWidth="1"/>
    <col min="3" max="3" width="20.7109375" customWidth="1"/>
    <col min="4" max="4" width="13.140625" style="47" customWidth="1"/>
    <col min="5" max="5" width="12.28515625" style="47" customWidth="1"/>
    <col min="6" max="6" width="65.85546875" style="47" customWidth="1"/>
    <col min="7" max="7" width="14.28515625" style="47" customWidth="1"/>
    <col min="8" max="8" width="13.28515625" style="47" customWidth="1"/>
    <col min="9" max="9" width="23" customWidth="1"/>
    <col min="10" max="10" width="21.7109375" customWidth="1"/>
    <col min="11" max="11" width="15.7109375" customWidth="1"/>
    <col min="12" max="12" width="9.7109375" customWidth="1"/>
    <col min="15" max="18" width="9.42578125" customWidth="1"/>
    <col min="19" max="19" width="2.5703125" customWidth="1"/>
    <col min="20" max="20" width="8.7109375" customWidth="1"/>
    <col min="21" max="21" width="2.5703125" customWidth="1"/>
    <col min="22" max="22" width="8.7109375" customWidth="1"/>
    <col min="23" max="23" width="2.5703125" customWidth="1"/>
    <col min="24" max="24" width="7.28515625" customWidth="1"/>
    <col min="25" max="25" width="2.42578125" customWidth="1"/>
    <col min="26" max="26" width="10.5703125" customWidth="1"/>
    <col min="27" max="27" width="2.5703125" customWidth="1"/>
    <col min="28" max="28" width="10.5703125" customWidth="1"/>
    <col min="29" max="29" width="3" customWidth="1"/>
    <col min="30" max="30" width="14.42578125" customWidth="1"/>
    <col min="31" max="31" width="2.42578125" customWidth="1"/>
    <col min="32" max="32" width="2.5703125" customWidth="1"/>
    <col min="33" max="33" width="11.42578125" customWidth="1"/>
    <col min="34" max="34" width="2.42578125" customWidth="1"/>
    <col min="35" max="35" width="12.28515625" customWidth="1"/>
    <col min="36" max="36" width="24.7109375" customWidth="1"/>
    <col min="37" max="38" width="13.42578125" customWidth="1"/>
    <col min="39" max="39" width="16.42578125" customWidth="1"/>
    <col min="40" max="40" width="19.5703125" customWidth="1"/>
  </cols>
  <sheetData>
    <row r="1" spans="1:14" s="147" customFormat="1" ht="17.25" customHeight="1">
      <c r="A1" s="268" t="s">
        <v>1545</v>
      </c>
      <c r="B1" s="269" t="s">
        <v>1546</v>
      </c>
      <c r="C1" s="268" t="s">
        <v>10</v>
      </c>
      <c r="D1" s="268">
        <v>2026</v>
      </c>
      <c r="E1" s="270" t="s">
        <v>1598</v>
      </c>
      <c r="F1" s="267" t="s">
        <v>1599</v>
      </c>
      <c r="G1" s="182"/>
      <c r="H1" s="183"/>
      <c r="I1" s="146"/>
      <c r="J1" s="184"/>
      <c r="K1" s="184"/>
      <c r="L1" s="184"/>
      <c r="M1" s="184"/>
      <c r="N1" s="184"/>
    </row>
    <row r="2" spans="1:14" s="147" customFormat="1" ht="14.25" customHeight="1">
      <c r="A2" s="268"/>
      <c r="B2" s="268"/>
      <c r="C2" s="268"/>
      <c r="D2" s="268"/>
      <c r="E2" s="268"/>
      <c r="F2" s="267"/>
      <c r="G2" s="185"/>
      <c r="H2" s="146"/>
      <c r="I2" s="184"/>
      <c r="J2" s="184"/>
    </row>
    <row r="3" spans="1:14" s="147" customFormat="1" ht="15" customHeight="1">
      <c r="A3" s="268"/>
      <c r="B3" s="268"/>
      <c r="C3" s="268"/>
      <c r="D3" s="268"/>
      <c r="E3" s="270"/>
      <c r="F3" s="267"/>
      <c r="G3" s="186"/>
      <c r="H3" s="187"/>
      <c r="M3" s="184"/>
      <c r="N3" s="184"/>
    </row>
    <row r="4" spans="1:14" s="147" customFormat="1" ht="27.75" customHeight="1">
      <c r="A4" s="188" t="s">
        <v>1571</v>
      </c>
      <c r="B4" s="164" t="s">
        <v>1572</v>
      </c>
      <c r="C4" s="189" t="s">
        <v>1600</v>
      </c>
      <c r="D4" s="165">
        <f>'VM0050_Ex Ante Parameters'!D11</f>
        <v>0.33</v>
      </c>
      <c r="E4" s="190" t="s">
        <v>116</v>
      </c>
      <c r="F4" s="191" t="s">
        <v>1573</v>
      </c>
      <c r="G4" s="192"/>
    </row>
    <row r="5" spans="1:14" s="147" customFormat="1" ht="16.5" customHeight="1">
      <c r="A5" s="193" t="s">
        <v>1601</v>
      </c>
      <c r="B5" s="164" t="s">
        <v>1602</v>
      </c>
      <c r="C5" s="189" t="s">
        <v>1603</v>
      </c>
      <c r="D5" s="157">
        <f>'VM0050_Ex Ante Parameters'!$D$10</f>
        <v>1.5599999999999999E-2</v>
      </c>
      <c r="E5" s="190" t="s">
        <v>116</v>
      </c>
      <c r="F5" s="191" t="s">
        <v>1604</v>
      </c>
    </row>
    <row r="6" spans="1:14" s="147" customFormat="1" ht="27.75" customHeight="1">
      <c r="A6" s="188" t="s">
        <v>1605</v>
      </c>
      <c r="B6" s="164" t="s">
        <v>1575</v>
      </c>
      <c r="C6" s="189" t="s">
        <v>1606</v>
      </c>
      <c r="D6" s="194">
        <f>'VM0050_Ex Ante Parameters'!$D$12</f>
        <v>112</v>
      </c>
      <c r="E6" s="190" t="s">
        <v>116</v>
      </c>
      <c r="F6" s="191" t="s">
        <v>1604</v>
      </c>
    </row>
    <row r="7" spans="1:14" s="147" customFormat="1" ht="27.75" customHeight="1">
      <c r="A7" s="188" t="s">
        <v>1607</v>
      </c>
      <c r="B7" s="164" t="s">
        <v>1577</v>
      </c>
      <c r="C7" s="189" t="s">
        <v>1608</v>
      </c>
      <c r="D7" s="154">
        <f>'VM0050_Ex Ante Parameters'!$D$13</f>
        <v>9.4600000000000009</v>
      </c>
      <c r="E7" s="190" t="s">
        <v>116</v>
      </c>
      <c r="F7" s="191" t="s">
        <v>1604</v>
      </c>
      <c r="G7" s="192"/>
      <c r="H7" s="195"/>
    </row>
    <row r="8" spans="1:14" s="147" customFormat="1" ht="15" customHeight="1">
      <c r="A8" s="188" t="s">
        <v>1578</v>
      </c>
      <c r="B8" s="164" t="s">
        <v>1609</v>
      </c>
      <c r="C8" s="189" t="s">
        <v>1600</v>
      </c>
      <c r="D8" s="154">
        <f>'VM0050_Ex Ante Parameters'!$D$14</f>
        <v>0.95</v>
      </c>
      <c r="E8" s="190" t="s">
        <v>116</v>
      </c>
      <c r="F8" s="191" t="s">
        <v>1604</v>
      </c>
      <c r="G8" s="192"/>
      <c r="H8" s="195"/>
    </row>
    <row r="9" spans="1:14" s="147" customFormat="1" ht="27.75" customHeight="1">
      <c r="A9" s="188" t="s">
        <v>1557</v>
      </c>
      <c r="B9" s="164" t="s">
        <v>1610</v>
      </c>
      <c r="C9" s="189" t="s">
        <v>1600</v>
      </c>
      <c r="D9" s="165">
        <f>'VM0050_Ex Ante Parameters'!$D$6</f>
        <v>0.15</v>
      </c>
      <c r="E9" s="190" t="s">
        <v>116</v>
      </c>
      <c r="F9" s="191" t="s">
        <v>1604</v>
      </c>
      <c r="G9" s="145"/>
    </row>
    <row r="10" spans="1:14" s="147" customFormat="1" ht="16.5" customHeight="1">
      <c r="A10" s="193" t="s">
        <v>1611</v>
      </c>
      <c r="B10" s="164" t="s">
        <v>1612</v>
      </c>
      <c r="C10" s="189" t="s">
        <v>1613</v>
      </c>
      <c r="D10" s="194">
        <f>SUMIFS('ICS Distribution Summary'!$B$3:$B$61,'ICS Distribution Summary'!$F$3:$F$61,"Yes",'ICS Distribution Summary'!$E$3:$E$61,D1)</f>
        <v>100000</v>
      </c>
      <c r="E10" s="190" t="s">
        <v>116</v>
      </c>
      <c r="F10" s="196" t="s">
        <v>1614</v>
      </c>
    </row>
    <row r="11" spans="1:14" s="147" customFormat="1" ht="27.75" customHeight="1">
      <c r="A11" s="193" t="s">
        <v>1615</v>
      </c>
      <c r="B11" s="164" t="s">
        <v>1616</v>
      </c>
      <c r="C11" s="189" t="s">
        <v>1600</v>
      </c>
      <c r="D11" s="165">
        <f>MIN('Sample Size Cal &amp; Results'!$D$24,0.9)</f>
        <v>0.9</v>
      </c>
      <c r="E11" s="190" t="s">
        <v>116</v>
      </c>
      <c r="F11" s="196" t="s">
        <v>1617</v>
      </c>
    </row>
    <row r="12" spans="1:14" s="147" customFormat="1" ht="15" customHeight="1">
      <c r="A12" s="197" t="s">
        <v>1618</v>
      </c>
      <c r="B12" s="198" t="s">
        <v>1619</v>
      </c>
      <c r="C12" s="189" t="s">
        <v>1600</v>
      </c>
      <c r="D12" s="165">
        <f>'Ex-post Survey Results'!B4</f>
        <v>0.84983838383838395</v>
      </c>
      <c r="E12" s="190" t="s">
        <v>116</v>
      </c>
      <c r="F12" s="196" t="s">
        <v>1617</v>
      </c>
    </row>
    <row r="13" spans="1:14" s="147" customFormat="1" ht="16.5" customHeight="1">
      <c r="A13" s="188" t="s">
        <v>1620</v>
      </c>
      <c r="B13" s="199" t="s">
        <v>1621</v>
      </c>
      <c r="C13" s="189" t="s">
        <v>1600</v>
      </c>
      <c r="D13" s="165">
        <f>'VM0050_Ex Ante Parameters'!D7</f>
        <v>0.52</v>
      </c>
      <c r="E13" s="190" t="s">
        <v>116</v>
      </c>
      <c r="F13" s="196" t="s">
        <v>1563</v>
      </c>
    </row>
    <row r="14" spans="1:14" s="147" customFormat="1" ht="16.5" customHeight="1">
      <c r="A14" s="188" t="s">
        <v>1622</v>
      </c>
      <c r="B14" s="199" t="s">
        <v>1623</v>
      </c>
      <c r="C14" s="189" t="s">
        <v>1600</v>
      </c>
      <c r="D14" s="165">
        <f>'VM0050_Ex Ante Parameters'!D8</f>
        <v>0.45500000000000002</v>
      </c>
      <c r="E14" s="190" t="s">
        <v>116</v>
      </c>
      <c r="F14" s="196" t="s">
        <v>1563</v>
      </c>
    </row>
    <row r="15" spans="1:14" s="147" customFormat="1" ht="16.5" customHeight="1">
      <c r="A15" s="188" t="s">
        <v>1624</v>
      </c>
      <c r="B15" s="164" t="s">
        <v>1625</v>
      </c>
      <c r="C15" s="189" t="s">
        <v>1600</v>
      </c>
      <c r="D15" s="200">
        <f>D13*D12+D14*(1-D12)</f>
        <v>0.51023949494949505</v>
      </c>
      <c r="E15" s="190" t="s">
        <v>116</v>
      </c>
      <c r="F15" s="191" t="s">
        <v>1626</v>
      </c>
      <c r="G15" s="192"/>
      <c r="H15" s="192"/>
    </row>
    <row r="16" spans="1:14" s="147" customFormat="1" ht="16.5" customHeight="1">
      <c r="A16" s="193" t="s">
        <v>1627</v>
      </c>
      <c r="B16" s="201" t="s">
        <v>1628</v>
      </c>
      <c r="C16" s="202" t="s">
        <v>1629</v>
      </c>
      <c r="D16" s="152">
        <f>'VM0050_Ex Ante Parameters'!$D$5</f>
        <v>3.8444783166055001</v>
      </c>
      <c r="E16" s="190" t="s">
        <v>116</v>
      </c>
      <c r="F16" s="191" t="s">
        <v>1553</v>
      </c>
    </row>
    <row r="17" spans="1:10" s="147" customFormat="1" ht="16.5" customHeight="1">
      <c r="A17" s="188" t="s">
        <v>1630</v>
      </c>
      <c r="B17" s="164" t="s">
        <v>1631</v>
      </c>
      <c r="C17" s="189" t="s">
        <v>1632</v>
      </c>
      <c r="D17" s="154">
        <v>1.1838100554458599</v>
      </c>
      <c r="E17" s="190" t="s">
        <v>116</v>
      </c>
      <c r="F17" s="191" t="s">
        <v>1633</v>
      </c>
    </row>
    <row r="18" spans="1:10" s="147" customFormat="1" ht="33" customHeight="1">
      <c r="A18" s="188" t="s">
        <v>1634</v>
      </c>
      <c r="B18" s="164" t="s">
        <v>1635</v>
      </c>
      <c r="C18" s="189" t="s">
        <v>1636</v>
      </c>
      <c r="D18" s="203">
        <f>D16*D5</f>
        <v>5.99738617390458E-2</v>
      </c>
      <c r="E18" s="190" t="s">
        <v>1637</v>
      </c>
      <c r="F18" s="191" t="s">
        <v>1626</v>
      </c>
      <c r="G18" s="145"/>
    </row>
    <row r="19" spans="1:10" s="147" customFormat="1" ht="33.75" customHeight="1">
      <c r="A19" s="188" t="s">
        <v>1638</v>
      </c>
      <c r="B19" s="164" t="s">
        <v>1639</v>
      </c>
      <c r="C19" s="189" t="s">
        <v>1636</v>
      </c>
      <c r="D19" s="204">
        <f>D17*D5</f>
        <v>1.8467436864955413E-2</v>
      </c>
      <c r="E19" s="190" t="s">
        <v>1640</v>
      </c>
      <c r="F19" s="191" t="s">
        <v>1626</v>
      </c>
      <c r="G19" s="145"/>
    </row>
    <row r="20" spans="1:10" s="147" customFormat="1" ht="51" customHeight="1">
      <c r="A20" s="188" t="s">
        <v>1641</v>
      </c>
      <c r="B20" s="164" t="s">
        <v>1642</v>
      </c>
      <c r="C20" s="189" t="s">
        <v>1636</v>
      </c>
      <c r="D20" s="204">
        <f>D19*D15/D9</f>
        <v>6.2818771059910253E-2</v>
      </c>
      <c r="E20" s="205" t="s">
        <v>1643</v>
      </c>
      <c r="F20" s="191" t="s">
        <v>1626</v>
      </c>
      <c r="G20" s="145"/>
    </row>
    <row r="21" spans="1:10" s="147" customFormat="1" ht="15" customHeight="1">
      <c r="A21" s="193" t="s">
        <v>116</v>
      </c>
      <c r="B21" s="164" t="s">
        <v>1644</v>
      </c>
      <c r="C21" s="189" t="s">
        <v>1600</v>
      </c>
      <c r="D21" s="154">
        <f>SUMPRODUCT(('ICS Distribution Summary'!$E$3:$E$61=D1)*('ICS Distribution Summary'!$G$3:$G$61),'ICS Distribution Summary'!$B$3:$B$61)/D10</f>
        <v>0.99726027397260275</v>
      </c>
      <c r="E21" s="190" t="s">
        <v>116</v>
      </c>
      <c r="F21" s="191" t="s">
        <v>1626</v>
      </c>
    </row>
    <row r="22" spans="1:10" s="147" customFormat="1" ht="102.75" customHeight="1">
      <c r="A22" s="206" t="s">
        <v>1645</v>
      </c>
      <c r="B22" s="150" t="s">
        <v>1646</v>
      </c>
      <c r="C22" s="207" t="s">
        <v>1647</v>
      </c>
      <c r="D22" s="208">
        <f>ROUND(D21*MIN(D18,D20)*D10*D11*(D6*D4+D7),2)</f>
        <v>249872.34</v>
      </c>
      <c r="E22" s="190" t="s">
        <v>1648</v>
      </c>
      <c r="F22" s="191" t="s">
        <v>1626</v>
      </c>
      <c r="G22" s="145"/>
      <c r="H22" s="146"/>
    </row>
    <row r="23" spans="1:10" s="147" customFormat="1" ht="102" customHeight="1">
      <c r="A23" s="206" t="s">
        <v>1649</v>
      </c>
      <c r="B23" s="150" t="s">
        <v>1650</v>
      </c>
      <c r="C23" s="207" t="s">
        <v>1647</v>
      </c>
      <c r="D23" s="208">
        <f>ROUND(D21*D17*D10*D5*D11*(D6*D4+D7),2)</f>
        <v>76941.88</v>
      </c>
      <c r="E23" s="190" t="s">
        <v>1651</v>
      </c>
      <c r="F23" s="191" t="s">
        <v>1626</v>
      </c>
      <c r="G23" s="145"/>
      <c r="H23" s="146"/>
    </row>
    <row r="24" spans="1:10" s="147" customFormat="1" ht="45.75" customHeight="1">
      <c r="A24" s="209" t="s">
        <v>1652</v>
      </c>
      <c r="B24" s="150" t="s">
        <v>1653</v>
      </c>
      <c r="C24" s="207" t="s">
        <v>1647</v>
      </c>
      <c r="D24" s="208">
        <f>D23</f>
        <v>76941.88</v>
      </c>
      <c r="E24" s="190" t="s">
        <v>1654</v>
      </c>
      <c r="F24" s="191" t="s">
        <v>1626</v>
      </c>
      <c r="G24" s="145"/>
      <c r="H24" s="146"/>
      <c r="J24" s="184"/>
    </row>
    <row r="25" spans="1:10" s="147" customFormat="1" ht="28.5" customHeight="1">
      <c r="A25" s="209" t="s">
        <v>1655</v>
      </c>
      <c r="B25" s="150" t="s">
        <v>1656</v>
      </c>
      <c r="C25" s="207" t="s">
        <v>1647</v>
      </c>
      <c r="D25" s="208">
        <f>(D22-D24)*0.05</f>
        <v>8646.5229999999992</v>
      </c>
      <c r="E25" s="190" t="s">
        <v>1657</v>
      </c>
      <c r="F25" s="191" t="s">
        <v>1626</v>
      </c>
      <c r="G25" s="145"/>
      <c r="H25" s="146"/>
      <c r="J25" s="184"/>
    </row>
    <row r="26" spans="1:10" s="147" customFormat="1" ht="38.25" customHeight="1">
      <c r="A26" s="210" t="s">
        <v>1658</v>
      </c>
      <c r="B26" s="211" t="s">
        <v>1659</v>
      </c>
      <c r="C26" s="212" t="s">
        <v>1647</v>
      </c>
      <c r="D26" s="213">
        <f>ROUNDDOWN((D22-D24)*D8,2)</f>
        <v>164283.93</v>
      </c>
      <c r="E26" s="214" t="s">
        <v>1660</v>
      </c>
      <c r="F26" s="191" t="s">
        <v>1626</v>
      </c>
      <c r="G26" s="145"/>
      <c r="H26" s="146"/>
      <c r="J26" s="184"/>
    </row>
    <row r="29" spans="1:10" ht="14.25" customHeight="1">
      <c r="D29" s="215"/>
      <c r="E29" s="215"/>
      <c r="F29" s="215"/>
      <c r="G29" s="215"/>
      <c r="H29" s="215"/>
      <c r="I29" s="178"/>
    </row>
    <row r="33" spans="4:5" ht="14.25" customHeight="1">
      <c r="D33" s="129"/>
      <c r="E33" s="129"/>
    </row>
    <row r="34" spans="4:5" ht="14.25" customHeight="1"/>
  </sheetData>
  <mergeCells count="6">
    <mergeCell ref="F1:F3"/>
    <mergeCell ref="A1:A3"/>
    <mergeCell ref="B1:B3"/>
    <mergeCell ref="C1:C3"/>
    <mergeCell ref="D1:D3"/>
    <mergeCell ref="E1:E3"/>
  </mergeCells>
  <printOptions horizontalCentered="1"/>
  <pageMargins left="0.4" right="0.4" top="0.5" bottom="0.5" header="0.511811023622047" footer="0.511811023622047"/>
  <pageSetup paperSize="9" fitToHeight="0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B6730B0802B54A9F00C78B857E1443" ma:contentTypeVersion="30" ma:contentTypeDescription="Create a new document." ma:contentTypeScope="" ma:versionID="c1177e9cb2a011f9b5f85d5c6c9a33b0">
  <xsd:schema xmlns:xsd="http://www.w3.org/2001/XMLSchema" xmlns:xs="http://www.w3.org/2001/XMLSchema" xmlns:p="http://schemas.microsoft.com/office/2006/metadata/properties" xmlns:ns2="819ae873-75e1-413b-9d00-7af9258cf281" xmlns:ns3="eb4559c4-8463-4985-927f-f0d558bff8f0" xmlns:ns4="13d80b15-5f07-43ab-b435-85767a7dac08" targetNamespace="http://schemas.microsoft.com/office/2006/metadata/properties" ma:root="true" ma:fieldsID="babc2604ed609730281bb67d17ce2659" ns2:_="" ns3:_="" ns4:_="">
    <xsd:import namespace="819ae873-75e1-413b-9d00-7af9258cf281"/>
    <xsd:import namespace="eb4559c4-8463-4985-927f-f0d558bff8f0"/>
    <xsd:import namespace="13d80b15-5f07-43ab-b435-85767a7dac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Doc_x002e_SymbolNumber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Ready" minOccurs="0"/>
                <xsd:element ref="ns2:_Flow_SignoffStatus" minOccurs="0"/>
                <xsd:element ref="ns2:Teamleademail" minOccurs="0"/>
                <xsd:element ref="ns2:Drafter_x0028_s_x0029_" minOccurs="0"/>
                <xsd:element ref="ns2:Formatter_x0028_s_x0029_" minOccurs="0"/>
                <xsd:element ref="ns2:Status" minOccurs="0"/>
                <xsd:element ref="ns2:Approvinghostparty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ae873-75e1-413b-9d00-7af9258cf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oc_x002e_SymbolNumber" ma:index="12" nillable="true" ma:displayName="Doc. Symbol Number" ma:format="Dropdown" ma:internalName="Doc_x002e_SymbolNumber">
      <xsd:simpleType>
        <xsd:restriction base="dms:Note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d8c265a-5436-43a7-80c1-713d2827ff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eady" ma:index="26" nillable="true" ma:displayName="Ready" ma:default="1" ma:format="Dropdown" ma:internalName="Ready">
      <xsd:simpleType>
        <xsd:restriction base="dms:Boolean"/>
      </xsd:simpleType>
    </xsd:element>
    <xsd:element name="_Flow_SignoffStatus" ma:index="27" nillable="true" ma:displayName="Sign-off status" ma:format="Dropdown" ma:internalName="_x0024_Resources_x003a_core_x002c_Signoff_Status">
      <xsd:simpleType>
        <xsd:restriction base="dms:Choice">
          <xsd:enumeration value="WIP"/>
          <xsd:enumeration value="Ready for clearance"/>
          <xsd:enumeration value="Cleared"/>
          <xsd:enumeration value="Returned"/>
        </xsd:restriction>
      </xsd:simpleType>
    </xsd:element>
    <xsd:element name="Teamleademail" ma:index="28" nillable="true" ma:displayName="Team lead(s)" ma:format="Dropdown" ma:list="UserInfo" ma:SharePointGroup="0" ma:internalName="Teamleademai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er_x0028_s_x0029_" ma:index="29" nillable="true" ma:displayName="Drafter(s)" ma:format="Dropdown" ma:list="UserInfo" ma:SharePointGroup="0" ma:internalName="Drafter_x0028_s_x0029_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ormatter_x0028_s_x0029_" ma:index="30" nillable="true" ma:displayName="Formatter(s)" ma:format="Dropdown" ma:list="UserInfo" ma:SharePointGroup="0" ma:internalName="Formatter_x0028_s_x0029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31" nillable="true" ma:displayName="Status" ma:default="1" ma:format="Dropdown" ma:internalName="Status">
      <xsd:simpleType>
        <xsd:restriction base="dms:Boolean"/>
      </xsd:simpleType>
    </xsd:element>
    <xsd:element name="Approvinghostparty" ma:index="32" nillable="true" ma:displayName="Approving host party" ma:format="Dropdown" ma:internalName="Approvinghostparty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4559c4-8463-4985-927f-f0d558bff8f0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71990851-a39d-4e76-9339-d9f3f2815fa8}" ma:internalName="TaxCatchAll" ma:showField="CatchAllData" ma:web="13d80b15-5f07-43ab-b435-85767a7dac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d80b15-5f07-43ab-b435-85767a7dac0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4559c4-8463-4985-927f-f0d558bff8f0" xsi:nil="true"/>
    <lcf76f155ced4ddcb4097134ff3c332f xmlns="819ae873-75e1-413b-9d00-7af9258cf281">
      <Terms xmlns="http://schemas.microsoft.com/office/infopath/2007/PartnerControls"/>
    </lcf76f155ced4ddcb4097134ff3c332f>
    <Approvinghostparty xmlns="819ae873-75e1-413b-9d00-7af9258cf281" xsi:nil="true"/>
    <Formatter_x0028_s_x0029_ xmlns="819ae873-75e1-413b-9d00-7af9258cf281">
      <UserInfo>
        <DisplayName/>
        <AccountId xsi:nil="true"/>
        <AccountType/>
      </UserInfo>
    </Formatter_x0028_s_x0029_>
    <Ready xmlns="819ae873-75e1-413b-9d00-7af9258cf281">true</Ready>
    <Doc_x002e_SymbolNumber xmlns="819ae873-75e1-413b-9d00-7af9258cf281">MEP013-A02-CFI-Energy-efficiency-DelAgua_Group-7_Appendix2</Doc_x002e_SymbolNumber>
    <_Flow_SignoffStatus xmlns="819ae873-75e1-413b-9d00-7af9258cf281" xsi:nil="true"/>
    <Status xmlns="819ae873-75e1-413b-9d00-7af9258cf281">true</Status>
    <Teamleademail xmlns="819ae873-75e1-413b-9d00-7af9258cf281">
      <UserInfo>
        <DisplayName/>
        <AccountId xsi:nil="true"/>
        <AccountType/>
      </UserInfo>
    </Teamleademail>
    <Drafter_x0028_s_x0029_ xmlns="819ae873-75e1-413b-9d00-7af9258cf281">
      <UserInfo>
        <DisplayName/>
        <AccountId xsi:nil="true"/>
        <AccountType/>
      </UserInfo>
    </Drafter_x0028_s_x0029_>
  </documentManagement>
</p:properties>
</file>

<file path=customXml/item4.xml><?xml version="1.0" encoding="utf-8"?>
<?mso-contentType ?>
<SharedContentType xmlns="Microsoft.SharePoint.Taxonomy.ContentTypeSync" SourceId="9d8c265a-5436-43a7-80c1-713d2827ffde" ContentTypeId="0x0101" PreviousValue="false"/>
</file>

<file path=customXml/itemProps1.xml><?xml version="1.0" encoding="utf-8"?>
<ds:datastoreItem xmlns:ds="http://schemas.openxmlformats.org/officeDocument/2006/customXml" ds:itemID="{74D510FE-1CA6-47FF-8E4C-E480567689B9}"/>
</file>

<file path=customXml/itemProps2.xml><?xml version="1.0" encoding="utf-8"?>
<ds:datastoreItem xmlns:ds="http://schemas.openxmlformats.org/officeDocument/2006/customXml" ds:itemID="{9335FF38-6F0E-4F7E-BDEB-17B91E33D750}"/>
</file>

<file path=customXml/itemProps3.xml><?xml version="1.0" encoding="utf-8"?>
<ds:datastoreItem xmlns:ds="http://schemas.openxmlformats.org/officeDocument/2006/customXml" ds:itemID="{98116B9B-00F5-4E05-860F-69781CFA98FB}"/>
</file>

<file path=customXml/itemProps4.xml><?xml version="1.0" encoding="utf-8"?>
<ds:datastoreItem xmlns:ds="http://schemas.openxmlformats.org/officeDocument/2006/customXml" ds:itemID="{2FB3A31B-508F-4B24-879D-BB532A3F2A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MEP013-A02-CFI-Energy-efficiency-DelAgua_Group-7_Appendix2</dc:title>
  <dc:subject/>
  <dc:creator>Ajay Dixit</dc:creator>
  <cp:keywords/>
  <dc:description/>
  <cp:lastModifiedBy>Ashutosh Tiwari</cp:lastModifiedBy>
  <cp:revision>0</cp:revision>
  <dcterms:created xsi:type="dcterms:W3CDTF">2019-05-28T19:03:10Z</dcterms:created>
  <dcterms:modified xsi:type="dcterms:W3CDTF">2026-05-14T09:44:11Z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0x0101008FB6730B0802B54A9F00C78B857E1443</vt:lpwstr>
  </property>
  <property fmtid="{D5CDD505-2E9C-101B-9397-08002B2CF9AE}" pid="3" name="MediaServiceImageTags">
    <vt:lpwstr/>
  </property>
  <property fmtid="{D5CDD505-2E9C-101B-9397-08002B2CF9AE}" pid="4" name="WorkbookGuid">
    <vt:lpwstr>ed35a916-120c-44b3-9ccd-e354ba3ee2e3</vt:lpwstr>
  </property>
</Properties>
</file>