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Diprima\Downloads\"/>
    </mc:Choice>
  </mc:AlternateContent>
  <xr:revisionPtr revIDLastSave="0" documentId="13_ncr:1_{9928E3EE-3DC3-4449-ABB4-7A4873EA2DA3}" xr6:coauthVersionLast="47" xr6:coauthVersionMax="47" xr10:uidLastSave="{00000000-0000-0000-0000-000000000000}"/>
  <workbookProtection workbookAlgorithmName="SHA-512" workbookHashValue="tZ7ib09sZPelczP4EsCkvmDU+fF/aaEypNs0U8cnFNeUo7QCY8JikHI8K8Gu2DRIZsVKSvrX7/nHYfqxqMCYdg==" workbookSaltValue="4qg0uk88pTr+7kAQ8blpsA==" workbookSpinCount="100000" lockStructure="1"/>
  <bookViews>
    <workbookView xWindow="57480" yWindow="-120" windowWidth="29040" windowHeight="15840" tabRatio="921" activeTab="1" xr2:uid="{2F2A1708-4194-FD4A-AF7A-B7304905A527}"/>
  </bookViews>
  <sheets>
    <sheet name="Disclaimer" sheetId="30" r:id="rId1"/>
    <sheet name="Info and sources" sheetId="7" r:id="rId2"/>
    <sheet name="Report" sheetId="26" r:id="rId3"/>
    <sheet name="Your organisation" sheetId="27" r:id="rId4"/>
    <sheet name="Fuels" sheetId="5" r:id="rId5"/>
    <sheet name="Bioenergy" sheetId="38" r:id="rId6"/>
    <sheet name="Refrigerants" sheetId="31" r:id="rId7"/>
    <sheet name="Owned vehicles" sheetId="8" r:id="rId8"/>
    <sheet name="Electricity; heat; cooling; T&amp;D" sheetId="39" r:id="rId9"/>
    <sheet name="WTT- fuels" sheetId="13" r:id="rId10"/>
    <sheet name="Water" sheetId="18" r:id="rId11"/>
    <sheet name="Waste disposal" sheetId="20" r:id="rId12"/>
    <sheet name="DB" sheetId="36" state="hidden" r:id="rId13"/>
    <sheet name="Material use" sheetId="21" r:id="rId14"/>
    <sheet name="Business travel - land and sea" sheetId="23" r:id="rId15"/>
    <sheet name="Flight and Accommodation" sheetId="22" r:id="rId16"/>
    <sheet name="Managed assets- vehicles" sheetId="45" r:id="rId17"/>
    <sheet name="Managed assets- electricity" sheetId="46" r:id="rId18"/>
    <sheet name="Freighting goods" sheetId="25" r:id="rId19"/>
    <sheet name="Employees commuting" sheetId="47" r:id="rId20"/>
    <sheet name="Food" sheetId="32" r:id="rId21"/>
    <sheet name="Homeworking" sheetId="42" r:id="rId22"/>
    <sheet name="Dropdowns" sheetId="41" state="hidden" r:id="rId23"/>
  </sheets>
  <externalReferences>
    <externalReference r:id="rId24"/>
  </externalReferences>
  <definedNames>
    <definedName name="_xlnm._FilterDatabase" localSheetId="5" hidden="1">Bioenergy!$C$5:$D$23</definedName>
    <definedName name="_xlnm._FilterDatabase" localSheetId="14" hidden="1">'Business travel - land and sea'!$B$5:$D$52</definedName>
    <definedName name="_xlnm._FilterDatabase" localSheetId="19" hidden="1">'Employees commuting'!$B$5:$D$52</definedName>
    <definedName name="_xlnm._FilterDatabase" localSheetId="15" hidden="1">'Flight and Accommodation'!#REF!</definedName>
    <definedName name="_xlnm._FilterDatabase" localSheetId="18" hidden="1">'Freighting goods'!$B$6:$D$147</definedName>
    <definedName name="_xlnm._FilterDatabase" localSheetId="4" hidden="1">Fuels!$C$5:$D$36</definedName>
    <definedName name="_xlnm._FilterDatabase" localSheetId="16" hidden="1">'Managed assets- vehicles'!$B$7:$D$7</definedName>
    <definedName name="_xlnm._FilterDatabase" localSheetId="13" hidden="1">'Material use'!$C$5:$E$173</definedName>
    <definedName name="_xlnm._FilterDatabase" localSheetId="7" hidden="1">'Owned vehicles'!$B$7:$E$135</definedName>
    <definedName name="_xlnm._FilterDatabase" localSheetId="6" hidden="1">Refrigerants!$C$7:$D$7</definedName>
    <definedName name="_xlnm._FilterDatabase" localSheetId="11" hidden="1">'Waste disposal'!$C$5:$E$5</definedName>
    <definedName name="_xlnm._FilterDatabase" localSheetId="10" hidden="1">Water!$B$5:$C$18</definedName>
    <definedName name="_xlnm._FilterDatabase" localSheetId="9" hidden="1">'WTT- fuels'!$C$5:$D$5</definedName>
    <definedName name="ExternalData_1" localSheetId="12" hidden="1">DB!$A$1:$N$3493</definedName>
    <definedName name="Impact_flag" localSheetId="5">#REF!</definedName>
    <definedName name="Impact_flag" localSheetId="14">#REF!</definedName>
    <definedName name="Impact_flag" localSheetId="0">#REF!</definedName>
    <definedName name="Impact_flag" localSheetId="19">#REF!</definedName>
    <definedName name="Impact_flag" localSheetId="15">#REF!</definedName>
    <definedName name="Impact_flag" localSheetId="20">#REF!</definedName>
    <definedName name="Impact_flag" localSheetId="18">#REF!</definedName>
    <definedName name="Impact_flag" localSheetId="21">#REF!</definedName>
    <definedName name="Impact_flag" localSheetId="16">#REF!</definedName>
    <definedName name="Impact_flag" localSheetId="13">#REF!</definedName>
    <definedName name="Impact_flag" localSheetId="6">#REF!</definedName>
    <definedName name="Impact_flag" localSheetId="11">#REF!</definedName>
    <definedName name="Impact_flag" localSheetId="10">#REF!</definedName>
    <definedName name="Impact_flag">#REF!</definedName>
    <definedName name="Index" localSheetId="5">#REF!</definedName>
    <definedName name="Index" localSheetId="14">#REF!</definedName>
    <definedName name="Index" localSheetId="0">#REF!</definedName>
    <definedName name="Index" localSheetId="19">#REF!</definedName>
    <definedName name="Index" localSheetId="15">#REF!</definedName>
    <definedName name="Index" localSheetId="20">#REF!</definedName>
    <definedName name="Index" localSheetId="18">#REF!</definedName>
    <definedName name="Index" localSheetId="21">#REF!</definedName>
    <definedName name="Index" localSheetId="16">#REF!</definedName>
    <definedName name="Index" localSheetId="13">#REF!</definedName>
    <definedName name="Index" localSheetId="6">#REF!</definedName>
    <definedName name="Index" localSheetId="11">#REF!</definedName>
    <definedName name="Index" localSheetId="10">#REF!</definedName>
    <definedName name="Index">#REF!</definedName>
    <definedName name="IndexArray" localSheetId="5">#REF!</definedName>
    <definedName name="IndexArray" localSheetId="14">#REF!</definedName>
    <definedName name="IndexArray" localSheetId="0">#REF!</definedName>
    <definedName name="IndexArray" localSheetId="19">#REF!</definedName>
    <definedName name="IndexArray" localSheetId="15">#REF!</definedName>
    <definedName name="IndexArray" localSheetId="20">#REF!</definedName>
    <definedName name="IndexArray" localSheetId="18">#REF!</definedName>
    <definedName name="IndexArray" localSheetId="21">#REF!</definedName>
    <definedName name="IndexArray" localSheetId="16">#REF!</definedName>
    <definedName name="IndexArray" localSheetId="13">#REF!</definedName>
    <definedName name="IndexArray" localSheetId="6">#REF!</definedName>
    <definedName name="IndexArray" localSheetId="11">#REF!</definedName>
    <definedName name="IndexArray" localSheetId="10">#REF!</definedName>
    <definedName name="IndexArray">#REF!</definedName>
    <definedName name="ja" localSheetId="5">#REF!</definedName>
    <definedName name="ja" localSheetId="14">#REF!</definedName>
    <definedName name="ja" localSheetId="0">#REF!</definedName>
    <definedName name="ja" localSheetId="19">#REF!</definedName>
    <definedName name="ja" localSheetId="15">#REF!</definedName>
    <definedName name="ja" localSheetId="20">#REF!</definedName>
    <definedName name="ja" localSheetId="18">#REF!</definedName>
    <definedName name="ja" localSheetId="21">#REF!</definedName>
    <definedName name="ja" localSheetId="16">#REF!</definedName>
    <definedName name="ja" localSheetId="13">#REF!</definedName>
    <definedName name="ja" localSheetId="6">#REF!</definedName>
    <definedName name="ja">#REF!</definedName>
    <definedName name="LatestChange" localSheetId="5">#REF!</definedName>
    <definedName name="LatestChange" localSheetId="14">#REF!</definedName>
    <definedName name="LatestChange" localSheetId="0">#REF!</definedName>
    <definedName name="LatestChange" localSheetId="19">#REF!</definedName>
    <definedName name="LatestChange" localSheetId="15">#REF!</definedName>
    <definedName name="LatestChange" localSheetId="20">#REF!</definedName>
    <definedName name="LatestChange" localSheetId="18">#REF!</definedName>
    <definedName name="LatestChange" localSheetId="21">#REF!</definedName>
    <definedName name="LatestChange" localSheetId="16">#REF!</definedName>
    <definedName name="LatestChange" localSheetId="13">#REF!</definedName>
    <definedName name="LatestChange" localSheetId="6">#REF!</definedName>
    <definedName name="LatestChange" localSheetId="11">#REF!</definedName>
    <definedName name="LatestChange" localSheetId="10">#REF!</definedName>
    <definedName name="LatestChange">#REF!</definedName>
    <definedName name="LatestPerson" localSheetId="5">#REF!</definedName>
    <definedName name="LatestPerson" localSheetId="14">#REF!</definedName>
    <definedName name="LatestPerson" localSheetId="0">#REF!</definedName>
    <definedName name="LatestPerson" localSheetId="19">#REF!</definedName>
    <definedName name="LatestPerson" localSheetId="15">#REF!</definedName>
    <definedName name="LatestPerson" localSheetId="20">#REF!</definedName>
    <definedName name="LatestPerson" localSheetId="18">#REF!</definedName>
    <definedName name="LatestPerson" localSheetId="21">#REF!</definedName>
    <definedName name="LatestPerson" localSheetId="16">#REF!</definedName>
    <definedName name="LatestPerson" localSheetId="13">#REF!</definedName>
    <definedName name="LatestPerson" localSheetId="6">#REF!</definedName>
    <definedName name="LatestPerson" localSheetId="11">#REF!</definedName>
    <definedName name="LatestPerson" localSheetId="10">#REF!</definedName>
    <definedName name="LatestPerson">#REF!</definedName>
    <definedName name="LatestVersion" localSheetId="5">#REF!</definedName>
    <definedName name="LatestVersion" localSheetId="14">#REF!</definedName>
    <definedName name="LatestVersion" localSheetId="0">#REF!</definedName>
    <definedName name="LatestVersion" localSheetId="19">#REF!</definedName>
    <definedName name="LatestVersion" localSheetId="15">#REF!</definedName>
    <definedName name="LatestVersion" localSheetId="20">#REF!</definedName>
    <definedName name="LatestVersion" localSheetId="18">#REF!</definedName>
    <definedName name="LatestVersion" localSheetId="21">#REF!</definedName>
    <definedName name="LatestVersion" localSheetId="16">#REF!</definedName>
    <definedName name="LatestVersion" localSheetId="13">#REF!</definedName>
    <definedName name="LatestVersion" localSheetId="6">#REF!</definedName>
    <definedName name="LatestVersion" localSheetId="11">#REF!</definedName>
    <definedName name="LatestVersion" localSheetId="10">#REF!</definedName>
    <definedName name="LatestVersion">#REF!</definedName>
    <definedName name="materail1" localSheetId="5">#REF!</definedName>
    <definedName name="materail1" localSheetId="14">#REF!</definedName>
    <definedName name="materail1" localSheetId="0">#REF!</definedName>
    <definedName name="materail1" localSheetId="19">#REF!</definedName>
    <definedName name="materail1" localSheetId="15">#REF!</definedName>
    <definedName name="materail1" localSheetId="20">#REF!</definedName>
    <definedName name="materail1" localSheetId="18">#REF!</definedName>
    <definedName name="materail1" localSheetId="21">#REF!</definedName>
    <definedName name="materail1" localSheetId="16">#REF!</definedName>
    <definedName name="materail1" localSheetId="13">#REF!</definedName>
    <definedName name="materail1" localSheetId="6">#REF!</definedName>
    <definedName name="materail1">#REF!</definedName>
    <definedName name="Material" localSheetId="5">#REF!</definedName>
    <definedName name="Material" localSheetId="14">#REF!</definedName>
    <definedName name="Material" localSheetId="0">#REF!</definedName>
    <definedName name="Material" localSheetId="19">#REF!</definedName>
    <definedName name="Material" localSheetId="15">#REF!</definedName>
    <definedName name="Material" localSheetId="20">#REF!</definedName>
    <definedName name="Material" localSheetId="18">#REF!</definedName>
    <definedName name="Material" localSheetId="21">#REF!</definedName>
    <definedName name="Material" localSheetId="16">#REF!</definedName>
    <definedName name="Material" localSheetId="13">#REF!</definedName>
    <definedName name="Material" localSheetId="6">#REF!</definedName>
    <definedName name="Material">#REF!</definedName>
    <definedName name="ModelName" localSheetId="5">#REF!</definedName>
    <definedName name="ModelName" localSheetId="14">#REF!</definedName>
    <definedName name="ModelName" localSheetId="0">#REF!</definedName>
    <definedName name="ModelName" localSheetId="19">#REF!</definedName>
    <definedName name="ModelName" localSheetId="15">#REF!</definedName>
    <definedName name="ModelName" localSheetId="20">#REF!</definedName>
    <definedName name="ModelName" localSheetId="18">#REF!</definedName>
    <definedName name="ModelName" localSheetId="21">#REF!</definedName>
    <definedName name="ModelName" localSheetId="16">#REF!</definedName>
    <definedName name="ModelName" localSheetId="13">#REF!</definedName>
    <definedName name="ModelName" localSheetId="6">#REF!</definedName>
    <definedName name="ModelName" localSheetId="11">#REF!</definedName>
    <definedName name="ModelName" localSheetId="10">#REF!</definedName>
    <definedName name="ModelName">#REF!</definedName>
    <definedName name="_xlnm.Print_Area" localSheetId="2">Report!$B$1:$F$30</definedName>
    <definedName name="Quality_flag" localSheetId="5">#REF!</definedName>
    <definedName name="Quality_flag" localSheetId="14">#REF!</definedName>
    <definedName name="Quality_flag" localSheetId="0">#REF!</definedName>
    <definedName name="Quality_flag" localSheetId="19">#REF!</definedName>
    <definedName name="Quality_flag" localSheetId="15">#REF!</definedName>
    <definedName name="Quality_flag" localSheetId="20">#REF!</definedName>
    <definedName name="Quality_flag" localSheetId="18">#REF!</definedName>
    <definedName name="Quality_flag" localSheetId="21">#REF!</definedName>
    <definedName name="Quality_flag" localSheetId="16">#REF!</definedName>
    <definedName name="Quality_flag" localSheetId="13">#REF!</definedName>
    <definedName name="Quality_flag" localSheetId="6">#REF!</definedName>
    <definedName name="Quality_flag" localSheetId="11">#REF!</definedName>
    <definedName name="Quality_flag" localSheetId="10">#REF!</definedName>
    <definedName name="Quality_flag">#REF!</definedName>
    <definedName name="Risk_flag" localSheetId="5">#REF!</definedName>
    <definedName name="Risk_flag" localSheetId="14">#REF!</definedName>
    <definedName name="Risk_flag" localSheetId="0">#REF!</definedName>
    <definedName name="Risk_flag" localSheetId="19">#REF!</definedName>
    <definedName name="Risk_flag" localSheetId="15">#REF!</definedName>
    <definedName name="Risk_flag" localSheetId="20">#REF!</definedName>
    <definedName name="Risk_flag" localSheetId="18">#REF!</definedName>
    <definedName name="Risk_flag" localSheetId="21">#REF!</definedName>
    <definedName name="Risk_flag" localSheetId="16">#REF!</definedName>
    <definedName name="Risk_flag" localSheetId="13">#REF!</definedName>
    <definedName name="Risk_flag" localSheetId="6">#REF!</definedName>
    <definedName name="Risk_flag" localSheetId="11">#REF!</definedName>
    <definedName name="Risk_flag" localSheetId="10">#REF!</definedName>
    <definedName name="Risk_flag">#REF!</definedName>
    <definedName name="Status_Checking" localSheetId="5">#REF!</definedName>
    <definedName name="Status_Checking" localSheetId="14">#REF!</definedName>
    <definedName name="Status_Checking" localSheetId="0">#REF!</definedName>
    <definedName name="Status_Checking" localSheetId="19">#REF!</definedName>
    <definedName name="Status_Checking" localSheetId="15">#REF!</definedName>
    <definedName name="Status_Checking" localSheetId="20">#REF!</definedName>
    <definedName name="Status_Checking" localSheetId="18">#REF!</definedName>
    <definedName name="Status_Checking" localSheetId="21">#REF!</definedName>
    <definedName name="Status_Checking" localSheetId="16">#REF!</definedName>
    <definedName name="Status_Checking" localSheetId="13">#REF!</definedName>
    <definedName name="Status_Checking" localSheetId="6">#REF!</definedName>
    <definedName name="Status_Checking" localSheetId="11">#REF!</definedName>
    <definedName name="Status_Checking" localSheetId="10">#REF!</definedName>
    <definedName name="Status_Checking">#REF!</definedName>
    <definedName name="Status_Overall" localSheetId="5">#REF!</definedName>
    <definedName name="Status_Overall" localSheetId="14">#REF!</definedName>
    <definedName name="Status_Overall" localSheetId="0">#REF!</definedName>
    <definedName name="Status_Overall" localSheetId="19">#REF!</definedName>
    <definedName name="Status_Overall" localSheetId="15">#REF!</definedName>
    <definedName name="Status_Overall" localSheetId="20">#REF!</definedName>
    <definedName name="Status_Overall" localSheetId="18">#REF!</definedName>
    <definedName name="Status_Overall" localSheetId="21">#REF!</definedName>
    <definedName name="Status_Overall" localSheetId="16">#REF!</definedName>
    <definedName name="Status_Overall" localSheetId="13">#REF!</definedName>
    <definedName name="Status_Overall" localSheetId="6">#REF!</definedName>
    <definedName name="Status_Overall" localSheetId="11">#REF!</definedName>
    <definedName name="Status_Overall" localSheetId="10">#REF!</definedName>
    <definedName name="Status_Overall">#REF!</definedName>
    <definedName name="Status_Update" localSheetId="5">#REF!</definedName>
    <definedName name="Status_Update" localSheetId="14">#REF!</definedName>
    <definedName name="Status_Update" localSheetId="0">#REF!</definedName>
    <definedName name="Status_Update" localSheetId="19">#REF!</definedName>
    <definedName name="Status_Update" localSheetId="15">#REF!</definedName>
    <definedName name="Status_Update" localSheetId="20">#REF!</definedName>
    <definedName name="Status_Update" localSheetId="18">#REF!</definedName>
    <definedName name="Status_Update" localSheetId="21">#REF!</definedName>
    <definedName name="Status_Update" localSheetId="16">#REF!</definedName>
    <definedName name="Status_Update" localSheetId="13">#REF!</definedName>
    <definedName name="Status_Update" localSheetId="6">#REF!</definedName>
    <definedName name="Status_Update" localSheetId="11">#REF!</definedName>
    <definedName name="Status_Update" localSheetId="10">#REF!</definedName>
    <definedName name="Status_Update">#REF!</definedName>
    <definedName name="t_Water_supply" localSheetId="5">#REF!</definedName>
    <definedName name="t_Water_supply" localSheetId="14">#REF!</definedName>
    <definedName name="t_Water_supply" localSheetId="0">#REF!</definedName>
    <definedName name="t_Water_supply" localSheetId="19">#REF!</definedName>
    <definedName name="t_Water_supply" localSheetId="15">#REF!</definedName>
    <definedName name="t_Water_supply" localSheetId="20">#REF!</definedName>
    <definedName name="t_Water_supply" localSheetId="18">#REF!</definedName>
    <definedName name="t_Water_supply" localSheetId="21">#REF!</definedName>
    <definedName name="t_Water_supply" localSheetId="16">#REF!</definedName>
    <definedName name="t_Water_supply" localSheetId="6">#REF!</definedName>
    <definedName name="t_Water_supply">#REF!</definedName>
    <definedName name="t_Water_treatment" localSheetId="5">#REF!</definedName>
    <definedName name="t_Water_treatment" localSheetId="14">#REF!</definedName>
    <definedName name="t_Water_treatment" localSheetId="0">#REF!</definedName>
    <definedName name="t_Water_treatment" localSheetId="19">#REF!</definedName>
    <definedName name="t_Water_treatment" localSheetId="15">#REF!</definedName>
    <definedName name="t_Water_treatment" localSheetId="20">#REF!</definedName>
    <definedName name="t_Water_treatment" localSheetId="18">#REF!</definedName>
    <definedName name="t_Water_treatment" localSheetId="21">#REF!</definedName>
    <definedName name="t_Water_treatment" localSheetId="16">#REF!</definedName>
    <definedName name="t_Water_treatment" localSheetId="6">#REF!</definedName>
    <definedName name="t_Water_treatment">#REF!</definedName>
    <definedName name="Team" localSheetId="5">#REF!</definedName>
    <definedName name="Team" localSheetId="14">#REF!</definedName>
    <definedName name="Team" localSheetId="0">#REF!</definedName>
    <definedName name="Team" localSheetId="19">#REF!</definedName>
    <definedName name="Team" localSheetId="15">#REF!</definedName>
    <definedName name="Team" localSheetId="20">#REF!</definedName>
    <definedName name="Team" localSheetId="18">#REF!</definedName>
    <definedName name="Team" localSheetId="21">#REF!</definedName>
    <definedName name="Team" localSheetId="16">#REF!</definedName>
    <definedName name="Team" localSheetId="13">#REF!</definedName>
    <definedName name="Team" localSheetId="6">#REF!</definedName>
    <definedName name="Team" localSheetId="11">#REF!</definedName>
    <definedName name="Team" localSheetId="10">#REF!</definedName>
    <definedName name="Team">#REF!</definedName>
    <definedName name="Total_WTT_EF_Gen" localSheetId="5">[1]Calc2_UK_WTT_Elec!#REF!</definedName>
    <definedName name="Total_WTT_EF_Gen" localSheetId="14">[1]Calc2_UK_WTT_Elec!#REF!</definedName>
    <definedName name="Total_WTT_EF_Gen" localSheetId="0">[1]Calc2_UK_WTT_Elec!#REF!</definedName>
    <definedName name="Total_WTT_EF_Gen" localSheetId="19">[1]Calc2_UK_WTT_Elec!#REF!</definedName>
    <definedName name="Total_WTT_EF_Gen" localSheetId="15">[1]Calc2_UK_WTT_Elec!#REF!</definedName>
    <definedName name="Total_WTT_EF_Gen" localSheetId="20">[1]Calc2_UK_WTT_Elec!#REF!</definedName>
    <definedName name="Total_WTT_EF_Gen" localSheetId="18">[1]Calc2_UK_WTT_Elec!#REF!</definedName>
    <definedName name="Total_WTT_EF_Gen" localSheetId="21">[1]Calc2_UK_WTT_Elec!#REF!</definedName>
    <definedName name="Total_WTT_EF_Gen" localSheetId="16">[1]Calc2_UK_WTT_Elec!#REF!</definedName>
    <definedName name="Total_WTT_EF_Gen" localSheetId="13">[1]Calc2_UK_WTT_Elec!#REF!</definedName>
    <definedName name="Total_WTT_EF_Gen" localSheetId="6">[1]Calc2_UK_WTT_Elec!#REF!</definedName>
    <definedName name="Total_WTT_EF_Gen" localSheetId="11">[1]Calc2_UK_WTT_Elec!#REF!</definedName>
    <definedName name="Total_WTT_EF_Gen" localSheetId="10">[1]Calc2_UK_WTT_Elec!#REF!</definedName>
    <definedName name="Total_WTT_EF_Gen">[1]Calc2_UK_WTT_Elec!#REF!</definedName>
    <definedName name="Year_Reporting_WTT" localSheetId="5">[1]Calc2_UK_WTT_Elec!#REF!</definedName>
    <definedName name="Year_Reporting_WTT" localSheetId="14">[1]Calc2_UK_WTT_Elec!#REF!</definedName>
    <definedName name="Year_Reporting_WTT" localSheetId="0">[1]Calc2_UK_WTT_Elec!#REF!</definedName>
    <definedName name="Year_Reporting_WTT" localSheetId="19">[1]Calc2_UK_WTT_Elec!#REF!</definedName>
    <definedName name="Year_Reporting_WTT" localSheetId="15">[1]Calc2_UK_WTT_Elec!#REF!</definedName>
    <definedName name="Year_Reporting_WTT" localSheetId="20">[1]Calc2_UK_WTT_Elec!#REF!</definedName>
    <definedName name="Year_Reporting_WTT" localSheetId="18">[1]Calc2_UK_WTT_Elec!#REF!</definedName>
    <definedName name="Year_Reporting_WTT" localSheetId="21">[1]Calc2_UK_WTT_Elec!#REF!</definedName>
    <definedName name="Year_Reporting_WTT" localSheetId="16">[1]Calc2_UK_WTT_Elec!#REF!</definedName>
    <definedName name="Year_Reporting_WTT" localSheetId="13">[1]Calc2_UK_WTT_Elec!#REF!</definedName>
    <definedName name="Year_Reporting_WTT" localSheetId="6">[1]Calc2_UK_WTT_Elec!#REF!</definedName>
    <definedName name="Year_Reporting_WTT" localSheetId="11">[1]Calc2_UK_WTT_Elec!#REF!</definedName>
    <definedName name="Year_Reporting_WTT" localSheetId="10">[1]Calc2_UK_WTT_Elec!#REF!</definedName>
    <definedName name="Year_Reporting_WTT">[1]Calc2_UK_WTT_Elec!#REF!</definedName>
    <definedName name="YesNo" localSheetId="5">#REF!</definedName>
    <definedName name="YesNo" localSheetId="14">#REF!</definedName>
    <definedName name="YesNo" localSheetId="0">#REF!</definedName>
    <definedName name="YesNo" localSheetId="19">#REF!</definedName>
    <definedName name="YesNo" localSheetId="15">#REF!</definedName>
    <definedName name="YesNo" localSheetId="20">#REF!</definedName>
    <definedName name="YesNo" localSheetId="18">#REF!</definedName>
    <definedName name="YesNo" localSheetId="21">#REF!</definedName>
    <definedName name="YesNo" localSheetId="16">#REF!</definedName>
    <definedName name="YesNo" localSheetId="13">#REF!</definedName>
    <definedName name="YesNo" localSheetId="6">#REF!</definedName>
    <definedName name="YesNo" localSheetId="11">#REF!</definedName>
    <definedName name="YesNo" localSheetId="10">#REF!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8" i="8" l="1"/>
  <c r="J129" i="8"/>
  <c r="J130" i="8"/>
  <c r="J131" i="8"/>
  <c r="J132" i="8"/>
  <c r="J133" i="8"/>
  <c r="J134" i="8"/>
  <c r="J135" i="8"/>
  <c r="J112" i="8"/>
  <c r="J113" i="8"/>
  <c r="J114" i="8"/>
  <c r="J115" i="8"/>
  <c r="J116" i="8"/>
  <c r="J117" i="8"/>
  <c r="J118" i="8"/>
  <c r="J119" i="8"/>
  <c r="J120" i="8"/>
  <c r="J121" i="8"/>
  <c r="J122" i="8"/>
  <c r="J123" i="8"/>
  <c r="J124" i="8"/>
  <c r="J125" i="8"/>
  <c r="J126" i="8"/>
  <c r="J127" i="8"/>
  <c r="J99" i="8"/>
  <c r="J100" i="8"/>
  <c r="J101" i="8"/>
  <c r="J102" i="8"/>
  <c r="J103" i="8"/>
  <c r="J104" i="8"/>
  <c r="J105" i="8"/>
  <c r="J106" i="8"/>
  <c r="J107" i="8"/>
  <c r="J108" i="8"/>
  <c r="J109" i="8"/>
  <c r="J110" i="8"/>
  <c r="J111" i="8"/>
  <c r="J88" i="8"/>
  <c r="J89" i="8"/>
  <c r="J90" i="8"/>
  <c r="J91" i="8"/>
  <c r="J92" i="8"/>
  <c r="J93" i="8"/>
  <c r="J94" i="8"/>
  <c r="J95" i="8"/>
  <c r="J96" i="8"/>
  <c r="J97" i="8"/>
  <c r="J98" i="8"/>
  <c r="J76" i="8"/>
  <c r="J77" i="8"/>
  <c r="J78" i="8"/>
  <c r="J79" i="8"/>
  <c r="J80" i="8"/>
  <c r="J81" i="8"/>
  <c r="J82" i="8"/>
  <c r="J83" i="8"/>
  <c r="J84" i="8"/>
  <c r="J85" i="8"/>
  <c r="J86" i="8"/>
  <c r="J87" i="8"/>
  <c r="J73" i="8"/>
  <c r="J74" i="8"/>
  <c r="J75" i="8"/>
  <c r="J72" i="8"/>
  <c r="J66" i="8"/>
  <c r="J67" i="8"/>
  <c r="J68" i="8"/>
  <c r="J69" i="8"/>
  <c r="J65" i="8"/>
  <c r="J59" i="8"/>
  <c r="J60" i="8"/>
  <c r="J61" i="8"/>
  <c r="J62" i="8"/>
  <c r="J58" i="8"/>
  <c r="J52" i="8"/>
  <c r="J53" i="8"/>
  <c r="J54" i="8"/>
  <c r="J55" i="8"/>
  <c r="J51" i="8"/>
  <c r="J41" i="8"/>
  <c r="J42" i="8"/>
  <c r="J43" i="8"/>
  <c r="J44" i="8"/>
  <c r="J45" i="8"/>
  <c r="J46" i="8"/>
  <c r="J47" i="8"/>
  <c r="J48" i="8"/>
  <c r="J40" i="8"/>
  <c r="J33" i="8"/>
  <c r="J34" i="8"/>
  <c r="J35" i="8"/>
  <c r="J36" i="8"/>
  <c r="J37" i="8"/>
  <c r="J32" i="8"/>
  <c r="J25" i="8"/>
  <c r="J26" i="8"/>
  <c r="J27" i="8"/>
  <c r="J28" i="8"/>
  <c r="J29" i="8"/>
  <c r="J24" i="8"/>
  <c r="J17" i="8"/>
  <c r="J18" i="8"/>
  <c r="J19" i="8"/>
  <c r="J21" i="8"/>
  <c r="J16" i="8"/>
  <c r="J10" i="8"/>
  <c r="J11" i="8"/>
  <c r="J12" i="8"/>
  <c r="J13" i="8"/>
  <c r="J39" i="8"/>
  <c r="H71" i="8"/>
  <c r="J71" i="8" s="1"/>
  <c r="H70" i="8"/>
  <c r="J70" i="8" s="1"/>
  <c r="H64" i="8"/>
  <c r="J64" i="8" s="1"/>
  <c r="H63" i="8"/>
  <c r="J63" i="8" s="1"/>
  <c r="H57" i="8"/>
  <c r="J57" i="8" s="1"/>
  <c r="H56" i="8"/>
  <c r="J56" i="8" s="1"/>
  <c r="H50" i="8"/>
  <c r="J50" i="8" s="1"/>
  <c r="H49" i="8"/>
  <c r="J49" i="8" s="1"/>
  <c r="H39" i="8"/>
  <c r="H38" i="8"/>
  <c r="J38" i="8" s="1"/>
  <c r="H31" i="8"/>
  <c r="J31" i="8" s="1"/>
  <c r="H30" i="8"/>
  <c r="J30" i="8" s="1"/>
  <c r="H23" i="8"/>
  <c r="J23" i="8" s="1"/>
  <c r="H22" i="8"/>
  <c r="J22" i="8" s="1"/>
  <c r="I52" i="47"/>
  <c r="F52" i="47" s="1"/>
  <c r="H52" i="47" s="1"/>
  <c r="I51" i="47"/>
  <c r="F51" i="47" s="1"/>
  <c r="H51" i="47" s="1"/>
  <c r="I50" i="47"/>
  <c r="F50" i="47" s="1"/>
  <c r="H50" i="47" s="1"/>
  <c r="I49" i="47"/>
  <c r="F49" i="47" s="1"/>
  <c r="H49" i="47" s="1"/>
  <c r="I48" i="47"/>
  <c r="F48" i="47" s="1"/>
  <c r="H48" i="47" s="1"/>
  <c r="I47" i="47"/>
  <c r="F47" i="47" s="1"/>
  <c r="H47" i="47" s="1"/>
  <c r="I46" i="47"/>
  <c r="F46" i="47" s="1"/>
  <c r="H46" i="47" s="1"/>
  <c r="I45" i="47"/>
  <c r="F45" i="47" s="1"/>
  <c r="H45" i="47" s="1"/>
  <c r="I44" i="47"/>
  <c r="F44" i="47"/>
  <c r="H44" i="47" s="1"/>
  <c r="I43" i="47"/>
  <c r="F43" i="47" s="1"/>
  <c r="H43" i="47" s="1"/>
  <c r="I42" i="47"/>
  <c r="F42" i="47" s="1"/>
  <c r="H42" i="47" s="1"/>
  <c r="I41" i="47"/>
  <c r="F41" i="47" s="1"/>
  <c r="H41" i="47" s="1"/>
  <c r="I40" i="47"/>
  <c r="F40" i="47" s="1"/>
  <c r="H40" i="47" s="1"/>
  <c r="I39" i="47"/>
  <c r="F39" i="47"/>
  <c r="H39" i="47" s="1"/>
  <c r="I38" i="47"/>
  <c r="F38" i="47" s="1"/>
  <c r="H38" i="47" s="1"/>
  <c r="I37" i="47"/>
  <c r="F37" i="47" s="1"/>
  <c r="H37" i="47" s="1"/>
  <c r="I36" i="47"/>
  <c r="F36" i="47" s="1"/>
  <c r="H36" i="47" s="1"/>
  <c r="I35" i="47"/>
  <c r="F35" i="47"/>
  <c r="H35" i="47" s="1"/>
  <c r="I34" i="47"/>
  <c r="F34" i="47" s="1"/>
  <c r="H34" i="47" s="1"/>
  <c r="I33" i="47"/>
  <c r="F33" i="47"/>
  <c r="H33" i="47" s="1"/>
  <c r="I32" i="47"/>
  <c r="F32" i="47" s="1"/>
  <c r="H32" i="47" s="1"/>
  <c r="I31" i="47"/>
  <c r="F31" i="47"/>
  <c r="H31" i="47" s="1"/>
  <c r="I30" i="47"/>
  <c r="F30" i="47"/>
  <c r="H30" i="47" s="1"/>
  <c r="I29" i="47"/>
  <c r="F29" i="47" s="1"/>
  <c r="H29" i="47" s="1"/>
  <c r="I28" i="47"/>
  <c r="F28" i="47"/>
  <c r="H28" i="47" s="1"/>
  <c r="I27" i="47"/>
  <c r="F27" i="47" s="1"/>
  <c r="H27" i="47" s="1"/>
  <c r="I26" i="47"/>
  <c r="F26" i="47"/>
  <c r="H26" i="47" s="1"/>
  <c r="I25" i="47"/>
  <c r="F25" i="47" s="1"/>
  <c r="H25" i="47" s="1"/>
  <c r="I24" i="47"/>
  <c r="F24" i="47"/>
  <c r="H24" i="47" s="1"/>
  <c r="I23" i="47"/>
  <c r="F23" i="47"/>
  <c r="H23" i="47" s="1"/>
  <c r="I22" i="47"/>
  <c r="F22" i="47" s="1"/>
  <c r="H22" i="47" s="1"/>
  <c r="I21" i="47"/>
  <c r="F21" i="47"/>
  <c r="H21" i="47" s="1"/>
  <c r="I20" i="47"/>
  <c r="F20" i="47" s="1"/>
  <c r="H20" i="47" s="1"/>
  <c r="I19" i="47"/>
  <c r="F19" i="47"/>
  <c r="H19" i="47" s="1"/>
  <c r="I18" i="47"/>
  <c r="F18" i="47" s="1"/>
  <c r="H18" i="47" s="1"/>
  <c r="I17" i="47"/>
  <c r="F17" i="47"/>
  <c r="H17" i="47" s="1"/>
  <c r="I16" i="47"/>
  <c r="F16" i="47" s="1"/>
  <c r="H16" i="47" s="1"/>
  <c r="I15" i="47"/>
  <c r="F15" i="47"/>
  <c r="H15" i="47" s="1"/>
  <c r="I14" i="47"/>
  <c r="F14" i="47"/>
  <c r="H14" i="47" s="1"/>
  <c r="I13" i="47"/>
  <c r="F13" i="47" s="1"/>
  <c r="H13" i="47" s="1"/>
  <c r="I12" i="47"/>
  <c r="F12" i="47"/>
  <c r="H12" i="47" s="1"/>
  <c r="I11" i="47"/>
  <c r="F11" i="47" s="1"/>
  <c r="H11" i="47" s="1"/>
  <c r="I10" i="47"/>
  <c r="F10" i="47"/>
  <c r="H10" i="47" s="1"/>
  <c r="I9" i="47"/>
  <c r="F9" i="47" s="1"/>
  <c r="H9" i="47" s="1"/>
  <c r="I8" i="47"/>
  <c r="F8" i="47"/>
  <c r="H8" i="47" s="1"/>
  <c r="I7" i="47"/>
  <c r="F7" i="47"/>
  <c r="H7" i="47" s="1"/>
  <c r="I6" i="47"/>
  <c r="F6" i="47" s="1"/>
  <c r="H6" i="47" s="1"/>
  <c r="F26" i="26" s="1"/>
  <c r="F151" i="25"/>
  <c r="I151" i="25" s="1"/>
  <c r="J148" i="25"/>
  <c r="F148" i="25" s="1"/>
  <c r="I148" i="25" s="1"/>
  <c r="J149" i="25"/>
  <c r="F149" i="25" s="1"/>
  <c r="I149" i="25" s="1"/>
  <c r="J150" i="25"/>
  <c r="F150" i="25" s="1"/>
  <c r="I150" i="25" s="1"/>
  <c r="J151" i="25"/>
  <c r="J152" i="25"/>
  <c r="F152" i="25" s="1"/>
  <c r="I152" i="25" s="1"/>
  <c r="J153" i="25"/>
  <c r="F153" i="25" s="1"/>
  <c r="I153" i="25" s="1"/>
  <c r="J154" i="25"/>
  <c r="F154" i="25" s="1"/>
  <c r="I154" i="25" s="1"/>
  <c r="J155" i="25"/>
  <c r="F155" i="25" s="1"/>
  <c r="I155" i="25" s="1"/>
  <c r="J156" i="25"/>
  <c r="F156" i="25" s="1"/>
  <c r="I156" i="25" s="1"/>
  <c r="J157" i="25"/>
  <c r="F157" i="25" s="1"/>
  <c r="I157" i="25" s="1"/>
  <c r="J158" i="25"/>
  <c r="F158" i="25" s="1"/>
  <c r="I158" i="25" s="1"/>
  <c r="J159" i="25"/>
  <c r="F159" i="25" s="1"/>
  <c r="I159" i="25" s="1"/>
  <c r="J160" i="25"/>
  <c r="F160" i="25" s="1"/>
  <c r="I160" i="25" s="1"/>
  <c r="N6" i="22"/>
  <c r="G55" i="20"/>
  <c r="I55" i="20" s="1"/>
  <c r="G76" i="20"/>
  <c r="I76" i="20" s="1"/>
  <c r="G85" i="20"/>
  <c r="I85" i="20" s="1"/>
  <c r="G100" i="20"/>
  <c r="I100" i="20" s="1"/>
  <c r="G116" i="20"/>
  <c r="I116" i="20" s="1"/>
  <c r="G119" i="20"/>
  <c r="I119" i="20" s="1"/>
  <c r="G132" i="20"/>
  <c r="I132" i="20" s="1"/>
  <c r="G166" i="20"/>
  <c r="I166" i="20" s="1"/>
  <c r="G172" i="20"/>
  <c r="I172" i="20" s="1"/>
  <c r="G183" i="20"/>
  <c r="I183" i="20" s="1"/>
  <c r="G188" i="20"/>
  <c r="I188" i="20" s="1"/>
  <c r="G196" i="20"/>
  <c r="I196" i="20" s="1"/>
  <c r="G204" i="20"/>
  <c r="I204" i="20" s="1"/>
  <c r="G230" i="20"/>
  <c r="I230" i="20" s="1"/>
  <c r="G239" i="20"/>
  <c r="I239" i="20" s="1"/>
  <c r="G245" i="20"/>
  <c r="I245" i="20" s="1"/>
  <c r="G260" i="20"/>
  <c r="I260" i="20" s="1"/>
  <c r="G261" i="20"/>
  <c r="I261" i="20" s="1"/>
  <c r="G268" i="20"/>
  <c r="I268" i="20" s="1"/>
  <c r="G277" i="20"/>
  <c r="I277" i="20" s="1"/>
  <c r="G279" i="20"/>
  <c r="I279" i="20" s="1"/>
  <c r="G295" i="20"/>
  <c r="I295" i="20" s="1"/>
  <c r="J48" i="20"/>
  <c r="G48" i="20" s="1"/>
  <c r="I48" i="20" s="1"/>
  <c r="J49" i="20"/>
  <c r="G49" i="20" s="1"/>
  <c r="I49" i="20" s="1"/>
  <c r="J50" i="20"/>
  <c r="G50" i="20" s="1"/>
  <c r="I50" i="20" s="1"/>
  <c r="J51" i="20"/>
  <c r="G51" i="20" s="1"/>
  <c r="I51" i="20" s="1"/>
  <c r="J52" i="20"/>
  <c r="G52" i="20" s="1"/>
  <c r="I52" i="20" s="1"/>
  <c r="J53" i="20"/>
  <c r="G53" i="20" s="1"/>
  <c r="I53" i="20" s="1"/>
  <c r="J54" i="20"/>
  <c r="G54" i="20" s="1"/>
  <c r="I54" i="20" s="1"/>
  <c r="J55" i="20"/>
  <c r="J56" i="20"/>
  <c r="G56" i="20" s="1"/>
  <c r="I56" i="20" s="1"/>
  <c r="J57" i="20"/>
  <c r="G57" i="20" s="1"/>
  <c r="I57" i="20" s="1"/>
  <c r="J58" i="20"/>
  <c r="G58" i="20" s="1"/>
  <c r="I58" i="20" s="1"/>
  <c r="J59" i="20"/>
  <c r="G59" i="20" s="1"/>
  <c r="I59" i="20" s="1"/>
  <c r="J60" i="20"/>
  <c r="G60" i="20" s="1"/>
  <c r="I60" i="20" s="1"/>
  <c r="J61" i="20"/>
  <c r="G61" i="20" s="1"/>
  <c r="I61" i="20" s="1"/>
  <c r="J62" i="20"/>
  <c r="G62" i="20" s="1"/>
  <c r="I62" i="20" s="1"/>
  <c r="J63" i="20"/>
  <c r="G63" i="20" s="1"/>
  <c r="I63" i="20" s="1"/>
  <c r="J64" i="20"/>
  <c r="G64" i="20" s="1"/>
  <c r="I64" i="20" s="1"/>
  <c r="J65" i="20"/>
  <c r="G65" i="20" s="1"/>
  <c r="I65" i="20" s="1"/>
  <c r="J66" i="20"/>
  <c r="G66" i="20" s="1"/>
  <c r="I66" i="20" s="1"/>
  <c r="J67" i="20"/>
  <c r="G67" i="20" s="1"/>
  <c r="I67" i="20" s="1"/>
  <c r="J68" i="20"/>
  <c r="G68" i="20" s="1"/>
  <c r="I68" i="20" s="1"/>
  <c r="J69" i="20"/>
  <c r="G69" i="20" s="1"/>
  <c r="I69" i="20" s="1"/>
  <c r="J70" i="20"/>
  <c r="G70" i="20" s="1"/>
  <c r="I70" i="20" s="1"/>
  <c r="J71" i="20"/>
  <c r="G71" i="20" s="1"/>
  <c r="I71" i="20" s="1"/>
  <c r="J72" i="20"/>
  <c r="G72" i="20" s="1"/>
  <c r="I72" i="20" s="1"/>
  <c r="J73" i="20"/>
  <c r="G73" i="20" s="1"/>
  <c r="I73" i="20" s="1"/>
  <c r="J74" i="20"/>
  <c r="G74" i="20" s="1"/>
  <c r="I74" i="20" s="1"/>
  <c r="J75" i="20"/>
  <c r="G75" i="20" s="1"/>
  <c r="I75" i="20" s="1"/>
  <c r="J76" i="20"/>
  <c r="J77" i="20"/>
  <c r="G77" i="20" s="1"/>
  <c r="I77" i="20" s="1"/>
  <c r="J78" i="20"/>
  <c r="G78" i="20" s="1"/>
  <c r="I78" i="20" s="1"/>
  <c r="J79" i="20"/>
  <c r="G79" i="20" s="1"/>
  <c r="I79" i="20" s="1"/>
  <c r="J80" i="20"/>
  <c r="G80" i="20" s="1"/>
  <c r="I80" i="20" s="1"/>
  <c r="J81" i="20"/>
  <c r="G81" i="20" s="1"/>
  <c r="I81" i="20" s="1"/>
  <c r="J82" i="20"/>
  <c r="G82" i="20" s="1"/>
  <c r="I82" i="20" s="1"/>
  <c r="J83" i="20"/>
  <c r="G83" i="20" s="1"/>
  <c r="I83" i="20" s="1"/>
  <c r="J84" i="20"/>
  <c r="G84" i="20" s="1"/>
  <c r="I84" i="20" s="1"/>
  <c r="J85" i="20"/>
  <c r="J86" i="20"/>
  <c r="G86" i="20" s="1"/>
  <c r="I86" i="20" s="1"/>
  <c r="J87" i="20"/>
  <c r="G87" i="20" s="1"/>
  <c r="I87" i="20" s="1"/>
  <c r="J88" i="20"/>
  <c r="G88" i="20" s="1"/>
  <c r="I88" i="20" s="1"/>
  <c r="J89" i="20"/>
  <c r="G89" i="20" s="1"/>
  <c r="I89" i="20" s="1"/>
  <c r="J90" i="20"/>
  <c r="G90" i="20" s="1"/>
  <c r="I90" i="20" s="1"/>
  <c r="J91" i="20"/>
  <c r="G91" i="20" s="1"/>
  <c r="I91" i="20" s="1"/>
  <c r="J92" i="20"/>
  <c r="G92" i="20" s="1"/>
  <c r="I92" i="20" s="1"/>
  <c r="J93" i="20"/>
  <c r="G93" i="20" s="1"/>
  <c r="I93" i="20" s="1"/>
  <c r="J94" i="20"/>
  <c r="G94" i="20" s="1"/>
  <c r="I94" i="20" s="1"/>
  <c r="J95" i="20"/>
  <c r="G95" i="20" s="1"/>
  <c r="I95" i="20" s="1"/>
  <c r="J96" i="20"/>
  <c r="G96" i="20" s="1"/>
  <c r="I96" i="20" s="1"/>
  <c r="J97" i="20"/>
  <c r="G97" i="20" s="1"/>
  <c r="I97" i="20" s="1"/>
  <c r="J98" i="20"/>
  <c r="G98" i="20" s="1"/>
  <c r="I98" i="20" s="1"/>
  <c r="J99" i="20"/>
  <c r="G99" i="20" s="1"/>
  <c r="I99" i="20" s="1"/>
  <c r="J100" i="20"/>
  <c r="J101" i="20"/>
  <c r="G101" i="20" s="1"/>
  <c r="I101" i="20" s="1"/>
  <c r="J102" i="20"/>
  <c r="G102" i="20" s="1"/>
  <c r="I102" i="20" s="1"/>
  <c r="J103" i="20"/>
  <c r="G103" i="20" s="1"/>
  <c r="I103" i="20" s="1"/>
  <c r="J104" i="20"/>
  <c r="G104" i="20" s="1"/>
  <c r="I104" i="20" s="1"/>
  <c r="J105" i="20"/>
  <c r="G105" i="20" s="1"/>
  <c r="I105" i="20" s="1"/>
  <c r="J106" i="20"/>
  <c r="G106" i="20" s="1"/>
  <c r="I106" i="20" s="1"/>
  <c r="J107" i="20"/>
  <c r="G107" i="20" s="1"/>
  <c r="I107" i="20" s="1"/>
  <c r="J108" i="20"/>
  <c r="G108" i="20" s="1"/>
  <c r="I108" i="20" s="1"/>
  <c r="J109" i="20"/>
  <c r="G109" i="20" s="1"/>
  <c r="I109" i="20" s="1"/>
  <c r="J110" i="20"/>
  <c r="G110" i="20" s="1"/>
  <c r="I110" i="20" s="1"/>
  <c r="J111" i="20"/>
  <c r="G111" i="20" s="1"/>
  <c r="I111" i="20" s="1"/>
  <c r="J112" i="20"/>
  <c r="G112" i="20" s="1"/>
  <c r="I112" i="20" s="1"/>
  <c r="J113" i="20"/>
  <c r="G113" i="20" s="1"/>
  <c r="I113" i="20" s="1"/>
  <c r="J114" i="20"/>
  <c r="G114" i="20" s="1"/>
  <c r="I114" i="20" s="1"/>
  <c r="J115" i="20"/>
  <c r="G115" i="20" s="1"/>
  <c r="I115" i="20" s="1"/>
  <c r="J116" i="20"/>
  <c r="J117" i="20"/>
  <c r="G117" i="20" s="1"/>
  <c r="I117" i="20" s="1"/>
  <c r="J118" i="20"/>
  <c r="G118" i="20" s="1"/>
  <c r="I118" i="20" s="1"/>
  <c r="J119" i="20"/>
  <c r="J120" i="20"/>
  <c r="G120" i="20" s="1"/>
  <c r="I120" i="20" s="1"/>
  <c r="J121" i="20"/>
  <c r="G121" i="20" s="1"/>
  <c r="I121" i="20" s="1"/>
  <c r="J122" i="20"/>
  <c r="G122" i="20" s="1"/>
  <c r="I122" i="20" s="1"/>
  <c r="J123" i="20"/>
  <c r="G123" i="20" s="1"/>
  <c r="I123" i="20" s="1"/>
  <c r="J124" i="20"/>
  <c r="G124" i="20" s="1"/>
  <c r="I124" i="20" s="1"/>
  <c r="J125" i="20"/>
  <c r="G125" i="20" s="1"/>
  <c r="I125" i="20" s="1"/>
  <c r="J126" i="20"/>
  <c r="G126" i="20" s="1"/>
  <c r="I126" i="20" s="1"/>
  <c r="J127" i="20"/>
  <c r="G127" i="20" s="1"/>
  <c r="I127" i="20" s="1"/>
  <c r="J128" i="20"/>
  <c r="G128" i="20" s="1"/>
  <c r="I128" i="20" s="1"/>
  <c r="J129" i="20"/>
  <c r="G129" i="20" s="1"/>
  <c r="I129" i="20" s="1"/>
  <c r="J130" i="20"/>
  <c r="G130" i="20" s="1"/>
  <c r="I130" i="20" s="1"/>
  <c r="J131" i="20"/>
  <c r="G131" i="20" s="1"/>
  <c r="I131" i="20" s="1"/>
  <c r="J132" i="20"/>
  <c r="J133" i="20"/>
  <c r="G133" i="20" s="1"/>
  <c r="I133" i="20" s="1"/>
  <c r="J134" i="20"/>
  <c r="G134" i="20" s="1"/>
  <c r="I134" i="20" s="1"/>
  <c r="J135" i="20"/>
  <c r="G135" i="20" s="1"/>
  <c r="I135" i="20" s="1"/>
  <c r="J136" i="20"/>
  <c r="G136" i="20" s="1"/>
  <c r="I136" i="20" s="1"/>
  <c r="J137" i="20"/>
  <c r="G137" i="20" s="1"/>
  <c r="I137" i="20" s="1"/>
  <c r="J138" i="20"/>
  <c r="G138" i="20" s="1"/>
  <c r="I138" i="20" s="1"/>
  <c r="J139" i="20"/>
  <c r="G139" i="20" s="1"/>
  <c r="I139" i="20" s="1"/>
  <c r="J140" i="20"/>
  <c r="G140" i="20" s="1"/>
  <c r="I140" i="20" s="1"/>
  <c r="J141" i="20"/>
  <c r="G141" i="20" s="1"/>
  <c r="I141" i="20" s="1"/>
  <c r="J142" i="20"/>
  <c r="G142" i="20" s="1"/>
  <c r="I142" i="20" s="1"/>
  <c r="J143" i="20"/>
  <c r="G143" i="20" s="1"/>
  <c r="I143" i="20" s="1"/>
  <c r="J144" i="20"/>
  <c r="G144" i="20" s="1"/>
  <c r="I144" i="20" s="1"/>
  <c r="J145" i="20"/>
  <c r="G145" i="20" s="1"/>
  <c r="I145" i="20" s="1"/>
  <c r="J146" i="20"/>
  <c r="G146" i="20" s="1"/>
  <c r="I146" i="20" s="1"/>
  <c r="J147" i="20"/>
  <c r="G147" i="20" s="1"/>
  <c r="I147" i="20" s="1"/>
  <c r="J148" i="20"/>
  <c r="G148" i="20" s="1"/>
  <c r="I148" i="20" s="1"/>
  <c r="J149" i="20"/>
  <c r="G149" i="20" s="1"/>
  <c r="I149" i="20" s="1"/>
  <c r="J150" i="20"/>
  <c r="G150" i="20" s="1"/>
  <c r="I150" i="20" s="1"/>
  <c r="J151" i="20"/>
  <c r="G151" i="20" s="1"/>
  <c r="I151" i="20" s="1"/>
  <c r="J152" i="20"/>
  <c r="G152" i="20" s="1"/>
  <c r="I152" i="20" s="1"/>
  <c r="J153" i="20"/>
  <c r="G153" i="20" s="1"/>
  <c r="I153" i="20" s="1"/>
  <c r="J154" i="20"/>
  <c r="G154" i="20" s="1"/>
  <c r="I154" i="20" s="1"/>
  <c r="J155" i="20"/>
  <c r="G155" i="20" s="1"/>
  <c r="I155" i="20" s="1"/>
  <c r="J156" i="20"/>
  <c r="G156" i="20" s="1"/>
  <c r="I156" i="20" s="1"/>
  <c r="J157" i="20"/>
  <c r="G157" i="20" s="1"/>
  <c r="I157" i="20" s="1"/>
  <c r="J158" i="20"/>
  <c r="G158" i="20" s="1"/>
  <c r="I158" i="20" s="1"/>
  <c r="J159" i="20"/>
  <c r="G159" i="20" s="1"/>
  <c r="I159" i="20" s="1"/>
  <c r="J160" i="20"/>
  <c r="G160" i="20" s="1"/>
  <c r="I160" i="20" s="1"/>
  <c r="J161" i="20"/>
  <c r="G161" i="20" s="1"/>
  <c r="I161" i="20" s="1"/>
  <c r="J162" i="20"/>
  <c r="G162" i="20" s="1"/>
  <c r="I162" i="20" s="1"/>
  <c r="J163" i="20"/>
  <c r="G163" i="20" s="1"/>
  <c r="I163" i="20" s="1"/>
  <c r="J164" i="20"/>
  <c r="G164" i="20" s="1"/>
  <c r="I164" i="20" s="1"/>
  <c r="J165" i="20"/>
  <c r="G165" i="20" s="1"/>
  <c r="I165" i="20" s="1"/>
  <c r="J166" i="20"/>
  <c r="J167" i="20"/>
  <c r="G167" i="20" s="1"/>
  <c r="I167" i="20" s="1"/>
  <c r="J168" i="20"/>
  <c r="G168" i="20" s="1"/>
  <c r="I168" i="20" s="1"/>
  <c r="J169" i="20"/>
  <c r="G169" i="20" s="1"/>
  <c r="I169" i="20" s="1"/>
  <c r="J170" i="20"/>
  <c r="G170" i="20" s="1"/>
  <c r="I170" i="20" s="1"/>
  <c r="J171" i="20"/>
  <c r="G171" i="20" s="1"/>
  <c r="I171" i="20" s="1"/>
  <c r="J172" i="20"/>
  <c r="J173" i="20"/>
  <c r="G173" i="20" s="1"/>
  <c r="I173" i="20" s="1"/>
  <c r="J174" i="20"/>
  <c r="G174" i="20" s="1"/>
  <c r="I174" i="20" s="1"/>
  <c r="J175" i="20"/>
  <c r="G175" i="20" s="1"/>
  <c r="I175" i="20" s="1"/>
  <c r="J176" i="20"/>
  <c r="G176" i="20" s="1"/>
  <c r="I176" i="20" s="1"/>
  <c r="J177" i="20"/>
  <c r="G177" i="20" s="1"/>
  <c r="I177" i="20" s="1"/>
  <c r="J178" i="20"/>
  <c r="G178" i="20" s="1"/>
  <c r="I178" i="20" s="1"/>
  <c r="J179" i="20"/>
  <c r="G179" i="20" s="1"/>
  <c r="I179" i="20" s="1"/>
  <c r="J180" i="20"/>
  <c r="G180" i="20" s="1"/>
  <c r="I180" i="20" s="1"/>
  <c r="J181" i="20"/>
  <c r="G181" i="20" s="1"/>
  <c r="I181" i="20" s="1"/>
  <c r="J182" i="20"/>
  <c r="G182" i="20" s="1"/>
  <c r="I182" i="20" s="1"/>
  <c r="J183" i="20"/>
  <c r="J184" i="20"/>
  <c r="G184" i="20" s="1"/>
  <c r="I184" i="20" s="1"/>
  <c r="J185" i="20"/>
  <c r="G185" i="20" s="1"/>
  <c r="I185" i="20" s="1"/>
  <c r="J186" i="20"/>
  <c r="G186" i="20" s="1"/>
  <c r="I186" i="20" s="1"/>
  <c r="J187" i="20"/>
  <c r="G187" i="20" s="1"/>
  <c r="I187" i="20" s="1"/>
  <c r="J188" i="20"/>
  <c r="J189" i="20"/>
  <c r="G189" i="20" s="1"/>
  <c r="I189" i="20" s="1"/>
  <c r="J190" i="20"/>
  <c r="G190" i="20" s="1"/>
  <c r="I190" i="20" s="1"/>
  <c r="J191" i="20"/>
  <c r="G191" i="20" s="1"/>
  <c r="I191" i="20" s="1"/>
  <c r="J192" i="20"/>
  <c r="G192" i="20" s="1"/>
  <c r="I192" i="20" s="1"/>
  <c r="J193" i="20"/>
  <c r="G193" i="20" s="1"/>
  <c r="I193" i="20" s="1"/>
  <c r="J194" i="20"/>
  <c r="G194" i="20" s="1"/>
  <c r="I194" i="20" s="1"/>
  <c r="J195" i="20"/>
  <c r="G195" i="20" s="1"/>
  <c r="I195" i="20" s="1"/>
  <c r="J196" i="20"/>
  <c r="J197" i="20"/>
  <c r="G197" i="20" s="1"/>
  <c r="I197" i="20" s="1"/>
  <c r="J198" i="20"/>
  <c r="G198" i="20" s="1"/>
  <c r="I198" i="20" s="1"/>
  <c r="J199" i="20"/>
  <c r="G199" i="20" s="1"/>
  <c r="I199" i="20" s="1"/>
  <c r="J200" i="20"/>
  <c r="G200" i="20" s="1"/>
  <c r="I200" i="20" s="1"/>
  <c r="J201" i="20"/>
  <c r="G201" i="20" s="1"/>
  <c r="I201" i="20" s="1"/>
  <c r="J202" i="20"/>
  <c r="G202" i="20" s="1"/>
  <c r="I202" i="20" s="1"/>
  <c r="J203" i="20"/>
  <c r="G203" i="20" s="1"/>
  <c r="I203" i="20" s="1"/>
  <c r="J204" i="20"/>
  <c r="J205" i="20"/>
  <c r="G205" i="20" s="1"/>
  <c r="I205" i="20" s="1"/>
  <c r="J206" i="20"/>
  <c r="G206" i="20" s="1"/>
  <c r="I206" i="20" s="1"/>
  <c r="J207" i="20"/>
  <c r="G207" i="20" s="1"/>
  <c r="I207" i="20" s="1"/>
  <c r="J208" i="20"/>
  <c r="G208" i="20" s="1"/>
  <c r="I208" i="20" s="1"/>
  <c r="J209" i="20"/>
  <c r="G209" i="20" s="1"/>
  <c r="I209" i="20" s="1"/>
  <c r="J210" i="20"/>
  <c r="G210" i="20" s="1"/>
  <c r="I210" i="20" s="1"/>
  <c r="J211" i="20"/>
  <c r="G211" i="20" s="1"/>
  <c r="I211" i="20" s="1"/>
  <c r="J212" i="20"/>
  <c r="G212" i="20" s="1"/>
  <c r="I212" i="20" s="1"/>
  <c r="J213" i="20"/>
  <c r="G213" i="20" s="1"/>
  <c r="I213" i="20" s="1"/>
  <c r="J214" i="20"/>
  <c r="G214" i="20" s="1"/>
  <c r="I214" i="20" s="1"/>
  <c r="J215" i="20"/>
  <c r="G215" i="20" s="1"/>
  <c r="I215" i="20" s="1"/>
  <c r="J216" i="20"/>
  <c r="G216" i="20" s="1"/>
  <c r="I216" i="20" s="1"/>
  <c r="J217" i="20"/>
  <c r="G217" i="20" s="1"/>
  <c r="I217" i="20" s="1"/>
  <c r="J218" i="20"/>
  <c r="G218" i="20" s="1"/>
  <c r="I218" i="20" s="1"/>
  <c r="J219" i="20"/>
  <c r="G219" i="20" s="1"/>
  <c r="I219" i="20" s="1"/>
  <c r="J220" i="20"/>
  <c r="G220" i="20" s="1"/>
  <c r="I220" i="20" s="1"/>
  <c r="J221" i="20"/>
  <c r="G221" i="20" s="1"/>
  <c r="I221" i="20" s="1"/>
  <c r="J222" i="20"/>
  <c r="G222" i="20" s="1"/>
  <c r="I222" i="20" s="1"/>
  <c r="J223" i="20"/>
  <c r="G223" i="20" s="1"/>
  <c r="I223" i="20" s="1"/>
  <c r="J224" i="20"/>
  <c r="G224" i="20" s="1"/>
  <c r="I224" i="20" s="1"/>
  <c r="J225" i="20"/>
  <c r="G225" i="20" s="1"/>
  <c r="I225" i="20" s="1"/>
  <c r="J226" i="20"/>
  <c r="G226" i="20" s="1"/>
  <c r="I226" i="20" s="1"/>
  <c r="J227" i="20"/>
  <c r="G227" i="20" s="1"/>
  <c r="I227" i="20" s="1"/>
  <c r="J228" i="20"/>
  <c r="G228" i="20" s="1"/>
  <c r="I228" i="20" s="1"/>
  <c r="J229" i="20"/>
  <c r="G229" i="20" s="1"/>
  <c r="I229" i="20" s="1"/>
  <c r="J230" i="20"/>
  <c r="J231" i="20"/>
  <c r="G231" i="20" s="1"/>
  <c r="I231" i="20" s="1"/>
  <c r="J232" i="20"/>
  <c r="G232" i="20" s="1"/>
  <c r="I232" i="20" s="1"/>
  <c r="J233" i="20"/>
  <c r="G233" i="20" s="1"/>
  <c r="I233" i="20" s="1"/>
  <c r="J234" i="20"/>
  <c r="G234" i="20" s="1"/>
  <c r="I234" i="20" s="1"/>
  <c r="J235" i="20"/>
  <c r="G235" i="20" s="1"/>
  <c r="I235" i="20" s="1"/>
  <c r="J236" i="20"/>
  <c r="G236" i="20" s="1"/>
  <c r="I236" i="20" s="1"/>
  <c r="J237" i="20"/>
  <c r="G237" i="20" s="1"/>
  <c r="I237" i="20" s="1"/>
  <c r="J238" i="20"/>
  <c r="G238" i="20" s="1"/>
  <c r="I238" i="20" s="1"/>
  <c r="J239" i="20"/>
  <c r="J240" i="20"/>
  <c r="G240" i="20" s="1"/>
  <c r="I240" i="20" s="1"/>
  <c r="J241" i="20"/>
  <c r="G241" i="20" s="1"/>
  <c r="I241" i="20" s="1"/>
  <c r="J242" i="20"/>
  <c r="G242" i="20" s="1"/>
  <c r="I242" i="20" s="1"/>
  <c r="J243" i="20"/>
  <c r="G243" i="20" s="1"/>
  <c r="I243" i="20" s="1"/>
  <c r="J244" i="20"/>
  <c r="G244" i="20" s="1"/>
  <c r="I244" i="20" s="1"/>
  <c r="J245" i="20"/>
  <c r="J246" i="20"/>
  <c r="G246" i="20" s="1"/>
  <c r="I246" i="20" s="1"/>
  <c r="J247" i="20"/>
  <c r="G247" i="20" s="1"/>
  <c r="I247" i="20" s="1"/>
  <c r="J248" i="20"/>
  <c r="G248" i="20" s="1"/>
  <c r="I248" i="20" s="1"/>
  <c r="J249" i="20"/>
  <c r="G249" i="20" s="1"/>
  <c r="I249" i="20" s="1"/>
  <c r="J250" i="20"/>
  <c r="G250" i="20" s="1"/>
  <c r="I250" i="20" s="1"/>
  <c r="J251" i="20"/>
  <c r="G251" i="20" s="1"/>
  <c r="I251" i="20" s="1"/>
  <c r="J252" i="20"/>
  <c r="G252" i="20" s="1"/>
  <c r="I252" i="20" s="1"/>
  <c r="J253" i="20"/>
  <c r="G253" i="20" s="1"/>
  <c r="I253" i="20" s="1"/>
  <c r="J254" i="20"/>
  <c r="G254" i="20" s="1"/>
  <c r="I254" i="20" s="1"/>
  <c r="J255" i="20"/>
  <c r="G255" i="20" s="1"/>
  <c r="I255" i="20" s="1"/>
  <c r="J256" i="20"/>
  <c r="G256" i="20" s="1"/>
  <c r="I256" i="20" s="1"/>
  <c r="J257" i="20"/>
  <c r="G257" i="20" s="1"/>
  <c r="I257" i="20" s="1"/>
  <c r="J258" i="20"/>
  <c r="G258" i="20" s="1"/>
  <c r="I258" i="20" s="1"/>
  <c r="J259" i="20"/>
  <c r="G259" i="20" s="1"/>
  <c r="I259" i="20" s="1"/>
  <c r="J260" i="20"/>
  <c r="J261" i="20"/>
  <c r="J262" i="20"/>
  <c r="G262" i="20" s="1"/>
  <c r="I262" i="20" s="1"/>
  <c r="J263" i="20"/>
  <c r="G263" i="20" s="1"/>
  <c r="I263" i="20" s="1"/>
  <c r="J264" i="20"/>
  <c r="G264" i="20" s="1"/>
  <c r="I264" i="20" s="1"/>
  <c r="J265" i="20"/>
  <c r="G265" i="20" s="1"/>
  <c r="I265" i="20" s="1"/>
  <c r="J266" i="20"/>
  <c r="G266" i="20" s="1"/>
  <c r="I266" i="20" s="1"/>
  <c r="J267" i="20"/>
  <c r="G267" i="20" s="1"/>
  <c r="I267" i="20" s="1"/>
  <c r="J268" i="20"/>
  <c r="J269" i="20"/>
  <c r="G269" i="20" s="1"/>
  <c r="I269" i="20" s="1"/>
  <c r="J270" i="20"/>
  <c r="G270" i="20" s="1"/>
  <c r="I270" i="20" s="1"/>
  <c r="J271" i="20"/>
  <c r="G271" i="20" s="1"/>
  <c r="I271" i="20" s="1"/>
  <c r="J272" i="20"/>
  <c r="G272" i="20" s="1"/>
  <c r="I272" i="20" s="1"/>
  <c r="J273" i="20"/>
  <c r="G273" i="20" s="1"/>
  <c r="I273" i="20" s="1"/>
  <c r="J274" i="20"/>
  <c r="G274" i="20" s="1"/>
  <c r="I274" i="20" s="1"/>
  <c r="J275" i="20"/>
  <c r="G275" i="20" s="1"/>
  <c r="I275" i="20" s="1"/>
  <c r="J276" i="20"/>
  <c r="G276" i="20" s="1"/>
  <c r="I276" i="20" s="1"/>
  <c r="J277" i="20"/>
  <c r="J278" i="20"/>
  <c r="G278" i="20" s="1"/>
  <c r="I278" i="20" s="1"/>
  <c r="J279" i="20"/>
  <c r="J280" i="20"/>
  <c r="G280" i="20" s="1"/>
  <c r="I280" i="20" s="1"/>
  <c r="J281" i="20"/>
  <c r="G281" i="20" s="1"/>
  <c r="I281" i="20" s="1"/>
  <c r="J282" i="20"/>
  <c r="G282" i="20" s="1"/>
  <c r="I282" i="20" s="1"/>
  <c r="J283" i="20"/>
  <c r="G283" i="20" s="1"/>
  <c r="I283" i="20" s="1"/>
  <c r="J284" i="20"/>
  <c r="G284" i="20" s="1"/>
  <c r="I284" i="20" s="1"/>
  <c r="J285" i="20"/>
  <c r="G285" i="20" s="1"/>
  <c r="I285" i="20" s="1"/>
  <c r="J286" i="20"/>
  <c r="G286" i="20" s="1"/>
  <c r="I286" i="20" s="1"/>
  <c r="J287" i="20"/>
  <c r="G287" i="20" s="1"/>
  <c r="I287" i="20" s="1"/>
  <c r="J288" i="20"/>
  <c r="G288" i="20" s="1"/>
  <c r="I288" i="20" s="1"/>
  <c r="J289" i="20"/>
  <c r="G289" i="20" s="1"/>
  <c r="I289" i="20" s="1"/>
  <c r="J290" i="20"/>
  <c r="G290" i="20" s="1"/>
  <c r="I290" i="20" s="1"/>
  <c r="J291" i="20"/>
  <c r="G291" i="20" s="1"/>
  <c r="I291" i="20" s="1"/>
  <c r="J292" i="20"/>
  <c r="G292" i="20" s="1"/>
  <c r="I292" i="20" s="1"/>
  <c r="J293" i="20"/>
  <c r="G293" i="20" s="1"/>
  <c r="I293" i="20" s="1"/>
  <c r="J294" i="20"/>
  <c r="G294" i="20" s="1"/>
  <c r="I294" i="20" s="1"/>
  <c r="J295" i="20"/>
  <c r="J296" i="20"/>
  <c r="G296" i="20" s="1"/>
  <c r="I296" i="20" s="1"/>
  <c r="J297" i="20"/>
  <c r="G297" i="20" s="1"/>
  <c r="I297" i="20" s="1"/>
  <c r="J298" i="20"/>
  <c r="G298" i="20" s="1"/>
  <c r="I298" i="20" s="1"/>
  <c r="J299" i="20"/>
  <c r="G299" i="20" s="1"/>
  <c r="I299" i="20" s="1"/>
  <c r="H7" i="38" l="1"/>
  <c r="H8" i="38"/>
  <c r="H6" i="38"/>
  <c r="D13" i="18"/>
  <c r="D6" i="18"/>
  <c r="J8" i="39"/>
  <c r="I8" i="39"/>
  <c r="F6" i="46" l="1"/>
  <c r="F7" i="42"/>
  <c r="F8" i="42"/>
  <c r="F9" i="42"/>
  <c r="F10" i="42"/>
  <c r="F11" i="42"/>
  <c r="F12" i="42"/>
  <c r="F13" i="42"/>
  <c r="F14" i="42"/>
  <c r="F15" i="42"/>
  <c r="F16" i="42"/>
  <c r="F17" i="42"/>
  <c r="F18" i="42"/>
  <c r="F19" i="42"/>
  <c r="F20" i="42"/>
  <c r="F21" i="42"/>
  <c r="F22" i="42"/>
  <c r="F23" i="42"/>
  <c r="F24" i="42"/>
  <c r="F25" i="42"/>
  <c r="F26" i="42"/>
  <c r="F27" i="42"/>
  <c r="F28" i="42"/>
  <c r="F29" i="42"/>
  <c r="F30" i="42"/>
  <c r="F31" i="4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66" i="42"/>
  <c r="F67" i="42"/>
  <c r="F68" i="42"/>
  <c r="F69" i="42"/>
  <c r="F70" i="42"/>
  <c r="F71" i="42"/>
  <c r="F72" i="42"/>
  <c r="F73" i="42"/>
  <c r="F74" i="42"/>
  <c r="F75" i="42"/>
  <c r="F76" i="42"/>
  <c r="F77" i="42"/>
  <c r="F78" i="42"/>
  <c r="F79" i="42"/>
  <c r="F80" i="42"/>
  <c r="F81" i="42"/>
  <c r="F82" i="42"/>
  <c r="F83" i="42"/>
  <c r="F84" i="42"/>
  <c r="F85" i="42"/>
  <c r="F86" i="42"/>
  <c r="F87" i="42"/>
  <c r="F88" i="42"/>
  <c r="F89" i="42"/>
  <c r="F90" i="42"/>
  <c r="F91" i="42"/>
  <c r="F92" i="42"/>
  <c r="F93" i="42"/>
  <c r="F94" i="42"/>
  <c r="F95" i="42"/>
  <c r="F96" i="42"/>
  <c r="F97" i="42"/>
  <c r="F98" i="42"/>
  <c r="F99" i="42"/>
  <c r="F100" i="42"/>
  <c r="F6" i="42"/>
  <c r="K6" i="42" s="1"/>
  <c r="I8" i="45"/>
  <c r="F8" i="45" s="1"/>
  <c r="H8" i="45" s="1"/>
  <c r="I9" i="45"/>
  <c r="F9" i="45" s="1"/>
  <c r="H9" i="45" s="1"/>
  <c r="I10" i="45"/>
  <c r="F10" i="45" s="1"/>
  <c r="H10" i="45" s="1"/>
  <c r="I11" i="45"/>
  <c r="F11" i="45" s="1"/>
  <c r="H11" i="45" s="1"/>
  <c r="I12" i="45"/>
  <c r="I13" i="45"/>
  <c r="I14" i="45"/>
  <c r="I15" i="45"/>
  <c r="I16" i="45"/>
  <c r="F16" i="45" s="1"/>
  <c r="H16" i="45" s="1"/>
  <c r="I17" i="45"/>
  <c r="I18" i="45"/>
  <c r="F18" i="45" s="1"/>
  <c r="H18" i="45" s="1"/>
  <c r="I19" i="45"/>
  <c r="F19" i="45" s="1"/>
  <c r="H19" i="45" s="1"/>
  <c r="I20" i="45"/>
  <c r="F20" i="45" s="1"/>
  <c r="H20" i="45" s="1"/>
  <c r="I21" i="45"/>
  <c r="I22" i="45"/>
  <c r="I23" i="45"/>
  <c r="I24" i="45"/>
  <c r="F24" i="45" s="1"/>
  <c r="H24" i="45" s="1"/>
  <c r="I25" i="45"/>
  <c r="I26" i="45"/>
  <c r="F26" i="45" s="1"/>
  <c r="H26" i="45" s="1"/>
  <c r="I27" i="45"/>
  <c r="F27" i="45" s="1"/>
  <c r="H27" i="45" s="1"/>
  <c r="I28" i="45"/>
  <c r="I29" i="45"/>
  <c r="F29" i="45" s="1"/>
  <c r="H29" i="45" s="1"/>
  <c r="I30" i="45"/>
  <c r="I31" i="45"/>
  <c r="I32" i="45"/>
  <c r="F32" i="45" s="1"/>
  <c r="H32" i="45" s="1"/>
  <c r="I33" i="45"/>
  <c r="I34" i="45"/>
  <c r="I35" i="45"/>
  <c r="F35" i="45" s="1"/>
  <c r="H35" i="45" s="1"/>
  <c r="I36" i="45"/>
  <c r="I37" i="45"/>
  <c r="I38" i="45"/>
  <c r="I39" i="45"/>
  <c r="F39" i="45" s="1"/>
  <c r="H39" i="45" s="1"/>
  <c r="I40" i="45"/>
  <c r="I41" i="45"/>
  <c r="I42" i="45"/>
  <c r="F42" i="45" s="1"/>
  <c r="H42" i="45" s="1"/>
  <c r="I43" i="45"/>
  <c r="F43" i="45" s="1"/>
  <c r="H43" i="45" s="1"/>
  <c r="I44" i="45"/>
  <c r="I45" i="45"/>
  <c r="F45" i="45" s="1"/>
  <c r="H45" i="45" s="1"/>
  <c r="I46" i="45"/>
  <c r="I47" i="45"/>
  <c r="I48" i="45"/>
  <c r="F48" i="45" s="1"/>
  <c r="H48" i="45" s="1"/>
  <c r="I49" i="45"/>
  <c r="I50" i="45"/>
  <c r="F50" i="45" s="1"/>
  <c r="H50" i="45" s="1"/>
  <c r="I51" i="45"/>
  <c r="F51" i="45" s="1"/>
  <c r="H51" i="45" s="1"/>
  <c r="I52" i="45"/>
  <c r="I53" i="45"/>
  <c r="I54" i="45"/>
  <c r="I55" i="45"/>
  <c r="I56" i="45"/>
  <c r="I57" i="45"/>
  <c r="I58" i="45"/>
  <c r="F58" i="45" s="1"/>
  <c r="H58" i="45" s="1"/>
  <c r="I59" i="45"/>
  <c r="F59" i="45" s="1"/>
  <c r="H59" i="45" s="1"/>
  <c r="I60" i="45"/>
  <c r="I61" i="45"/>
  <c r="F61" i="45" s="1"/>
  <c r="H61" i="45" s="1"/>
  <c r="I62" i="45"/>
  <c r="I63" i="45"/>
  <c r="I64" i="45"/>
  <c r="F64" i="45" s="1"/>
  <c r="H64" i="45" s="1"/>
  <c r="I65" i="45"/>
  <c r="I66" i="45"/>
  <c r="I67" i="45"/>
  <c r="F67" i="45" s="1"/>
  <c r="H67" i="45" s="1"/>
  <c r="I68" i="45"/>
  <c r="I69" i="45"/>
  <c r="I70" i="45"/>
  <c r="I71" i="45"/>
  <c r="F71" i="45" s="1"/>
  <c r="H71" i="45" s="1"/>
  <c r="I72" i="45"/>
  <c r="I73" i="45"/>
  <c r="I74" i="45"/>
  <c r="F74" i="45" s="1"/>
  <c r="H74" i="45" s="1"/>
  <c r="I75" i="45"/>
  <c r="F75" i="45" s="1"/>
  <c r="H75" i="45" s="1"/>
  <c r="I76" i="45"/>
  <c r="I77" i="45"/>
  <c r="I78" i="45"/>
  <c r="I79" i="45"/>
  <c r="I80" i="45"/>
  <c r="F80" i="45" s="1"/>
  <c r="H80" i="45" s="1"/>
  <c r="I81" i="45"/>
  <c r="I82" i="45"/>
  <c r="F82" i="45" s="1"/>
  <c r="H82" i="45" s="1"/>
  <c r="I83" i="45"/>
  <c r="F83" i="45" s="1"/>
  <c r="H83" i="45" s="1"/>
  <c r="I84" i="45"/>
  <c r="I85" i="45"/>
  <c r="I86" i="45"/>
  <c r="I87" i="45"/>
  <c r="I88" i="45"/>
  <c r="I89" i="45"/>
  <c r="I90" i="45"/>
  <c r="F90" i="45" s="1"/>
  <c r="H90" i="45" s="1"/>
  <c r="I91" i="45"/>
  <c r="F91" i="45" s="1"/>
  <c r="H91" i="45" s="1"/>
  <c r="I92" i="45"/>
  <c r="I93" i="45"/>
  <c r="F93" i="45" s="1"/>
  <c r="H93" i="45" s="1"/>
  <c r="I94" i="45"/>
  <c r="I95" i="45"/>
  <c r="I96" i="45"/>
  <c r="F96" i="45" s="1"/>
  <c r="H96" i="45" s="1"/>
  <c r="I97" i="45"/>
  <c r="I98" i="45"/>
  <c r="I99" i="45"/>
  <c r="F99" i="45" s="1"/>
  <c r="H99" i="45" s="1"/>
  <c r="I100" i="45"/>
  <c r="I101" i="45"/>
  <c r="I102" i="45"/>
  <c r="I103" i="45"/>
  <c r="F103" i="45" s="1"/>
  <c r="H103" i="45" s="1"/>
  <c r="I104" i="45"/>
  <c r="I105" i="45"/>
  <c r="I106" i="45"/>
  <c r="F106" i="45" s="1"/>
  <c r="H106" i="45" s="1"/>
  <c r="I107" i="45"/>
  <c r="F107" i="45" s="1"/>
  <c r="H107" i="45" s="1"/>
  <c r="I108" i="45"/>
  <c r="I109" i="45"/>
  <c r="I110" i="45"/>
  <c r="I111" i="45"/>
  <c r="I112" i="45"/>
  <c r="F112" i="45" s="1"/>
  <c r="H112" i="45" s="1"/>
  <c r="I113" i="45"/>
  <c r="I114" i="45"/>
  <c r="F114" i="45" s="1"/>
  <c r="H114" i="45" s="1"/>
  <c r="I115" i="45"/>
  <c r="F115" i="45" s="1"/>
  <c r="H115" i="45" s="1"/>
  <c r="I116" i="45"/>
  <c r="I117" i="45"/>
  <c r="I118" i="45"/>
  <c r="I119" i="45"/>
  <c r="I120" i="45"/>
  <c r="I121" i="45"/>
  <c r="I122" i="45"/>
  <c r="F122" i="45" s="1"/>
  <c r="H122" i="45" s="1"/>
  <c r="I123" i="45"/>
  <c r="F123" i="45" s="1"/>
  <c r="H123" i="45" s="1"/>
  <c r="I124" i="45"/>
  <c r="I125" i="45"/>
  <c r="F125" i="45" s="1"/>
  <c r="H125" i="45" s="1"/>
  <c r="I126" i="45"/>
  <c r="I127" i="45"/>
  <c r="I128" i="45"/>
  <c r="F128" i="45" s="1"/>
  <c r="H128" i="45" s="1"/>
  <c r="I129" i="45"/>
  <c r="I130" i="45"/>
  <c r="I131" i="45"/>
  <c r="F131" i="45" s="1"/>
  <c r="H131" i="45" s="1"/>
  <c r="I132" i="45"/>
  <c r="F132" i="45" s="1"/>
  <c r="H132" i="45" s="1"/>
  <c r="I133" i="45"/>
  <c r="I134" i="45"/>
  <c r="I135" i="45"/>
  <c r="F12" i="45"/>
  <c r="H12" i="45" s="1"/>
  <c r="F13" i="45"/>
  <c r="H13" i="45" s="1"/>
  <c r="F14" i="45"/>
  <c r="H14" i="45" s="1"/>
  <c r="F15" i="45"/>
  <c r="H15" i="45" s="1"/>
  <c r="F17" i="45"/>
  <c r="H17" i="45" s="1"/>
  <c r="F21" i="45"/>
  <c r="H21" i="45" s="1"/>
  <c r="F22" i="45"/>
  <c r="H22" i="45" s="1"/>
  <c r="F23" i="45"/>
  <c r="H23" i="45" s="1"/>
  <c r="F25" i="45"/>
  <c r="H25" i="45" s="1"/>
  <c r="F28" i="45"/>
  <c r="H28" i="45" s="1"/>
  <c r="F30" i="45"/>
  <c r="H30" i="45" s="1"/>
  <c r="F31" i="45"/>
  <c r="H31" i="45" s="1"/>
  <c r="F33" i="45"/>
  <c r="H33" i="45" s="1"/>
  <c r="F34" i="45"/>
  <c r="H34" i="45" s="1"/>
  <c r="F36" i="45"/>
  <c r="H36" i="45" s="1"/>
  <c r="F37" i="45"/>
  <c r="H37" i="45" s="1"/>
  <c r="F38" i="45"/>
  <c r="H38" i="45" s="1"/>
  <c r="F40" i="45"/>
  <c r="H40" i="45" s="1"/>
  <c r="F41" i="45"/>
  <c r="H41" i="45" s="1"/>
  <c r="F44" i="45"/>
  <c r="H44" i="45" s="1"/>
  <c r="F46" i="45"/>
  <c r="H46" i="45" s="1"/>
  <c r="F47" i="45"/>
  <c r="H47" i="45" s="1"/>
  <c r="F49" i="45"/>
  <c r="H49" i="45" s="1"/>
  <c r="F52" i="45"/>
  <c r="H52" i="45" s="1"/>
  <c r="F53" i="45"/>
  <c r="H53" i="45" s="1"/>
  <c r="F54" i="45"/>
  <c r="H54" i="45" s="1"/>
  <c r="F55" i="45"/>
  <c r="H55" i="45" s="1"/>
  <c r="F56" i="45"/>
  <c r="H56" i="45" s="1"/>
  <c r="F57" i="45"/>
  <c r="H57" i="45" s="1"/>
  <c r="F60" i="45"/>
  <c r="H60" i="45" s="1"/>
  <c r="F62" i="45"/>
  <c r="H62" i="45" s="1"/>
  <c r="F63" i="45"/>
  <c r="H63" i="45" s="1"/>
  <c r="F65" i="45"/>
  <c r="H65" i="45" s="1"/>
  <c r="F66" i="45"/>
  <c r="H66" i="45" s="1"/>
  <c r="F68" i="45"/>
  <c r="H68" i="45" s="1"/>
  <c r="F69" i="45"/>
  <c r="H69" i="45" s="1"/>
  <c r="F70" i="45"/>
  <c r="H70" i="45" s="1"/>
  <c r="F72" i="45"/>
  <c r="H72" i="45" s="1"/>
  <c r="F73" i="45"/>
  <c r="H73" i="45" s="1"/>
  <c r="F76" i="45"/>
  <c r="H76" i="45" s="1"/>
  <c r="F77" i="45"/>
  <c r="H77" i="45" s="1"/>
  <c r="F78" i="45"/>
  <c r="H78" i="45" s="1"/>
  <c r="F79" i="45"/>
  <c r="H79" i="45" s="1"/>
  <c r="F81" i="45"/>
  <c r="H81" i="45" s="1"/>
  <c r="F84" i="45"/>
  <c r="H84" i="45" s="1"/>
  <c r="F85" i="45"/>
  <c r="H85" i="45" s="1"/>
  <c r="F86" i="45"/>
  <c r="H86" i="45" s="1"/>
  <c r="F87" i="45"/>
  <c r="H87" i="45" s="1"/>
  <c r="F88" i="45"/>
  <c r="H88" i="45" s="1"/>
  <c r="F89" i="45"/>
  <c r="H89" i="45" s="1"/>
  <c r="F92" i="45"/>
  <c r="H92" i="45" s="1"/>
  <c r="F94" i="45"/>
  <c r="H94" i="45" s="1"/>
  <c r="F95" i="45"/>
  <c r="H95" i="45" s="1"/>
  <c r="F97" i="45"/>
  <c r="H97" i="45" s="1"/>
  <c r="F98" i="45"/>
  <c r="H98" i="45" s="1"/>
  <c r="F100" i="45"/>
  <c r="H100" i="45" s="1"/>
  <c r="F101" i="45"/>
  <c r="H101" i="45" s="1"/>
  <c r="F102" i="45"/>
  <c r="H102" i="45" s="1"/>
  <c r="F104" i="45"/>
  <c r="H104" i="45" s="1"/>
  <c r="F105" i="45"/>
  <c r="H105" i="45" s="1"/>
  <c r="F108" i="45"/>
  <c r="H108" i="45" s="1"/>
  <c r="F109" i="45"/>
  <c r="H109" i="45" s="1"/>
  <c r="F110" i="45"/>
  <c r="H110" i="45" s="1"/>
  <c r="F111" i="45"/>
  <c r="H111" i="45" s="1"/>
  <c r="F113" i="45"/>
  <c r="H113" i="45" s="1"/>
  <c r="F116" i="45"/>
  <c r="H116" i="45" s="1"/>
  <c r="F117" i="45"/>
  <c r="H117" i="45" s="1"/>
  <c r="F118" i="45"/>
  <c r="H118" i="45" s="1"/>
  <c r="F119" i="45"/>
  <c r="H119" i="45" s="1"/>
  <c r="F120" i="45"/>
  <c r="H120" i="45" s="1"/>
  <c r="F121" i="45"/>
  <c r="H121" i="45" s="1"/>
  <c r="F124" i="45"/>
  <c r="H124" i="45" s="1"/>
  <c r="F126" i="45"/>
  <c r="H126" i="45" s="1"/>
  <c r="F127" i="45"/>
  <c r="H127" i="45" s="1"/>
  <c r="F129" i="45"/>
  <c r="H129" i="45" s="1"/>
  <c r="F130" i="45"/>
  <c r="H130" i="45" s="1"/>
  <c r="F133" i="45"/>
  <c r="H133" i="45" s="1"/>
  <c r="F134" i="45"/>
  <c r="H134" i="45" s="1"/>
  <c r="F135" i="45"/>
  <c r="H135" i="45" s="1"/>
  <c r="K100" i="42"/>
  <c r="E100" i="42"/>
  <c r="E99" i="42"/>
  <c r="K98" i="42"/>
  <c r="E98" i="42"/>
  <c r="K97" i="42"/>
  <c r="E97" i="42"/>
  <c r="K96" i="42"/>
  <c r="E96" i="42"/>
  <c r="K95" i="42"/>
  <c r="E95" i="42"/>
  <c r="K94" i="42"/>
  <c r="E94" i="42"/>
  <c r="K93" i="42"/>
  <c r="E93" i="42"/>
  <c r="K92" i="42"/>
  <c r="E92" i="42"/>
  <c r="K91" i="42"/>
  <c r="E91" i="42"/>
  <c r="K90" i="42"/>
  <c r="E90" i="42"/>
  <c r="K89" i="42"/>
  <c r="E89" i="42"/>
  <c r="K88" i="42"/>
  <c r="E88" i="42"/>
  <c r="K87" i="42"/>
  <c r="E87" i="42"/>
  <c r="K86" i="42"/>
  <c r="E86" i="42"/>
  <c r="K85" i="42"/>
  <c r="E85" i="42"/>
  <c r="K84" i="42"/>
  <c r="E84" i="42"/>
  <c r="K83" i="42"/>
  <c r="E83" i="42"/>
  <c r="K82" i="42"/>
  <c r="E82" i="42"/>
  <c r="K81" i="42"/>
  <c r="E81" i="42"/>
  <c r="K80" i="42"/>
  <c r="E80" i="42"/>
  <c r="K79" i="42"/>
  <c r="E79" i="42"/>
  <c r="K78" i="42"/>
  <c r="E78" i="42"/>
  <c r="K77" i="42"/>
  <c r="E77" i="42"/>
  <c r="K76" i="42"/>
  <c r="E76" i="42"/>
  <c r="K75" i="42"/>
  <c r="E75" i="42"/>
  <c r="K74" i="42"/>
  <c r="E74" i="42"/>
  <c r="K73" i="42"/>
  <c r="E73" i="42"/>
  <c r="K72" i="42"/>
  <c r="E72" i="42"/>
  <c r="K71" i="42"/>
  <c r="E71" i="42"/>
  <c r="K70" i="42"/>
  <c r="E70" i="42"/>
  <c r="K69" i="42"/>
  <c r="E69" i="42"/>
  <c r="K68" i="42"/>
  <c r="E68" i="42"/>
  <c r="K67" i="42"/>
  <c r="E67" i="42"/>
  <c r="K66" i="42"/>
  <c r="E66" i="42"/>
  <c r="K65" i="42"/>
  <c r="E65" i="42"/>
  <c r="K64" i="42"/>
  <c r="E64" i="42"/>
  <c r="K63" i="42"/>
  <c r="E63" i="42"/>
  <c r="K62" i="42"/>
  <c r="E62" i="42"/>
  <c r="K61" i="42"/>
  <c r="E61" i="42"/>
  <c r="K60" i="42"/>
  <c r="E60" i="42"/>
  <c r="K59" i="42"/>
  <c r="E59" i="42"/>
  <c r="K58" i="42"/>
  <c r="E58" i="42"/>
  <c r="K57" i="42"/>
  <c r="E57" i="42"/>
  <c r="K56" i="42"/>
  <c r="E56" i="42"/>
  <c r="K55" i="42"/>
  <c r="E55" i="42"/>
  <c r="K54" i="42"/>
  <c r="E54" i="42"/>
  <c r="K53" i="42"/>
  <c r="E53" i="42"/>
  <c r="K52" i="42"/>
  <c r="E52" i="42"/>
  <c r="K51" i="42"/>
  <c r="E51" i="42"/>
  <c r="K50" i="42"/>
  <c r="E50" i="42"/>
  <c r="K49" i="42"/>
  <c r="E49" i="42"/>
  <c r="K48" i="42"/>
  <c r="E48" i="42"/>
  <c r="K47" i="42"/>
  <c r="E47" i="42"/>
  <c r="K46" i="42"/>
  <c r="E46" i="42"/>
  <c r="K45" i="42"/>
  <c r="E45" i="42"/>
  <c r="K44" i="42"/>
  <c r="E44" i="42"/>
  <c r="K43" i="42"/>
  <c r="E43" i="42"/>
  <c r="K42" i="42"/>
  <c r="E42" i="42"/>
  <c r="K41" i="42"/>
  <c r="E41" i="42"/>
  <c r="K40" i="42"/>
  <c r="E40" i="42"/>
  <c r="K39" i="42"/>
  <c r="E39" i="42"/>
  <c r="K38" i="42"/>
  <c r="E38" i="42"/>
  <c r="K37" i="42"/>
  <c r="E37" i="42"/>
  <c r="K36" i="42"/>
  <c r="E36" i="42"/>
  <c r="K35" i="42"/>
  <c r="E35" i="42"/>
  <c r="K34" i="42"/>
  <c r="E34" i="42"/>
  <c r="K33" i="42"/>
  <c r="E33" i="42"/>
  <c r="K32" i="42"/>
  <c r="E32" i="42"/>
  <c r="K31" i="42"/>
  <c r="E31" i="42"/>
  <c r="K30" i="42"/>
  <c r="E30" i="42"/>
  <c r="K29" i="42"/>
  <c r="E29" i="42"/>
  <c r="K28" i="42"/>
  <c r="E28" i="42"/>
  <c r="K27" i="42"/>
  <c r="E27" i="42"/>
  <c r="K26" i="42"/>
  <c r="E26" i="42"/>
  <c r="K25" i="42"/>
  <c r="E25" i="42"/>
  <c r="K24" i="42"/>
  <c r="E24" i="42"/>
  <c r="K23" i="42"/>
  <c r="E23" i="42"/>
  <c r="K22" i="42"/>
  <c r="E22" i="42"/>
  <c r="K21" i="42"/>
  <c r="E21" i="42"/>
  <c r="K20" i="42"/>
  <c r="E20" i="42"/>
  <c r="K19" i="42"/>
  <c r="E19" i="42"/>
  <c r="K18" i="42"/>
  <c r="E18" i="42"/>
  <c r="K17" i="42"/>
  <c r="E17" i="42"/>
  <c r="K16" i="42"/>
  <c r="E16" i="42"/>
  <c r="K15" i="42"/>
  <c r="E15" i="42"/>
  <c r="K14" i="42"/>
  <c r="E14" i="42"/>
  <c r="K13" i="42"/>
  <c r="E13" i="42"/>
  <c r="K12" i="42"/>
  <c r="E12" i="42"/>
  <c r="K11" i="42"/>
  <c r="E11" i="42"/>
  <c r="K10" i="42"/>
  <c r="E10" i="42"/>
  <c r="K9" i="42"/>
  <c r="E9" i="42"/>
  <c r="K8" i="42"/>
  <c r="E8" i="42"/>
  <c r="E7" i="42"/>
  <c r="E6" i="42"/>
  <c r="J7" i="20"/>
  <c r="G7" i="20" s="1"/>
  <c r="I7" i="20" s="1"/>
  <c r="J8" i="20"/>
  <c r="G8" i="20" s="1"/>
  <c r="I8" i="20" s="1"/>
  <c r="J9" i="20"/>
  <c r="G9" i="20" s="1"/>
  <c r="I9" i="20" s="1"/>
  <c r="J10" i="20"/>
  <c r="G10" i="20" s="1"/>
  <c r="I10" i="20" s="1"/>
  <c r="J11" i="20"/>
  <c r="G11" i="20" s="1"/>
  <c r="I11" i="20" s="1"/>
  <c r="J12" i="20"/>
  <c r="G12" i="20" s="1"/>
  <c r="I12" i="20" s="1"/>
  <c r="J13" i="20"/>
  <c r="J14" i="20"/>
  <c r="J15" i="20"/>
  <c r="J16" i="20"/>
  <c r="J17" i="20"/>
  <c r="G17" i="20" s="1"/>
  <c r="I17" i="20" s="1"/>
  <c r="J18" i="20"/>
  <c r="J19" i="20"/>
  <c r="G19" i="20" s="1"/>
  <c r="I19" i="20" s="1"/>
  <c r="J20" i="20"/>
  <c r="J21" i="20"/>
  <c r="G21" i="20" s="1"/>
  <c r="I21" i="20" s="1"/>
  <c r="J22" i="20"/>
  <c r="G22" i="20" s="1"/>
  <c r="I22" i="20" s="1"/>
  <c r="J23" i="20"/>
  <c r="J24" i="20"/>
  <c r="G24" i="20" s="1"/>
  <c r="I24" i="20" s="1"/>
  <c r="J25" i="20"/>
  <c r="G25" i="20" s="1"/>
  <c r="I25" i="20" s="1"/>
  <c r="J26" i="20"/>
  <c r="J27" i="20"/>
  <c r="G27" i="20" s="1"/>
  <c r="I27" i="20" s="1"/>
  <c r="J28" i="20"/>
  <c r="G28" i="20" s="1"/>
  <c r="I28" i="20" s="1"/>
  <c r="J29" i="20"/>
  <c r="J30" i="20"/>
  <c r="J31" i="20"/>
  <c r="J32" i="20"/>
  <c r="J33" i="20"/>
  <c r="G33" i="20" s="1"/>
  <c r="I33" i="20" s="1"/>
  <c r="J34" i="20"/>
  <c r="G34" i="20" s="1"/>
  <c r="I34" i="20" s="1"/>
  <c r="J35" i="20"/>
  <c r="G35" i="20" s="1"/>
  <c r="I35" i="20" s="1"/>
  <c r="J36" i="20"/>
  <c r="G36" i="20" s="1"/>
  <c r="I36" i="20" s="1"/>
  <c r="J37" i="20"/>
  <c r="G37" i="20" s="1"/>
  <c r="I37" i="20" s="1"/>
  <c r="J38" i="20"/>
  <c r="G38" i="20" s="1"/>
  <c r="I38" i="20" s="1"/>
  <c r="J39" i="20"/>
  <c r="G39" i="20" s="1"/>
  <c r="I39" i="20" s="1"/>
  <c r="J40" i="20"/>
  <c r="G40" i="20" s="1"/>
  <c r="I40" i="20" s="1"/>
  <c r="J41" i="20"/>
  <c r="G41" i="20" s="1"/>
  <c r="I41" i="20" s="1"/>
  <c r="J42" i="20"/>
  <c r="G42" i="20" s="1"/>
  <c r="I42" i="20" s="1"/>
  <c r="J43" i="20"/>
  <c r="G43" i="20" s="1"/>
  <c r="I43" i="20" s="1"/>
  <c r="J44" i="20"/>
  <c r="G44" i="20" s="1"/>
  <c r="I44" i="20" s="1"/>
  <c r="J45" i="20"/>
  <c r="J46" i="20"/>
  <c r="J47" i="20"/>
  <c r="G47" i="20" s="1"/>
  <c r="I47" i="20" s="1"/>
  <c r="G13" i="20"/>
  <c r="I13" i="20" s="1"/>
  <c r="G14" i="20"/>
  <c r="I14" i="20" s="1"/>
  <c r="G15" i="20"/>
  <c r="I15" i="20" s="1"/>
  <c r="G16" i="20"/>
  <c r="I16" i="20" s="1"/>
  <c r="G18" i="20"/>
  <c r="I18" i="20" s="1"/>
  <c r="G20" i="20"/>
  <c r="I20" i="20" s="1"/>
  <c r="G23" i="20"/>
  <c r="I23" i="20" s="1"/>
  <c r="G26" i="20"/>
  <c r="I26" i="20" s="1"/>
  <c r="G29" i="20"/>
  <c r="I29" i="20" s="1"/>
  <c r="G30" i="20"/>
  <c r="I30" i="20" s="1"/>
  <c r="G31" i="20"/>
  <c r="I31" i="20" s="1"/>
  <c r="G32" i="20"/>
  <c r="I32" i="20" s="1"/>
  <c r="G45" i="20"/>
  <c r="I45" i="20" s="1"/>
  <c r="G46" i="20"/>
  <c r="I46" i="20" s="1"/>
  <c r="J6" i="20"/>
  <c r="G6" i="20" s="1"/>
  <c r="I6" i="20" s="1"/>
  <c r="F17" i="26" l="1"/>
  <c r="F24" i="26"/>
  <c r="K99" i="42"/>
  <c r="K7" i="42"/>
  <c r="F28" i="26" l="1"/>
  <c r="F7" i="13"/>
  <c r="F8" i="13"/>
  <c r="F11" i="13"/>
  <c r="F13" i="13"/>
  <c r="F15" i="13"/>
  <c r="F17" i="13"/>
  <c r="F18" i="13"/>
  <c r="F19" i="13"/>
  <c r="F20" i="13"/>
  <c r="F21" i="13"/>
  <c r="F22" i="13"/>
  <c r="F23" i="13"/>
  <c r="F24" i="13"/>
  <c r="F25" i="13"/>
  <c r="F26" i="13"/>
  <c r="F27" i="13"/>
  <c r="F28" i="13"/>
  <c r="F29" i="13"/>
  <c r="F30" i="13"/>
  <c r="F31" i="13"/>
  <c r="F32" i="13"/>
  <c r="F34" i="13"/>
  <c r="F35" i="13"/>
  <c r="F36" i="13"/>
  <c r="F12" i="39"/>
  <c r="E12" i="39"/>
  <c r="F6" i="39"/>
  <c r="I9" i="31" l="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9" i="31"/>
  <c r="I160" i="31"/>
  <c r="I161" i="31"/>
  <c r="I162" i="31"/>
  <c r="I164" i="31"/>
  <c r="I165" i="31"/>
  <c r="I166" i="31"/>
  <c r="I167" i="31"/>
  <c r="I168" i="31"/>
  <c r="I169" i="31"/>
  <c r="I170" i="31"/>
  <c r="I171" i="31"/>
  <c r="I172" i="31"/>
  <c r="I173" i="31"/>
  <c r="I16" i="38"/>
  <c r="F16" i="38" s="1"/>
  <c r="I17" i="38"/>
  <c r="F17" i="38" s="1"/>
  <c r="I18" i="38"/>
  <c r="F18" i="38" s="1"/>
  <c r="I19" i="38"/>
  <c r="F19" i="38" s="1"/>
  <c r="I20" i="38"/>
  <c r="I21" i="38"/>
  <c r="F21" i="38" s="1"/>
  <c r="I22" i="38"/>
  <c r="I23" i="38"/>
  <c r="F23" i="38" s="1"/>
  <c r="I9" i="38"/>
  <c r="F9" i="38" s="1"/>
  <c r="I10" i="38"/>
  <c r="F10" i="38" s="1"/>
  <c r="I11" i="38"/>
  <c r="F11" i="38" s="1"/>
  <c r="I12" i="38"/>
  <c r="F12" i="38" s="1"/>
  <c r="I13" i="38"/>
  <c r="F13" i="38" s="1"/>
  <c r="I14" i="38"/>
  <c r="F14" i="38" s="1"/>
  <c r="I15" i="38"/>
  <c r="F15" i="38" s="1"/>
  <c r="F20" i="38"/>
  <c r="F22" i="38"/>
  <c r="I6" i="5"/>
  <c r="F6" i="5" s="1"/>
  <c r="H7" i="13"/>
  <c r="H8" i="13"/>
  <c r="H11" i="13"/>
  <c r="H13" i="13"/>
  <c r="H15" i="13"/>
  <c r="H17" i="13"/>
  <c r="H18" i="13"/>
  <c r="H19" i="13"/>
  <c r="H20" i="13"/>
  <c r="H21" i="13"/>
  <c r="H22" i="13"/>
  <c r="H23" i="13"/>
  <c r="H24" i="13"/>
  <c r="H25" i="13"/>
  <c r="H26" i="13"/>
  <c r="H27" i="13"/>
  <c r="H28" i="13"/>
  <c r="H29" i="13"/>
  <c r="H30" i="13"/>
  <c r="H31" i="13"/>
  <c r="H32" i="13"/>
  <c r="H34" i="13"/>
  <c r="H35" i="13"/>
  <c r="H36" i="13"/>
  <c r="H6" i="5" l="1"/>
  <c r="F3" i="26" s="1"/>
  <c r="N7" i="22" l="1"/>
  <c r="N8" i="22"/>
  <c r="N9" i="22"/>
  <c r="N10" i="22"/>
  <c r="N11" i="22"/>
  <c r="N12" i="22"/>
  <c r="N13" i="22"/>
  <c r="N14" i="22"/>
  <c r="N15" i="22"/>
  <c r="N16" i="22"/>
  <c r="N17" i="22"/>
  <c r="N18" i="22"/>
  <c r="N19" i="22"/>
  <c r="N20" i="22"/>
  <c r="N21" i="22"/>
  <c r="N22" i="22"/>
  <c r="N23" i="22"/>
  <c r="N24" i="22"/>
  <c r="N25" i="22"/>
  <c r="N26" i="22"/>
  <c r="N27" i="22"/>
  <c r="N28" i="22"/>
  <c r="N29" i="22"/>
  <c r="N30" i="22"/>
  <c r="N31" i="22"/>
  <c r="N33" i="22"/>
  <c r="N34" i="22"/>
  <c r="N35" i="22"/>
  <c r="N36" i="22"/>
  <c r="N37" i="22"/>
  <c r="N38" i="22"/>
  <c r="N39" i="22"/>
  <c r="N40" i="22"/>
  <c r="N41" i="22"/>
  <c r="N42" i="22"/>
  <c r="N43" i="22"/>
  <c r="N44" i="22"/>
  <c r="N45" i="22"/>
  <c r="N46" i="22"/>
  <c r="N47" i="22"/>
  <c r="N48" i="22"/>
  <c r="N49" i="22"/>
  <c r="N51" i="22"/>
  <c r="N52" i="22"/>
  <c r="N53" i="22"/>
  <c r="N54" i="22"/>
  <c r="N55" i="22"/>
  <c r="N56" i="22"/>
  <c r="N57" i="22"/>
  <c r="N58" i="22"/>
  <c r="N59" i="22"/>
  <c r="N60" i="22"/>
  <c r="N61" i="22"/>
  <c r="N62" i="22"/>
  <c r="N63" i="22"/>
  <c r="N64" i="22"/>
  <c r="N65" i="22"/>
  <c r="N66" i="22"/>
  <c r="N67" i="22"/>
  <c r="N68" i="22"/>
  <c r="N69" i="22"/>
  <c r="N70" i="22"/>
  <c r="N71" i="22"/>
  <c r="N72" i="22"/>
  <c r="N73" i="22"/>
  <c r="N74" i="22"/>
  <c r="N75" i="22"/>
  <c r="N76" i="22"/>
  <c r="N77" i="22"/>
  <c r="N78" i="22"/>
  <c r="N79" i="22"/>
  <c r="N80" i="22"/>
  <c r="N81" i="22"/>
  <c r="N82" i="22"/>
  <c r="N83" i="22"/>
  <c r="N84" i="22"/>
  <c r="N85" i="22"/>
  <c r="N86" i="22"/>
  <c r="N87" i="22"/>
  <c r="N88" i="22"/>
  <c r="N89" i="22"/>
  <c r="N90" i="22"/>
  <c r="N91" i="22"/>
  <c r="N92" i="22"/>
  <c r="N93" i="22"/>
  <c r="N94" i="22"/>
  <c r="N95" i="22"/>
  <c r="N96" i="22"/>
  <c r="N97" i="22"/>
  <c r="N98" i="22"/>
  <c r="N99" i="22"/>
  <c r="N100" i="22"/>
  <c r="N101" i="22"/>
  <c r="N102" i="22"/>
  <c r="N103" i="22"/>
  <c r="N104" i="22"/>
  <c r="N105" i="22"/>
  <c r="N106" i="22"/>
  <c r="N107" i="22"/>
  <c r="N108" i="22"/>
  <c r="N109" i="22"/>
  <c r="N110" i="22"/>
  <c r="N111" i="22"/>
  <c r="N112" i="22"/>
  <c r="N113" i="22"/>
  <c r="N114" i="22"/>
  <c r="N115" i="22"/>
  <c r="N116" i="22"/>
  <c r="N117" i="22"/>
  <c r="N118" i="22"/>
  <c r="N119" i="22"/>
  <c r="N120" i="22"/>
  <c r="N121" i="22"/>
  <c r="N122" i="22"/>
  <c r="N123" i="22"/>
  <c r="N124" i="22"/>
  <c r="N125" i="22"/>
  <c r="N126" i="22"/>
  <c r="N127" i="22"/>
  <c r="N128" i="22"/>
  <c r="N129" i="22"/>
  <c r="N130" i="22"/>
  <c r="N131" i="22"/>
  <c r="N132" i="22"/>
  <c r="N133" i="22"/>
  <c r="N134" i="22"/>
  <c r="N135" i="22"/>
  <c r="N136" i="22"/>
  <c r="N137" i="22"/>
  <c r="N138" i="22"/>
  <c r="N139" i="22"/>
  <c r="N140" i="22"/>
  <c r="N141" i="22"/>
  <c r="N142" i="22"/>
  <c r="N143" i="22"/>
  <c r="N144" i="22"/>
  <c r="N145" i="22"/>
  <c r="N146" i="22"/>
  <c r="N147" i="22"/>
  <c r="N148" i="22"/>
  <c r="N149" i="22"/>
  <c r="N150" i="22"/>
  <c r="N151" i="22"/>
  <c r="N152" i="22"/>
  <c r="N153" i="22"/>
  <c r="N154" i="22"/>
  <c r="N155" i="22"/>
  <c r="N156" i="22"/>
  <c r="N157" i="22"/>
  <c r="N158" i="22"/>
  <c r="N159" i="22"/>
  <c r="N160" i="22"/>
  <c r="N161" i="22"/>
  <c r="N162" i="22"/>
  <c r="N163" i="22"/>
  <c r="N164" i="22"/>
  <c r="N165" i="22"/>
  <c r="N166" i="22"/>
  <c r="N167" i="22"/>
  <c r="N168" i="22"/>
  <c r="N169" i="22"/>
  <c r="N170" i="22"/>
  <c r="N171" i="22"/>
  <c r="N172" i="22"/>
  <c r="N173" i="22"/>
  <c r="N174" i="22"/>
  <c r="N175" i="22"/>
  <c r="N176" i="22"/>
  <c r="N177" i="22"/>
  <c r="N178" i="22"/>
  <c r="N179" i="22"/>
  <c r="N180" i="22"/>
  <c r="N181" i="22"/>
  <c r="N182" i="22"/>
  <c r="N183" i="22"/>
  <c r="N184" i="22"/>
  <c r="N185" i="22"/>
  <c r="N186" i="22"/>
  <c r="N187" i="22"/>
  <c r="N188" i="22"/>
  <c r="N189" i="22"/>
  <c r="N190" i="22"/>
  <c r="N191" i="22"/>
  <c r="N192" i="22"/>
  <c r="N193" i="22"/>
  <c r="N194" i="22"/>
  <c r="N195" i="22"/>
  <c r="N196" i="22"/>
  <c r="N197" i="22"/>
  <c r="N198" i="22"/>
  <c r="N199" i="22"/>
  <c r="N200" i="22"/>
  <c r="N201" i="22"/>
  <c r="N202" i="22"/>
  <c r="N203" i="22"/>
  <c r="N204" i="22"/>
  <c r="N205" i="22"/>
  <c r="N206" i="22"/>
  <c r="N207" i="22"/>
  <c r="N208" i="22"/>
  <c r="N209" i="22"/>
  <c r="N210" i="22"/>
  <c r="N211" i="22"/>
  <c r="N212" i="22"/>
  <c r="N213" i="22"/>
  <c r="N214" i="22"/>
  <c r="N215" i="22"/>
  <c r="N216" i="22"/>
  <c r="N217" i="22"/>
  <c r="N218" i="22"/>
  <c r="N219" i="22"/>
  <c r="N220" i="22"/>
  <c r="N221" i="22"/>
  <c r="N222" i="22"/>
  <c r="N223" i="22"/>
  <c r="N224" i="22"/>
  <c r="N225" i="22"/>
  <c r="N226" i="22"/>
  <c r="N227" i="22"/>
  <c r="N228" i="22"/>
  <c r="N229" i="22"/>
  <c r="N230" i="22"/>
  <c r="N231" i="22"/>
  <c r="N232" i="22"/>
  <c r="N233" i="22"/>
  <c r="N234" i="22"/>
  <c r="N235" i="22"/>
  <c r="N236" i="22"/>
  <c r="N237" i="22"/>
  <c r="N238" i="22"/>
  <c r="N239" i="22"/>
  <c r="N240" i="22"/>
  <c r="N241" i="22"/>
  <c r="N242" i="22"/>
  <c r="N243" i="22"/>
  <c r="N244" i="22"/>
  <c r="N245" i="22"/>
  <c r="N246" i="22"/>
  <c r="N247" i="22"/>
  <c r="N248" i="22"/>
  <c r="N249" i="22"/>
  <c r="N250" i="22"/>
  <c r="N251" i="22"/>
  <c r="N252" i="22"/>
  <c r="N253" i="22"/>
  <c r="N254" i="22"/>
  <c r="N255" i="22"/>
  <c r="N256" i="22"/>
  <c r="N257" i="22"/>
  <c r="N258" i="22"/>
  <c r="N259" i="22"/>
  <c r="N260" i="22"/>
  <c r="N261" i="22"/>
  <c r="N262" i="22"/>
  <c r="N263" i="22"/>
  <c r="N264" i="22"/>
  <c r="N265" i="22"/>
  <c r="N266" i="22"/>
  <c r="N267" i="22"/>
  <c r="N268" i="22"/>
  <c r="N269" i="22"/>
  <c r="N270" i="22"/>
  <c r="N271" i="22"/>
  <c r="N272" i="22"/>
  <c r="N273" i="22"/>
  <c r="N274" i="22"/>
  <c r="N275" i="22"/>
  <c r="N276" i="22"/>
  <c r="N277" i="22"/>
  <c r="N278" i="22"/>
  <c r="N279" i="22"/>
  <c r="N280" i="22"/>
  <c r="N281" i="22"/>
  <c r="N282" i="22"/>
  <c r="N283" i="22"/>
  <c r="N284" i="22"/>
  <c r="N285" i="22"/>
  <c r="N286" i="22"/>
  <c r="N287" i="22"/>
  <c r="N288" i="22"/>
  <c r="N289" i="22"/>
  <c r="N290" i="22"/>
  <c r="N291" i="22"/>
  <c r="N292" i="22"/>
  <c r="N293" i="22"/>
  <c r="N294" i="22"/>
  <c r="N295" i="22"/>
  <c r="N296" i="22"/>
  <c r="N297" i="22"/>
  <c r="N298" i="22"/>
  <c r="N299" i="22"/>
  <c r="N300" i="22"/>
  <c r="N301" i="22"/>
  <c r="N302" i="22"/>
  <c r="N303" i="22"/>
  <c r="N304" i="22"/>
  <c r="N305" i="22"/>
  <c r="N306" i="22"/>
  <c r="N307" i="22"/>
  <c r="N308" i="22"/>
  <c r="N309" i="22"/>
  <c r="N310" i="22"/>
  <c r="N311" i="22"/>
  <c r="N312" i="22"/>
  <c r="N313" i="22"/>
  <c r="N314" i="22"/>
  <c r="N315" i="22"/>
  <c r="N316" i="22"/>
  <c r="N317" i="22"/>
  <c r="N318" i="22"/>
  <c r="N319" i="22"/>
  <c r="N320" i="22"/>
  <c r="N321" i="22"/>
  <c r="N322" i="22"/>
  <c r="N323" i="22"/>
  <c r="N324" i="22"/>
  <c r="N325" i="22"/>
  <c r="N326" i="22"/>
  <c r="N327" i="22"/>
  <c r="N328" i="22"/>
  <c r="N329" i="22"/>
  <c r="N330" i="22"/>
  <c r="N331" i="22"/>
  <c r="N332" i="22"/>
  <c r="N333" i="22"/>
  <c r="N334" i="22"/>
  <c r="N335" i="22"/>
  <c r="N336" i="22"/>
  <c r="N337" i="22"/>
  <c r="N338" i="22"/>
  <c r="N339" i="22"/>
  <c r="N340" i="22"/>
  <c r="N341" i="22"/>
  <c r="N342" i="22"/>
  <c r="N343" i="22"/>
  <c r="N344" i="22"/>
  <c r="N345" i="22"/>
  <c r="N346" i="22"/>
  <c r="N347" i="22"/>
  <c r="N348" i="22"/>
  <c r="N349" i="22"/>
  <c r="N350" i="22"/>
  <c r="N351" i="22"/>
  <c r="N352" i="22"/>
  <c r="N353" i="22"/>
  <c r="N354" i="22"/>
  <c r="N355" i="22"/>
  <c r="N356" i="22"/>
  <c r="N357" i="22"/>
  <c r="N358" i="22"/>
  <c r="N359" i="22"/>
  <c r="N360" i="22"/>
  <c r="N361" i="22"/>
  <c r="N362" i="22"/>
  <c r="N363" i="22"/>
  <c r="N364" i="22"/>
  <c r="N365" i="22"/>
  <c r="N366" i="22"/>
  <c r="N367" i="22"/>
  <c r="N368" i="22"/>
  <c r="N369" i="22"/>
  <c r="N370" i="22"/>
  <c r="N371" i="22"/>
  <c r="N372" i="22"/>
  <c r="N373" i="22"/>
  <c r="N374" i="22"/>
  <c r="N375" i="22"/>
  <c r="N376" i="22"/>
  <c r="N377" i="22"/>
  <c r="N378" i="22"/>
  <c r="N379" i="22"/>
  <c r="N380" i="22"/>
  <c r="N381" i="22"/>
  <c r="N382" i="22"/>
  <c r="N383" i="22"/>
  <c r="N384" i="22"/>
  <c r="N385" i="22"/>
  <c r="N386" i="22"/>
  <c r="N387" i="22"/>
  <c r="N388" i="22"/>
  <c r="N389" i="22"/>
  <c r="N390" i="22"/>
  <c r="N391" i="22"/>
  <c r="N392" i="22"/>
  <c r="N393" i="22"/>
  <c r="N394" i="22"/>
  <c r="N395" i="22"/>
  <c r="N396" i="22"/>
  <c r="N397" i="22"/>
  <c r="N398" i="22"/>
  <c r="N399" i="22"/>
  <c r="N400" i="22"/>
  <c r="E6" i="39"/>
  <c r="H10" i="38"/>
  <c r="H11" i="38"/>
  <c r="H12" i="38"/>
  <c r="H13" i="38"/>
  <c r="H14" i="38"/>
  <c r="H15" i="38"/>
  <c r="H16" i="38"/>
  <c r="H17" i="38"/>
  <c r="H18" i="38"/>
  <c r="H19" i="38"/>
  <c r="H20" i="38"/>
  <c r="H21" i="38"/>
  <c r="H22" i="38"/>
  <c r="H23" i="38"/>
  <c r="H9" i="38"/>
  <c r="H10" i="5"/>
  <c r="H11" i="5"/>
  <c r="H12" i="5"/>
  <c r="H13" i="5"/>
  <c r="H14" i="5"/>
  <c r="H15" i="5"/>
  <c r="H16" i="5"/>
  <c r="H17" i="5"/>
  <c r="H18" i="5"/>
  <c r="H19" i="5"/>
  <c r="H20" i="5"/>
  <c r="H21" i="5"/>
  <c r="H22" i="5"/>
  <c r="H23" i="5"/>
  <c r="H24" i="5"/>
  <c r="H25" i="5"/>
  <c r="H26" i="5"/>
  <c r="H28" i="5"/>
  <c r="H29" i="5"/>
  <c r="H30" i="5"/>
  <c r="H31" i="5"/>
  <c r="H32" i="5"/>
  <c r="H33" i="5"/>
  <c r="H34" i="5"/>
  <c r="H35" i="5"/>
  <c r="H36" i="5"/>
  <c r="I7" i="5"/>
  <c r="F7" i="5" s="1"/>
  <c r="I8" i="5"/>
  <c r="F8" i="5" s="1"/>
  <c r="H8" i="5" s="1"/>
  <c r="I9" i="5"/>
  <c r="F9" i="5" s="1"/>
  <c r="H9" i="5" s="1"/>
  <c r="I10" i="5"/>
  <c r="F10" i="5" s="1"/>
  <c r="I11" i="5"/>
  <c r="F11" i="5" s="1"/>
  <c r="I12" i="5"/>
  <c r="F12" i="5" s="1"/>
  <c r="I13" i="5"/>
  <c r="F13" i="5" s="1"/>
  <c r="I14" i="5"/>
  <c r="F14" i="5" s="1"/>
  <c r="I15" i="5"/>
  <c r="F15" i="5" s="1"/>
  <c r="I16" i="5"/>
  <c r="F16" i="5" s="1"/>
  <c r="I17" i="5"/>
  <c r="F17" i="5" s="1"/>
  <c r="I18" i="5"/>
  <c r="F18" i="5" s="1"/>
  <c r="I19" i="5"/>
  <c r="F19" i="5" s="1"/>
  <c r="I20" i="5"/>
  <c r="F20" i="5" s="1"/>
  <c r="I21" i="5"/>
  <c r="F21" i="5" s="1"/>
  <c r="I22" i="5"/>
  <c r="F22" i="5" s="1"/>
  <c r="I23" i="5"/>
  <c r="F23" i="5" s="1"/>
  <c r="I24" i="5"/>
  <c r="F24" i="5" s="1"/>
  <c r="I25" i="5"/>
  <c r="F25" i="5" s="1"/>
  <c r="I26" i="5"/>
  <c r="F26" i="5" s="1"/>
  <c r="I27" i="5"/>
  <c r="F27" i="5" s="1"/>
  <c r="H27" i="5" s="1"/>
  <c r="I28" i="5"/>
  <c r="F28" i="5" s="1"/>
  <c r="I29" i="5"/>
  <c r="F29" i="5" s="1"/>
  <c r="I30" i="5"/>
  <c r="F30" i="5" s="1"/>
  <c r="I31" i="5"/>
  <c r="F31" i="5" s="1"/>
  <c r="I32" i="5"/>
  <c r="F32" i="5" s="1"/>
  <c r="I33" i="5"/>
  <c r="F33" i="5" s="1"/>
  <c r="I34" i="5"/>
  <c r="F34" i="5" s="1"/>
  <c r="I35" i="5"/>
  <c r="F35" i="5" s="1"/>
  <c r="I36" i="5"/>
  <c r="F36" i="5" s="1"/>
  <c r="L71" i="8"/>
  <c r="L70" i="8"/>
  <c r="L63" i="8"/>
  <c r="L62" i="8"/>
  <c r="L55" i="8"/>
  <c r="L54" i="8"/>
  <c r="L47" i="8"/>
  <c r="L46" i="8"/>
  <c r="L39" i="8"/>
  <c r="L38" i="8"/>
  <c r="L31" i="8"/>
  <c r="L30" i="8"/>
  <c r="L23" i="8"/>
  <c r="L22" i="8"/>
  <c r="L15" i="8"/>
  <c r="L14" i="8"/>
  <c r="C137" i="8"/>
  <c r="L8" i="8"/>
  <c r="L9" i="8"/>
  <c r="L10" i="8"/>
  <c r="L11" i="8"/>
  <c r="L12" i="8"/>
  <c r="L13" i="8"/>
  <c r="L16" i="8"/>
  <c r="L17" i="8"/>
  <c r="L18" i="8"/>
  <c r="L19" i="8"/>
  <c r="L20" i="8"/>
  <c r="L21" i="8"/>
  <c r="L24" i="8"/>
  <c r="L25" i="8"/>
  <c r="L26" i="8"/>
  <c r="L27" i="8"/>
  <c r="L28" i="8"/>
  <c r="L29" i="8"/>
  <c r="L32" i="8"/>
  <c r="L33" i="8"/>
  <c r="L34" i="8"/>
  <c r="L35" i="8"/>
  <c r="L36" i="8"/>
  <c r="L37" i="8"/>
  <c r="L40" i="8"/>
  <c r="L41" i="8"/>
  <c r="L42" i="8"/>
  <c r="L43" i="8"/>
  <c r="L44" i="8"/>
  <c r="L45" i="8"/>
  <c r="L48" i="8"/>
  <c r="L49" i="8"/>
  <c r="L50" i="8"/>
  <c r="L51" i="8"/>
  <c r="L52" i="8"/>
  <c r="L53" i="8"/>
  <c r="L56" i="8"/>
  <c r="L57" i="8"/>
  <c r="L58" i="8"/>
  <c r="L59" i="8"/>
  <c r="L60" i="8"/>
  <c r="L61" i="8"/>
  <c r="L64" i="8"/>
  <c r="L65" i="8"/>
  <c r="L66" i="8"/>
  <c r="L67" i="8"/>
  <c r="L68" i="8"/>
  <c r="L69"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C17" i="39"/>
  <c r="E17" i="39" s="1"/>
  <c r="G17" i="39" s="1"/>
  <c r="J6" i="39" l="1"/>
  <c r="I6" i="39"/>
  <c r="F9" i="26" s="1"/>
  <c r="H7" i="5"/>
  <c r="I6" i="23" l="1"/>
  <c r="F6" i="23" s="1"/>
  <c r="H6" i="23" s="1"/>
  <c r="I7" i="23"/>
  <c r="F7" i="23" s="1"/>
  <c r="H7" i="23" s="1"/>
  <c r="I8" i="23"/>
  <c r="F8" i="23" s="1"/>
  <c r="H8" i="23" s="1"/>
  <c r="I9" i="23"/>
  <c r="F9" i="23" s="1"/>
  <c r="H9" i="23" s="1"/>
  <c r="I10" i="23"/>
  <c r="F10" i="23" s="1"/>
  <c r="H10" i="23" s="1"/>
  <c r="I11" i="23"/>
  <c r="F11" i="23" s="1"/>
  <c r="H11" i="23" s="1"/>
  <c r="I12" i="23"/>
  <c r="F12" i="23" s="1"/>
  <c r="H12" i="23" s="1"/>
  <c r="I13" i="23"/>
  <c r="F13" i="23" s="1"/>
  <c r="H13" i="23" s="1"/>
  <c r="I14" i="23"/>
  <c r="F14" i="23" s="1"/>
  <c r="H14" i="23" s="1"/>
  <c r="I15" i="23"/>
  <c r="F15" i="23" s="1"/>
  <c r="H15" i="23" s="1"/>
  <c r="I16" i="23"/>
  <c r="F16" i="23" s="1"/>
  <c r="H16" i="23" s="1"/>
  <c r="I17" i="23"/>
  <c r="F17" i="23" s="1"/>
  <c r="H17" i="23" s="1"/>
  <c r="I18" i="23"/>
  <c r="F18" i="23" s="1"/>
  <c r="H18" i="23" s="1"/>
  <c r="I19" i="23"/>
  <c r="F19" i="23" s="1"/>
  <c r="H19" i="23" s="1"/>
  <c r="I20" i="23"/>
  <c r="F20" i="23" s="1"/>
  <c r="H20" i="23" s="1"/>
  <c r="I21" i="23"/>
  <c r="F21" i="23" s="1"/>
  <c r="H21" i="23" s="1"/>
  <c r="I22" i="23"/>
  <c r="F22" i="23" s="1"/>
  <c r="H22" i="23" s="1"/>
  <c r="I23" i="23"/>
  <c r="F23" i="23" s="1"/>
  <c r="H23" i="23" s="1"/>
  <c r="I24" i="23"/>
  <c r="F24" i="23" s="1"/>
  <c r="H24" i="23" s="1"/>
  <c r="I25" i="23"/>
  <c r="F25" i="23" s="1"/>
  <c r="H25" i="23" s="1"/>
  <c r="I26" i="23"/>
  <c r="F26" i="23" s="1"/>
  <c r="H26" i="23" s="1"/>
  <c r="I27" i="23"/>
  <c r="F27" i="23" s="1"/>
  <c r="H27" i="23" s="1"/>
  <c r="I28" i="23"/>
  <c r="F28" i="23" s="1"/>
  <c r="H28" i="23" s="1"/>
  <c r="I29" i="23"/>
  <c r="F29" i="23" s="1"/>
  <c r="H29" i="23" s="1"/>
  <c r="I30" i="23"/>
  <c r="F30" i="23" s="1"/>
  <c r="H30" i="23" s="1"/>
  <c r="I31" i="23"/>
  <c r="F31" i="23" s="1"/>
  <c r="H31" i="23" s="1"/>
  <c r="I32" i="23"/>
  <c r="F32" i="23" s="1"/>
  <c r="H32" i="23" s="1"/>
  <c r="I33" i="23"/>
  <c r="F33" i="23" s="1"/>
  <c r="H33" i="23" s="1"/>
  <c r="I34" i="23"/>
  <c r="F34" i="23" s="1"/>
  <c r="H34" i="23" s="1"/>
  <c r="I35" i="23"/>
  <c r="F35" i="23" s="1"/>
  <c r="H35" i="23" s="1"/>
  <c r="I36" i="23"/>
  <c r="F36" i="23" s="1"/>
  <c r="H36" i="23" s="1"/>
  <c r="I37" i="23"/>
  <c r="F37" i="23" s="1"/>
  <c r="H37" i="23" s="1"/>
  <c r="I38" i="23"/>
  <c r="F38" i="23" s="1"/>
  <c r="H38" i="23" s="1"/>
  <c r="I39" i="23"/>
  <c r="F39" i="23" s="1"/>
  <c r="H39" i="23" s="1"/>
  <c r="I40" i="23"/>
  <c r="F40" i="23" s="1"/>
  <c r="H40" i="23" s="1"/>
  <c r="I41" i="23"/>
  <c r="F41" i="23" s="1"/>
  <c r="H41" i="23" s="1"/>
  <c r="I42" i="23"/>
  <c r="F42" i="23" s="1"/>
  <c r="H42" i="23" s="1"/>
  <c r="I43" i="23"/>
  <c r="F43" i="23" s="1"/>
  <c r="H43" i="23" s="1"/>
  <c r="I44" i="23"/>
  <c r="I45" i="23"/>
  <c r="I46" i="23"/>
  <c r="I47" i="23"/>
  <c r="I48" i="23"/>
  <c r="I49" i="23"/>
  <c r="I50" i="23"/>
  <c r="I51" i="23"/>
  <c r="I52" i="23"/>
  <c r="J8" i="25"/>
  <c r="F8" i="25" s="1"/>
  <c r="I8" i="25" s="1"/>
  <c r="J9" i="25"/>
  <c r="F9" i="25" s="1"/>
  <c r="I9" i="25" s="1"/>
  <c r="J10" i="25"/>
  <c r="F10" i="25" s="1"/>
  <c r="I10" i="25" s="1"/>
  <c r="J11" i="25"/>
  <c r="F11" i="25" s="1"/>
  <c r="I11" i="25" s="1"/>
  <c r="J12" i="25"/>
  <c r="F12" i="25" s="1"/>
  <c r="I12" i="25" s="1"/>
  <c r="J13" i="25"/>
  <c r="F13" i="25" s="1"/>
  <c r="I13" i="25" s="1"/>
  <c r="J14" i="25"/>
  <c r="F14" i="25" s="1"/>
  <c r="I14" i="25" s="1"/>
  <c r="J15" i="25"/>
  <c r="F15" i="25" s="1"/>
  <c r="I15" i="25" s="1"/>
  <c r="J16" i="25"/>
  <c r="F16" i="25" s="1"/>
  <c r="I16" i="25" s="1"/>
  <c r="J17" i="25"/>
  <c r="F17" i="25" s="1"/>
  <c r="I17" i="25" s="1"/>
  <c r="J18" i="25"/>
  <c r="F18" i="25" s="1"/>
  <c r="I18" i="25" s="1"/>
  <c r="J19" i="25"/>
  <c r="F19" i="25" s="1"/>
  <c r="I19" i="25" s="1"/>
  <c r="J20" i="25"/>
  <c r="F20" i="25" s="1"/>
  <c r="I20" i="25" s="1"/>
  <c r="J21" i="25"/>
  <c r="F21" i="25" s="1"/>
  <c r="I21" i="25" s="1"/>
  <c r="J22" i="25"/>
  <c r="F22" i="25" s="1"/>
  <c r="I22" i="25" s="1"/>
  <c r="J23" i="25"/>
  <c r="F23" i="25" s="1"/>
  <c r="I23" i="25" s="1"/>
  <c r="J24" i="25"/>
  <c r="F24" i="25" s="1"/>
  <c r="I24" i="25" s="1"/>
  <c r="J25" i="25"/>
  <c r="F25" i="25" s="1"/>
  <c r="I25" i="25" s="1"/>
  <c r="J26" i="25"/>
  <c r="F26" i="25" s="1"/>
  <c r="I26" i="25" s="1"/>
  <c r="J27" i="25"/>
  <c r="F27" i="25" s="1"/>
  <c r="I27" i="25" s="1"/>
  <c r="J28" i="25"/>
  <c r="F28" i="25" s="1"/>
  <c r="I28" i="25" s="1"/>
  <c r="J29" i="25"/>
  <c r="F29" i="25" s="1"/>
  <c r="I29" i="25" s="1"/>
  <c r="J30" i="25"/>
  <c r="F30" i="25" s="1"/>
  <c r="I30" i="25" s="1"/>
  <c r="J31" i="25"/>
  <c r="F31" i="25" s="1"/>
  <c r="I31" i="25" s="1"/>
  <c r="J32" i="25"/>
  <c r="F32" i="25" s="1"/>
  <c r="I32" i="25" s="1"/>
  <c r="J33" i="25"/>
  <c r="F33" i="25" s="1"/>
  <c r="I33" i="25" s="1"/>
  <c r="J34" i="25"/>
  <c r="F34" i="25" s="1"/>
  <c r="I34" i="25" s="1"/>
  <c r="J35" i="25"/>
  <c r="F35" i="25" s="1"/>
  <c r="I35" i="25" s="1"/>
  <c r="J36" i="25"/>
  <c r="F36" i="25" s="1"/>
  <c r="I36" i="25" s="1"/>
  <c r="J37" i="25"/>
  <c r="F37" i="25" s="1"/>
  <c r="I37" i="25" s="1"/>
  <c r="J38" i="25"/>
  <c r="F38" i="25" s="1"/>
  <c r="I38" i="25" s="1"/>
  <c r="J39" i="25"/>
  <c r="F39" i="25" s="1"/>
  <c r="I39" i="25" s="1"/>
  <c r="J40" i="25"/>
  <c r="F40" i="25" s="1"/>
  <c r="I40" i="25" s="1"/>
  <c r="J41" i="25"/>
  <c r="F41" i="25" s="1"/>
  <c r="I41" i="25" s="1"/>
  <c r="J42" i="25"/>
  <c r="F42" i="25" s="1"/>
  <c r="I42" i="25" s="1"/>
  <c r="J43" i="25"/>
  <c r="F43" i="25" s="1"/>
  <c r="I43" i="25" s="1"/>
  <c r="J44" i="25"/>
  <c r="F44" i="25" s="1"/>
  <c r="I44" i="25" s="1"/>
  <c r="J45" i="25"/>
  <c r="F45" i="25" s="1"/>
  <c r="I45" i="25" s="1"/>
  <c r="J46" i="25"/>
  <c r="F46" i="25" s="1"/>
  <c r="I46" i="25" s="1"/>
  <c r="J47" i="25"/>
  <c r="F47" i="25" s="1"/>
  <c r="I47" i="25" s="1"/>
  <c r="J48" i="25"/>
  <c r="F48" i="25" s="1"/>
  <c r="I48" i="25" s="1"/>
  <c r="J49" i="25"/>
  <c r="F49" i="25" s="1"/>
  <c r="I49" i="25" s="1"/>
  <c r="J50" i="25"/>
  <c r="F50" i="25" s="1"/>
  <c r="I50" i="25" s="1"/>
  <c r="J51" i="25"/>
  <c r="F51" i="25" s="1"/>
  <c r="I51" i="25" s="1"/>
  <c r="J52" i="25"/>
  <c r="F52" i="25" s="1"/>
  <c r="I52" i="25" s="1"/>
  <c r="J53" i="25"/>
  <c r="F53" i="25" s="1"/>
  <c r="I53" i="25" s="1"/>
  <c r="J54" i="25"/>
  <c r="F54" i="25" s="1"/>
  <c r="I54" i="25" s="1"/>
  <c r="J55" i="25"/>
  <c r="F55" i="25" s="1"/>
  <c r="I55" i="25" s="1"/>
  <c r="J56" i="25"/>
  <c r="F56" i="25" s="1"/>
  <c r="I56" i="25" s="1"/>
  <c r="J57" i="25"/>
  <c r="F57" i="25" s="1"/>
  <c r="I57" i="25" s="1"/>
  <c r="J58" i="25"/>
  <c r="F58" i="25" s="1"/>
  <c r="I58" i="25" s="1"/>
  <c r="J59" i="25"/>
  <c r="J60" i="25"/>
  <c r="F60" i="25" s="1"/>
  <c r="I60" i="25" s="1"/>
  <c r="J61" i="25"/>
  <c r="F61" i="25" s="1"/>
  <c r="I61" i="25" s="1"/>
  <c r="J62" i="25"/>
  <c r="F62" i="25" s="1"/>
  <c r="I62" i="25" s="1"/>
  <c r="J63" i="25"/>
  <c r="F63" i="25" s="1"/>
  <c r="I63" i="25" s="1"/>
  <c r="J64" i="25"/>
  <c r="F64" i="25" s="1"/>
  <c r="I64" i="25" s="1"/>
  <c r="J65" i="25"/>
  <c r="F65" i="25" s="1"/>
  <c r="I65" i="25" s="1"/>
  <c r="J66" i="25"/>
  <c r="F66" i="25" s="1"/>
  <c r="I66" i="25" s="1"/>
  <c r="J67" i="25"/>
  <c r="F67" i="25" s="1"/>
  <c r="I67" i="25" s="1"/>
  <c r="J68" i="25"/>
  <c r="F68" i="25" s="1"/>
  <c r="I68" i="25" s="1"/>
  <c r="J69" i="25"/>
  <c r="F69" i="25" s="1"/>
  <c r="I69" i="25" s="1"/>
  <c r="J70" i="25"/>
  <c r="J71" i="25"/>
  <c r="J72" i="25"/>
  <c r="F72" i="25" s="1"/>
  <c r="I72" i="25" s="1"/>
  <c r="J73" i="25"/>
  <c r="F73" i="25" s="1"/>
  <c r="I73" i="25" s="1"/>
  <c r="J74" i="25"/>
  <c r="F74" i="25" s="1"/>
  <c r="I74" i="25" s="1"/>
  <c r="J75" i="25"/>
  <c r="F75" i="25" s="1"/>
  <c r="I75" i="25" s="1"/>
  <c r="J76" i="25"/>
  <c r="F76" i="25" s="1"/>
  <c r="I76" i="25" s="1"/>
  <c r="J77" i="25"/>
  <c r="F77" i="25" s="1"/>
  <c r="I77" i="25" s="1"/>
  <c r="J78" i="25"/>
  <c r="F78" i="25" s="1"/>
  <c r="I78" i="25" s="1"/>
  <c r="J79" i="25"/>
  <c r="F79" i="25" s="1"/>
  <c r="I79" i="25" s="1"/>
  <c r="J80" i="25"/>
  <c r="F80" i="25" s="1"/>
  <c r="I80" i="25" s="1"/>
  <c r="J81" i="25"/>
  <c r="F81" i="25" s="1"/>
  <c r="I81" i="25" s="1"/>
  <c r="J82" i="25"/>
  <c r="F82" i="25" s="1"/>
  <c r="I82" i="25" s="1"/>
  <c r="J83" i="25"/>
  <c r="F83" i="25" s="1"/>
  <c r="I83" i="25" s="1"/>
  <c r="J84" i="25"/>
  <c r="F84" i="25" s="1"/>
  <c r="I84" i="25" s="1"/>
  <c r="J85" i="25"/>
  <c r="F85" i="25" s="1"/>
  <c r="I85" i="25" s="1"/>
  <c r="J86" i="25"/>
  <c r="J87" i="25"/>
  <c r="J88" i="25"/>
  <c r="F88" i="25" s="1"/>
  <c r="I88" i="25" s="1"/>
  <c r="J89" i="25"/>
  <c r="F89" i="25" s="1"/>
  <c r="I89" i="25" s="1"/>
  <c r="J90" i="25"/>
  <c r="F90" i="25" s="1"/>
  <c r="I90" i="25" s="1"/>
  <c r="J91" i="25"/>
  <c r="F91" i="25" s="1"/>
  <c r="I91" i="25" s="1"/>
  <c r="J92" i="25"/>
  <c r="F92" i="25" s="1"/>
  <c r="I92" i="25" s="1"/>
  <c r="J93" i="25"/>
  <c r="F93" i="25" s="1"/>
  <c r="I93" i="25" s="1"/>
  <c r="J94" i="25"/>
  <c r="F94" i="25" s="1"/>
  <c r="I94" i="25" s="1"/>
  <c r="J95" i="25"/>
  <c r="F95" i="25" s="1"/>
  <c r="I95" i="25" s="1"/>
  <c r="J96" i="25"/>
  <c r="F96" i="25" s="1"/>
  <c r="I96" i="25" s="1"/>
  <c r="J97" i="25"/>
  <c r="F97" i="25" s="1"/>
  <c r="I97" i="25" s="1"/>
  <c r="J98" i="25"/>
  <c r="F98" i="25" s="1"/>
  <c r="I98" i="25" s="1"/>
  <c r="J99" i="25"/>
  <c r="F99" i="25" s="1"/>
  <c r="I99" i="25" s="1"/>
  <c r="J100" i="25"/>
  <c r="F100" i="25" s="1"/>
  <c r="I100" i="25" s="1"/>
  <c r="J101" i="25"/>
  <c r="F101" i="25" s="1"/>
  <c r="I101" i="25" s="1"/>
  <c r="J102" i="25"/>
  <c r="J103" i="25"/>
  <c r="J104" i="25"/>
  <c r="F104" i="25" s="1"/>
  <c r="I104" i="25" s="1"/>
  <c r="J105" i="25"/>
  <c r="F105" i="25" s="1"/>
  <c r="I105" i="25" s="1"/>
  <c r="J106" i="25"/>
  <c r="F106" i="25" s="1"/>
  <c r="I106" i="25" s="1"/>
  <c r="J107" i="25"/>
  <c r="F107" i="25" s="1"/>
  <c r="I107" i="25" s="1"/>
  <c r="J108" i="25"/>
  <c r="F108" i="25" s="1"/>
  <c r="I108" i="25" s="1"/>
  <c r="J109" i="25"/>
  <c r="F109" i="25" s="1"/>
  <c r="I109" i="25" s="1"/>
  <c r="J110" i="25"/>
  <c r="F110" i="25" s="1"/>
  <c r="I110" i="25" s="1"/>
  <c r="J111" i="25"/>
  <c r="F111" i="25" s="1"/>
  <c r="I111" i="25" s="1"/>
  <c r="J112" i="25"/>
  <c r="F112" i="25" s="1"/>
  <c r="I112" i="25" s="1"/>
  <c r="J113" i="25"/>
  <c r="J114" i="25"/>
  <c r="F114" i="25" s="1"/>
  <c r="I114" i="25" s="1"/>
  <c r="J115" i="25"/>
  <c r="F115" i="25" s="1"/>
  <c r="I115" i="25" s="1"/>
  <c r="J116" i="25"/>
  <c r="J117" i="25"/>
  <c r="F117" i="25" s="1"/>
  <c r="I117" i="25" s="1"/>
  <c r="J118" i="25"/>
  <c r="J119" i="25"/>
  <c r="J120" i="25"/>
  <c r="F120" i="25" s="1"/>
  <c r="I120" i="25" s="1"/>
  <c r="J121" i="25"/>
  <c r="F121" i="25" s="1"/>
  <c r="I121" i="25" s="1"/>
  <c r="J122" i="25"/>
  <c r="J123" i="25"/>
  <c r="J124" i="25"/>
  <c r="J125" i="25"/>
  <c r="J126" i="25"/>
  <c r="F126" i="25" s="1"/>
  <c r="I126" i="25" s="1"/>
  <c r="J127" i="25"/>
  <c r="F127" i="25" s="1"/>
  <c r="I127" i="25" s="1"/>
  <c r="J128" i="25"/>
  <c r="J129" i="25"/>
  <c r="J130" i="25"/>
  <c r="F130" i="25" s="1"/>
  <c r="I130" i="25" s="1"/>
  <c r="J131" i="25"/>
  <c r="F131" i="25" s="1"/>
  <c r="I131" i="25" s="1"/>
  <c r="J132" i="25"/>
  <c r="J133" i="25"/>
  <c r="F133" i="25" s="1"/>
  <c r="I133" i="25" s="1"/>
  <c r="J134" i="25"/>
  <c r="J135" i="25"/>
  <c r="J136" i="25"/>
  <c r="F136" i="25" s="1"/>
  <c r="I136" i="25" s="1"/>
  <c r="J137" i="25"/>
  <c r="F137" i="25" s="1"/>
  <c r="I137" i="25" s="1"/>
  <c r="J138" i="25"/>
  <c r="J139" i="25"/>
  <c r="J140" i="25"/>
  <c r="J141" i="25"/>
  <c r="J142" i="25"/>
  <c r="F142" i="25" s="1"/>
  <c r="I142" i="25" s="1"/>
  <c r="J143" i="25"/>
  <c r="F143" i="25" s="1"/>
  <c r="I143" i="25" s="1"/>
  <c r="J144" i="25"/>
  <c r="J145" i="25"/>
  <c r="J146" i="25"/>
  <c r="F146" i="25" s="1"/>
  <c r="I146" i="25" s="1"/>
  <c r="J147" i="25"/>
  <c r="F147" i="25" s="1"/>
  <c r="I147" i="25" s="1"/>
  <c r="F52" i="23" l="1"/>
  <c r="H52" i="23" s="1"/>
  <c r="F51" i="23"/>
  <c r="H51" i="23" s="1"/>
  <c r="F50" i="23"/>
  <c r="H50" i="23" s="1"/>
  <c r="F49" i="23"/>
  <c r="H49" i="23" s="1"/>
  <c r="F48" i="23"/>
  <c r="H48" i="23" s="1"/>
  <c r="F47" i="23"/>
  <c r="H47" i="23" s="1"/>
  <c r="F46" i="23"/>
  <c r="H46" i="23" s="1"/>
  <c r="F45" i="23"/>
  <c r="H45" i="23" s="1"/>
  <c r="F44" i="23"/>
  <c r="H44" i="23" s="1"/>
  <c r="F144" i="25"/>
  <c r="I144" i="25" s="1"/>
  <c r="F128" i="25"/>
  <c r="I128" i="25" s="1"/>
  <c r="F59" i="25"/>
  <c r="I59" i="25" s="1"/>
  <c r="F124" i="25"/>
  <c r="I124" i="25" s="1"/>
  <c r="F123" i="25"/>
  <c r="I123" i="25" s="1"/>
  <c r="F138" i="25"/>
  <c r="I138" i="25" s="1"/>
  <c r="F122" i="25"/>
  <c r="I122" i="25" s="1"/>
  <c r="F141" i="25"/>
  <c r="I141" i="25" s="1"/>
  <c r="F125" i="25"/>
  <c r="I125" i="25" s="1"/>
  <c r="F140" i="25"/>
  <c r="I140" i="25" s="1"/>
  <c r="F139" i="25"/>
  <c r="I139" i="25" s="1"/>
  <c r="F135" i="25"/>
  <c r="I135" i="25" s="1"/>
  <c r="F119" i="25"/>
  <c r="I119" i="25" s="1"/>
  <c r="F103" i="25"/>
  <c r="I103" i="25" s="1"/>
  <c r="F87" i="25"/>
  <c r="I87" i="25" s="1"/>
  <c r="F71" i="25"/>
  <c r="I71" i="25" s="1"/>
  <c r="F134" i="25"/>
  <c r="I134" i="25" s="1"/>
  <c r="F118" i="25"/>
  <c r="I118" i="25" s="1"/>
  <c r="F102" i="25"/>
  <c r="I102" i="25" s="1"/>
  <c r="F86" i="25"/>
  <c r="I86" i="25" s="1"/>
  <c r="F70" i="25"/>
  <c r="I70" i="25" s="1"/>
  <c r="F132" i="25"/>
  <c r="I132" i="25" s="1"/>
  <c r="F116" i="25"/>
  <c r="I116" i="25" s="1"/>
  <c r="F145" i="25"/>
  <c r="I145" i="25" s="1"/>
  <c r="F129" i="25"/>
  <c r="I129" i="25" s="1"/>
  <c r="F113" i="25"/>
  <c r="I113" i="25" s="1"/>
  <c r="J13" i="21"/>
  <c r="G13" i="21" s="1"/>
  <c r="I13" i="21" s="1"/>
  <c r="J14" i="21"/>
  <c r="J15" i="21"/>
  <c r="G15" i="21" s="1"/>
  <c r="I15" i="21" s="1"/>
  <c r="J16" i="21"/>
  <c r="G16" i="21" s="1"/>
  <c r="I16" i="21" s="1"/>
  <c r="J17" i="21"/>
  <c r="G17" i="21" s="1"/>
  <c r="I17" i="21" s="1"/>
  <c r="J18" i="21"/>
  <c r="G18" i="21" s="1"/>
  <c r="I18" i="21" s="1"/>
  <c r="J19" i="21"/>
  <c r="G19" i="21" s="1"/>
  <c r="I19" i="21" s="1"/>
  <c r="J20" i="21"/>
  <c r="J21" i="21"/>
  <c r="G21" i="21" s="1"/>
  <c r="J22" i="21"/>
  <c r="J23" i="21"/>
  <c r="G23" i="21" s="1"/>
  <c r="J24" i="21"/>
  <c r="G24" i="21" s="1"/>
  <c r="I24" i="21" s="1"/>
  <c r="J25" i="21"/>
  <c r="J26" i="21"/>
  <c r="G26" i="21" s="1"/>
  <c r="J27" i="21"/>
  <c r="G27" i="21" s="1"/>
  <c r="I27" i="21" s="1"/>
  <c r="J28" i="21"/>
  <c r="J29" i="21"/>
  <c r="G29" i="21" s="1"/>
  <c r="I29" i="21" s="1"/>
  <c r="J30" i="21"/>
  <c r="J31" i="21"/>
  <c r="G31" i="21" s="1"/>
  <c r="J32" i="21"/>
  <c r="G32" i="21" s="1"/>
  <c r="I32" i="21" s="1"/>
  <c r="J33" i="21"/>
  <c r="G33" i="21" s="1"/>
  <c r="I33" i="21" s="1"/>
  <c r="J34" i="21"/>
  <c r="G34" i="21" s="1"/>
  <c r="I34" i="21" s="1"/>
  <c r="J35" i="21"/>
  <c r="G35" i="21" s="1"/>
  <c r="I35" i="21" s="1"/>
  <c r="J36" i="21"/>
  <c r="J37" i="21"/>
  <c r="G37" i="21" s="1"/>
  <c r="I37" i="21" s="1"/>
  <c r="J38" i="21"/>
  <c r="J39" i="21"/>
  <c r="G39" i="21" s="1"/>
  <c r="I39" i="21" s="1"/>
  <c r="J40" i="21"/>
  <c r="G40" i="21" s="1"/>
  <c r="I40" i="21" s="1"/>
  <c r="J41" i="21"/>
  <c r="J42" i="21"/>
  <c r="G42" i="21" s="1"/>
  <c r="I42" i="21" s="1"/>
  <c r="J43" i="21"/>
  <c r="G43" i="21" s="1"/>
  <c r="I43" i="21" s="1"/>
  <c r="J44" i="21"/>
  <c r="J45" i="21"/>
  <c r="G45" i="21" s="1"/>
  <c r="I45" i="21" s="1"/>
  <c r="J46" i="21"/>
  <c r="J47" i="21"/>
  <c r="G47" i="21" s="1"/>
  <c r="I47" i="21" s="1"/>
  <c r="J48" i="21"/>
  <c r="G48" i="21" s="1"/>
  <c r="I48" i="21" s="1"/>
  <c r="J49" i="21"/>
  <c r="G49" i="21" s="1"/>
  <c r="I49" i="21" s="1"/>
  <c r="J50" i="21"/>
  <c r="G50" i="21" s="1"/>
  <c r="I50" i="21" s="1"/>
  <c r="J51" i="21"/>
  <c r="G51" i="21" s="1"/>
  <c r="I51" i="21" s="1"/>
  <c r="J52" i="21"/>
  <c r="J53" i="21"/>
  <c r="G53" i="21" s="1"/>
  <c r="J54" i="21"/>
  <c r="J55" i="21"/>
  <c r="G55" i="21" s="1"/>
  <c r="I55" i="21" s="1"/>
  <c r="J56" i="21"/>
  <c r="G56" i="21" s="1"/>
  <c r="I56" i="21" s="1"/>
  <c r="J57" i="21"/>
  <c r="J58" i="21"/>
  <c r="G58" i="21" s="1"/>
  <c r="I58" i="21" s="1"/>
  <c r="J59" i="21"/>
  <c r="G59" i="21" s="1"/>
  <c r="I59" i="21" s="1"/>
  <c r="J60" i="21"/>
  <c r="J61" i="21"/>
  <c r="G61" i="21" s="1"/>
  <c r="I61" i="21" s="1"/>
  <c r="J62" i="21"/>
  <c r="J63" i="21"/>
  <c r="G63" i="21" s="1"/>
  <c r="I63" i="21" s="1"/>
  <c r="J64" i="21"/>
  <c r="G64" i="21" s="1"/>
  <c r="I64" i="21" s="1"/>
  <c r="J65" i="21"/>
  <c r="G65" i="21" s="1"/>
  <c r="J66" i="21"/>
  <c r="G66" i="21" s="1"/>
  <c r="I66" i="21" s="1"/>
  <c r="J67" i="21"/>
  <c r="G67" i="21" s="1"/>
  <c r="I67" i="21" s="1"/>
  <c r="J68" i="21"/>
  <c r="J69" i="21"/>
  <c r="G69" i="21" s="1"/>
  <c r="I69" i="21" s="1"/>
  <c r="J70" i="21"/>
  <c r="J71" i="21"/>
  <c r="G71" i="21" s="1"/>
  <c r="I71" i="21" s="1"/>
  <c r="J72" i="21"/>
  <c r="G72" i="21" s="1"/>
  <c r="I72" i="21" s="1"/>
  <c r="J73" i="21"/>
  <c r="J74" i="21"/>
  <c r="G74" i="21" s="1"/>
  <c r="I74" i="21" s="1"/>
  <c r="J75" i="21"/>
  <c r="G75" i="21" s="1"/>
  <c r="I75" i="21" s="1"/>
  <c r="J76" i="21"/>
  <c r="J77" i="21"/>
  <c r="G77" i="21" s="1"/>
  <c r="I77" i="21" s="1"/>
  <c r="J78" i="21"/>
  <c r="J79" i="21"/>
  <c r="G79" i="21" s="1"/>
  <c r="I79" i="21" s="1"/>
  <c r="J80" i="21"/>
  <c r="G80" i="21" s="1"/>
  <c r="I80" i="21" s="1"/>
  <c r="J81" i="21"/>
  <c r="G81" i="21" s="1"/>
  <c r="I81" i="21" s="1"/>
  <c r="J82" i="21"/>
  <c r="G82" i="21" s="1"/>
  <c r="I82" i="21" s="1"/>
  <c r="J83" i="21"/>
  <c r="G83" i="21" s="1"/>
  <c r="I83" i="21" s="1"/>
  <c r="J84" i="21"/>
  <c r="J85" i="21"/>
  <c r="G85" i="21" s="1"/>
  <c r="I85" i="21" s="1"/>
  <c r="J86" i="21"/>
  <c r="J87" i="21"/>
  <c r="G87" i="21" s="1"/>
  <c r="I87" i="21" s="1"/>
  <c r="J88" i="21"/>
  <c r="G88" i="21" s="1"/>
  <c r="I88" i="21" s="1"/>
  <c r="J89" i="21"/>
  <c r="J90" i="21"/>
  <c r="G90" i="21" s="1"/>
  <c r="I90" i="21" s="1"/>
  <c r="J91" i="21"/>
  <c r="G91" i="21" s="1"/>
  <c r="I91" i="21" s="1"/>
  <c r="J92" i="21"/>
  <c r="J93" i="21"/>
  <c r="G93" i="21" s="1"/>
  <c r="I93" i="21" s="1"/>
  <c r="J94" i="21"/>
  <c r="J95" i="21"/>
  <c r="G95" i="21" s="1"/>
  <c r="I95" i="21" s="1"/>
  <c r="J96" i="21"/>
  <c r="G96" i="21" s="1"/>
  <c r="I96" i="21" s="1"/>
  <c r="J97" i="21"/>
  <c r="G97" i="21" s="1"/>
  <c r="I97" i="21" s="1"/>
  <c r="J98" i="21"/>
  <c r="G98" i="21" s="1"/>
  <c r="I98" i="21" s="1"/>
  <c r="J99" i="21"/>
  <c r="G99" i="21" s="1"/>
  <c r="I99" i="21" s="1"/>
  <c r="J100" i="21"/>
  <c r="J101" i="21"/>
  <c r="G101" i="21" s="1"/>
  <c r="I101" i="21" s="1"/>
  <c r="J102" i="21"/>
  <c r="J103" i="21"/>
  <c r="G103" i="21" s="1"/>
  <c r="I103" i="21" s="1"/>
  <c r="J104" i="21"/>
  <c r="G104" i="21" s="1"/>
  <c r="I104" i="21" s="1"/>
  <c r="J105" i="21"/>
  <c r="J106" i="21"/>
  <c r="G106" i="21" s="1"/>
  <c r="I106" i="21" s="1"/>
  <c r="J107" i="21"/>
  <c r="G107" i="21" s="1"/>
  <c r="I107" i="21" s="1"/>
  <c r="J108" i="21"/>
  <c r="J109" i="21"/>
  <c r="G109" i="21" s="1"/>
  <c r="I109" i="21" s="1"/>
  <c r="J110" i="21"/>
  <c r="J111" i="21"/>
  <c r="G111" i="21" s="1"/>
  <c r="I111" i="21" s="1"/>
  <c r="J112" i="21"/>
  <c r="G112" i="21" s="1"/>
  <c r="I112" i="21" s="1"/>
  <c r="J113" i="21"/>
  <c r="G113" i="21" s="1"/>
  <c r="I113" i="21" s="1"/>
  <c r="J114" i="21"/>
  <c r="G114" i="21" s="1"/>
  <c r="I114" i="21" s="1"/>
  <c r="J115" i="21"/>
  <c r="G115" i="21" s="1"/>
  <c r="I115" i="21" s="1"/>
  <c r="J116" i="21"/>
  <c r="J117" i="21"/>
  <c r="G117" i="21" s="1"/>
  <c r="I117" i="21" s="1"/>
  <c r="J118" i="21"/>
  <c r="J119" i="21"/>
  <c r="G119" i="21" s="1"/>
  <c r="I119" i="21" s="1"/>
  <c r="J120" i="21"/>
  <c r="G120" i="21" s="1"/>
  <c r="I120" i="21" s="1"/>
  <c r="J121" i="21"/>
  <c r="J122" i="21"/>
  <c r="G122" i="21" s="1"/>
  <c r="I122" i="21" s="1"/>
  <c r="J123" i="21"/>
  <c r="G123" i="21" s="1"/>
  <c r="I123" i="21" s="1"/>
  <c r="J124" i="21"/>
  <c r="J125" i="21"/>
  <c r="G125" i="21" s="1"/>
  <c r="I125" i="21" s="1"/>
  <c r="J126" i="21"/>
  <c r="J127" i="21"/>
  <c r="G127" i="21" s="1"/>
  <c r="I127" i="21" s="1"/>
  <c r="J128" i="21"/>
  <c r="G128" i="21" s="1"/>
  <c r="I128" i="21" s="1"/>
  <c r="J129" i="21"/>
  <c r="G129" i="21" s="1"/>
  <c r="I129" i="21" s="1"/>
  <c r="J130" i="21"/>
  <c r="G130" i="21" s="1"/>
  <c r="I130" i="21" s="1"/>
  <c r="J131" i="21"/>
  <c r="G131" i="21" s="1"/>
  <c r="I131" i="21" s="1"/>
  <c r="J132" i="21"/>
  <c r="J133" i="21"/>
  <c r="G133" i="21" s="1"/>
  <c r="I133" i="21" s="1"/>
  <c r="J134" i="21"/>
  <c r="J135" i="21"/>
  <c r="G135" i="21" s="1"/>
  <c r="I135" i="21" s="1"/>
  <c r="J136" i="21"/>
  <c r="G136" i="21" s="1"/>
  <c r="I136" i="21" s="1"/>
  <c r="J137" i="21"/>
  <c r="J138" i="21"/>
  <c r="G138" i="21" s="1"/>
  <c r="I138" i="21" s="1"/>
  <c r="J139" i="21"/>
  <c r="G139" i="21" s="1"/>
  <c r="I139" i="21" s="1"/>
  <c r="J140" i="21"/>
  <c r="J141" i="21"/>
  <c r="G141" i="21" s="1"/>
  <c r="I141" i="21" s="1"/>
  <c r="J142" i="21"/>
  <c r="J143" i="21"/>
  <c r="G143" i="21" s="1"/>
  <c r="I143" i="21" s="1"/>
  <c r="J144" i="21"/>
  <c r="G144" i="21" s="1"/>
  <c r="I144" i="21" s="1"/>
  <c r="J145" i="21"/>
  <c r="G145" i="21" s="1"/>
  <c r="I145" i="21" s="1"/>
  <c r="J146" i="21"/>
  <c r="G146" i="21" s="1"/>
  <c r="I146" i="21" s="1"/>
  <c r="J147" i="21"/>
  <c r="G147" i="21" s="1"/>
  <c r="I147" i="21" s="1"/>
  <c r="J148" i="21"/>
  <c r="J149" i="21"/>
  <c r="G149" i="21" s="1"/>
  <c r="I149" i="21" s="1"/>
  <c r="J150" i="21"/>
  <c r="J151" i="21"/>
  <c r="G151" i="21" s="1"/>
  <c r="I151" i="21" s="1"/>
  <c r="J152" i="21"/>
  <c r="G152" i="21" s="1"/>
  <c r="I152" i="21" s="1"/>
  <c r="J153" i="21"/>
  <c r="J154" i="21"/>
  <c r="G154" i="21" s="1"/>
  <c r="I154" i="21" s="1"/>
  <c r="J155" i="21"/>
  <c r="G155" i="21" s="1"/>
  <c r="I155" i="21" s="1"/>
  <c r="J156" i="21"/>
  <c r="J157" i="21"/>
  <c r="G157" i="21" s="1"/>
  <c r="I157" i="21" s="1"/>
  <c r="J158" i="21"/>
  <c r="G158" i="21" s="1"/>
  <c r="I158" i="21" s="1"/>
  <c r="J159" i="21"/>
  <c r="G159" i="21" s="1"/>
  <c r="I159" i="21" s="1"/>
  <c r="J160" i="21"/>
  <c r="G160" i="21" s="1"/>
  <c r="I160" i="21" s="1"/>
  <c r="J161" i="21"/>
  <c r="G161" i="21" s="1"/>
  <c r="I161" i="21" s="1"/>
  <c r="J162" i="21"/>
  <c r="G162" i="21" s="1"/>
  <c r="I162" i="21" s="1"/>
  <c r="J163" i="21"/>
  <c r="G163" i="21" s="1"/>
  <c r="I163" i="21" s="1"/>
  <c r="J164" i="21"/>
  <c r="G164" i="21" s="1"/>
  <c r="I164" i="21" s="1"/>
  <c r="J165" i="21"/>
  <c r="G165" i="21" s="1"/>
  <c r="I165" i="21" s="1"/>
  <c r="J166" i="21"/>
  <c r="G166" i="21" s="1"/>
  <c r="I166" i="21" s="1"/>
  <c r="J167" i="21"/>
  <c r="G167" i="21" s="1"/>
  <c r="I167" i="21" s="1"/>
  <c r="J168" i="21"/>
  <c r="G168" i="21" s="1"/>
  <c r="I168" i="21" s="1"/>
  <c r="J169" i="21"/>
  <c r="G169" i="21" s="1"/>
  <c r="I169" i="21" s="1"/>
  <c r="J170" i="21"/>
  <c r="G170" i="21" s="1"/>
  <c r="I170" i="21" s="1"/>
  <c r="J171" i="21"/>
  <c r="G171" i="21" s="1"/>
  <c r="I171" i="21" s="1"/>
  <c r="J172" i="21"/>
  <c r="G172" i="21" s="1"/>
  <c r="I172" i="21" s="1"/>
  <c r="J173" i="21"/>
  <c r="G173" i="21" s="1"/>
  <c r="I173" i="21" s="1"/>
  <c r="J7" i="21"/>
  <c r="G7" i="21" s="1"/>
  <c r="I7" i="21" s="1"/>
  <c r="J8" i="21"/>
  <c r="J9" i="21"/>
  <c r="J10" i="21"/>
  <c r="J11" i="21"/>
  <c r="J12" i="21"/>
  <c r="G12" i="21" s="1"/>
  <c r="I12" i="21" s="1"/>
  <c r="I21" i="21"/>
  <c r="I23" i="21"/>
  <c r="I26" i="21"/>
  <c r="I31" i="21"/>
  <c r="I53" i="21"/>
  <c r="I65" i="21"/>
  <c r="I9" i="13"/>
  <c r="F9" i="13" s="1"/>
  <c r="H9" i="13" s="1"/>
  <c r="I10" i="13"/>
  <c r="I11" i="13"/>
  <c r="I12" i="13"/>
  <c r="F12" i="13" s="1"/>
  <c r="H12" i="13" s="1"/>
  <c r="I13" i="13"/>
  <c r="I14" i="13"/>
  <c r="I15" i="13"/>
  <c r="I16" i="13"/>
  <c r="F16" i="13" s="1"/>
  <c r="H16" i="13" s="1"/>
  <c r="I17" i="13"/>
  <c r="I18" i="13"/>
  <c r="I19" i="13"/>
  <c r="I20" i="13"/>
  <c r="I21" i="13"/>
  <c r="I22" i="13"/>
  <c r="I23" i="13"/>
  <c r="I24" i="13"/>
  <c r="I25" i="13"/>
  <c r="I26" i="13"/>
  <c r="I27" i="13"/>
  <c r="I28" i="13"/>
  <c r="I29" i="13"/>
  <c r="I30" i="13"/>
  <c r="I31" i="13"/>
  <c r="I32" i="13"/>
  <c r="I33" i="13"/>
  <c r="F33" i="13" s="1"/>
  <c r="H33" i="13" s="1"/>
  <c r="I34" i="13"/>
  <c r="I35" i="13"/>
  <c r="I36" i="13"/>
  <c r="K8" i="8"/>
  <c r="G8" i="8" s="1"/>
  <c r="J8" i="8" s="1"/>
  <c r="K9" i="8"/>
  <c r="G9" i="8" s="1"/>
  <c r="J9" i="8" s="1"/>
  <c r="K10" i="8"/>
  <c r="G10" i="8" s="1"/>
  <c r="K11" i="8"/>
  <c r="G11" i="8" s="1"/>
  <c r="K12" i="8"/>
  <c r="G12" i="8" s="1"/>
  <c r="K13" i="8"/>
  <c r="G13" i="8" s="1"/>
  <c r="K14" i="8"/>
  <c r="G14" i="8" s="1"/>
  <c r="H14" i="8" s="1"/>
  <c r="J14" i="8" s="1"/>
  <c r="K15" i="8"/>
  <c r="G15" i="8" s="1"/>
  <c r="K16" i="8"/>
  <c r="G16" i="8" s="1"/>
  <c r="K17" i="8"/>
  <c r="G17" i="8" s="1"/>
  <c r="K18" i="8"/>
  <c r="G18" i="8" s="1"/>
  <c r="K19" i="8"/>
  <c r="G19" i="8" s="1"/>
  <c r="K20" i="8"/>
  <c r="G20" i="8" s="1"/>
  <c r="J20" i="8" s="1"/>
  <c r="K21" i="8"/>
  <c r="G21" i="8" s="1"/>
  <c r="K22" i="8"/>
  <c r="G22" i="8" s="1"/>
  <c r="K23" i="8"/>
  <c r="G23" i="8" s="1"/>
  <c r="K24" i="8"/>
  <c r="G24" i="8" s="1"/>
  <c r="K25" i="8"/>
  <c r="G25" i="8" s="1"/>
  <c r="K26" i="8"/>
  <c r="G26" i="8" s="1"/>
  <c r="K27" i="8"/>
  <c r="G27" i="8" s="1"/>
  <c r="K28" i="8"/>
  <c r="G28" i="8" s="1"/>
  <c r="K29" i="8"/>
  <c r="G29" i="8" s="1"/>
  <c r="K30" i="8"/>
  <c r="K31" i="8"/>
  <c r="K32" i="8"/>
  <c r="G32" i="8" s="1"/>
  <c r="K33" i="8"/>
  <c r="G33" i="8" s="1"/>
  <c r="K34" i="8"/>
  <c r="G34" i="8" s="1"/>
  <c r="K35" i="8"/>
  <c r="K36" i="8"/>
  <c r="G36" i="8" s="1"/>
  <c r="K37" i="8"/>
  <c r="K38" i="8"/>
  <c r="K39" i="8"/>
  <c r="K40" i="8"/>
  <c r="G40" i="8" s="1"/>
  <c r="K41" i="8"/>
  <c r="G41" i="8" s="1"/>
  <c r="K42" i="8"/>
  <c r="G42" i="8" s="1"/>
  <c r="K43" i="8"/>
  <c r="G43" i="8" s="1"/>
  <c r="K44" i="8"/>
  <c r="K45" i="8"/>
  <c r="G45" i="8" s="1"/>
  <c r="K46" i="8"/>
  <c r="K47" i="8"/>
  <c r="K48" i="8"/>
  <c r="G48" i="8" s="1"/>
  <c r="K49" i="8"/>
  <c r="G49" i="8" s="1"/>
  <c r="K50" i="8"/>
  <c r="G50" i="8" s="1"/>
  <c r="K51" i="8"/>
  <c r="G51" i="8" s="1"/>
  <c r="K52" i="8"/>
  <c r="G52" i="8" s="1"/>
  <c r="K53" i="8"/>
  <c r="G53" i="8" s="1"/>
  <c r="K54" i="8"/>
  <c r="K55" i="8"/>
  <c r="K56" i="8"/>
  <c r="G56" i="8" s="1"/>
  <c r="K57" i="8"/>
  <c r="G57" i="8" s="1"/>
  <c r="K58" i="8"/>
  <c r="G58" i="8" s="1"/>
  <c r="K59" i="8"/>
  <c r="G59" i="8" s="1"/>
  <c r="K60" i="8"/>
  <c r="G60" i="8" s="1"/>
  <c r="K61" i="8"/>
  <c r="G61" i="8" s="1"/>
  <c r="K62" i="8"/>
  <c r="K63" i="8"/>
  <c r="K64" i="8"/>
  <c r="G64" i="8" s="1"/>
  <c r="K65" i="8"/>
  <c r="G65" i="8" s="1"/>
  <c r="K66" i="8"/>
  <c r="G66" i="8" s="1"/>
  <c r="K67" i="8"/>
  <c r="G67" i="8" s="1"/>
  <c r="K68" i="8"/>
  <c r="G68" i="8" s="1"/>
  <c r="K69" i="8"/>
  <c r="G69" i="8" s="1"/>
  <c r="K70" i="8"/>
  <c r="K71" i="8"/>
  <c r="K72" i="8"/>
  <c r="G72" i="8" s="1"/>
  <c r="K73" i="8"/>
  <c r="G73" i="8" s="1"/>
  <c r="K74" i="8"/>
  <c r="G74" i="8" s="1"/>
  <c r="K75" i="8"/>
  <c r="G75" i="8" s="1"/>
  <c r="K76" i="8"/>
  <c r="G76" i="8" s="1"/>
  <c r="K77" i="8"/>
  <c r="G77" i="8" s="1"/>
  <c r="K78" i="8"/>
  <c r="G78" i="8" s="1"/>
  <c r="K79" i="8"/>
  <c r="G79" i="8" s="1"/>
  <c r="K80" i="8"/>
  <c r="G80" i="8" s="1"/>
  <c r="K81" i="8"/>
  <c r="G81" i="8" s="1"/>
  <c r="K82" i="8"/>
  <c r="G82" i="8" s="1"/>
  <c r="K83" i="8"/>
  <c r="G83" i="8" s="1"/>
  <c r="K84" i="8"/>
  <c r="G84" i="8" s="1"/>
  <c r="K85" i="8"/>
  <c r="G85" i="8" s="1"/>
  <c r="K86" i="8"/>
  <c r="G86" i="8" s="1"/>
  <c r="K87" i="8"/>
  <c r="G87" i="8" s="1"/>
  <c r="K88" i="8"/>
  <c r="G88" i="8" s="1"/>
  <c r="K89" i="8"/>
  <c r="G89" i="8" s="1"/>
  <c r="K90" i="8"/>
  <c r="G90" i="8" s="1"/>
  <c r="K91" i="8"/>
  <c r="G91" i="8" s="1"/>
  <c r="K92" i="8"/>
  <c r="G92" i="8" s="1"/>
  <c r="K93" i="8"/>
  <c r="G93" i="8" s="1"/>
  <c r="K94" i="8"/>
  <c r="G94" i="8" s="1"/>
  <c r="K95" i="8"/>
  <c r="G95" i="8" s="1"/>
  <c r="K96" i="8"/>
  <c r="G96" i="8" s="1"/>
  <c r="K97" i="8"/>
  <c r="G97" i="8" s="1"/>
  <c r="K98" i="8"/>
  <c r="G98" i="8" s="1"/>
  <c r="K99" i="8"/>
  <c r="G99" i="8" s="1"/>
  <c r="K100" i="8"/>
  <c r="G100" i="8" s="1"/>
  <c r="K101" i="8"/>
  <c r="G101" i="8" s="1"/>
  <c r="K102" i="8"/>
  <c r="K103" i="8"/>
  <c r="G103" i="8" s="1"/>
  <c r="K104" i="8"/>
  <c r="K105" i="8"/>
  <c r="G105" i="8" s="1"/>
  <c r="K106" i="8"/>
  <c r="G106" i="8" s="1"/>
  <c r="K107" i="8"/>
  <c r="G107" i="8" s="1"/>
  <c r="K108" i="8"/>
  <c r="G108" i="8" s="1"/>
  <c r="K109" i="8"/>
  <c r="G109" i="8" s="1"/>
  <c r="K110" i="8"/>
  <c r="G110" i="8" s="1"/>
  <c r="K111" i="8"/>
  <c r="G111" i="8" s="1"/>
  <c r="K112" i="8"/>
  <c r="G112" i="8" s="1"/>
  <c r="K113" i="8"/>
  <c r="G113" i="8" s="1"/>
  <c r="K114" i="8"/>
  <c r="G114" i="8" s="1"/>
  <c r="K115" i="8"/>
  <c r="G115" i="8" s="1"/>
  <c r="K116" i="8"/>
  <c r="G116" i="8" s="1"/>
  <c r="K117" i="8"/>
  <c r="G117" i="8" s="1"/>
  <c r="K118" i="8"/>
  <c r="G118" i="8" s="1"/>
  <c r="K119" i="8"/>
  <c r="G119" i="8" s="1"/>
  <c r="K120" i="8"/>
  <c r="G120" i="8" s="1"/>
  <c r="K121" i="8"/>
  <c r="G121" i="8" s="1"/>
  <c r="K122" i="8"/>
  <c r="G122" i="8" s="1"/>
  <c r="K123" i="8"/>
  <c r="G123" i="8" s="1"/>
  <c r="K124" i="8"/>
  <c r="G124" i="8" s="1"/>
  <c r="K125" i="8"/>
  <c r="G125" i="8" s="1"/>
  <c r="K126" i="8"/>
  <c r="G126" i="8" s="1"/>
  <c r="K127" i="8"/>
  <c r="G127" i="8" s="1"/>
  <c r="K128" i="8"/>
  <c r="G128" i="8" s="1"/>
  <c r="K129" i="8"/>
  <c r="G129" i="8" s="1"/>
  <c r="K130" i="8"/>
  <c r="G130" i="8" s="1"/>
  <c r="K131" i="8"/>
  <c r="G131" i="8" s="1"/>
  <c r="K132" i="8"/>
  <c r="G132" i="8" s="1"/>
  <c r="K133" i="8"/>
  <c r="G133" i="8" s="1"/>
  <c r="K134" i="8"/>
  <c r="G134" i="8" s="1"/>
  <c r="K135" i="8"/>
  <c r="G135" i="8" s="1"/>
  <c r="J6" i="21"/>
  <c r="J95" i="31"/>
  <c r="G95" i="31" s="1"/>
  <c r="J96" i="31"/>
  <c r="G96" i="31" s="1"/>
  <c r="J97" i="31"/>
  <c r="G97" i="31" s="1"/>
  <c r="J98" i="31"/>
  <c r="G98" i="31" s="1"/>
  <c r="J99" i="31"/>
  <c r="G99" i="31" s="1"/>
  <c r="J100" i="31"/>
  <c r="G100" i="31" s="1"/>
  <c r="J101" i="31"/>
  <c r="G101" i="31" s="1"/>
  <c r="J102" i="31"/>
  <c r="G102" i="31" s="1"/>
  <c r="J103" i="31"/>
  <c r="G103" i="31" s="1"/>
  <c r="J104" i="31"/>
  <c r="G104" i="31" s="1"/>
  <c r="J105" i="31"/>
  <c r="G105" i="31" s="1"/>
  <c r="J106" i="31"/>
  <c r="G106" i="31" s="1"/>
  <c r="J107" i="31"/>
  <c r="G107" i="31" s="1"/>
  <c r="J108" i="31"/>
  <c r="G108" i="31" s="1"/>
  <c r="J109" i="31"/>
  <c r="G109" i="31" s="1"/>
  <c r="J110" i="31"/>
  <c r="G110" i="31" s="1"/>
  <c r="J111" i="31"/>
  <c r="G111" i="31" s="1"/>
  <c r="J112" i="31"/>
  <c r="G112" i="31" s="1"/>
  <c r="J113" i="31"/>
  <c r="G113" i="31" s="1"/>
  <c r="J114" i="31"/>
  <c r="G114" i="31" s="1"/>
  <c r="J115" i="31"/>
  <c r="G115" i="31" s="1"/>
  <c r="J116" i="31"/>
  <c r="G116" i="31" s="1"/>
  <c r="J117" i="31"/>
  <c r="G117" i="31" s="1"/>
  <c r="J118" i="31"/>
  <c r="G118" i="31" s="1"/>
  <c r="J119" i="31"/>
  <c r="G119" i="31" s="1"/>
  <c r="J120" i="31"/>
  <c r="G120" i="31" s="1"/>
  <c r="J121" i="31"/>
  <c r="G121" i="31" s="1"/>
  <c r="J122" i="31"/>
  <c r="G122" i="31" s="1"/>
  <c r="J123" i="31"/>
  <c r="G123" i="31" s="1"/>
  <c r="J124" i="31"/>
  <c r="G124" i="31" s="1"/>
  <c r="J125" i="31"/>
  <c r="G125" i="31" s="1"/>
  <c r="J126" i="31"/>
  <c r="G126" i="31" s="1"/>
  <c r="J127" i="31"/>
  <c r="G127" i="31" s="1"/>
  <c r="J128" i="31"/>
  <c r="G128" i="31" s="1"/>
  <c r="J129" i="31"/>
  <c r="G129" i="31" s="1"/>
  <c r="J130" i="31"/>
  <c r="G130" i="31" s="1"/>
  <c r="J131" i="31"/>
  <c r="G131" i="31" s="1"/>
  <c r="J132" i="31"/>
  <c r="G132" i="31" s="1"/>
  <c r="J133" i="31"/>
  <c r="G133" i="31" s="1"/>
  <c r="J134" i="31"/>
  <c r="G134" i="31" s="1"/>
  <c r="J135" i="31"/>
  <c r="G135" i="31" s="1"/>
  <c r="J136" i="31"/>
  <c r="G136" i="31" s="1"/>
  <c r="J137" i="31"/>
  <c r="G137" i="31" s="1"/>
  <c r="J138" i="31"/>
  <c r="G138" i="31" s="1"/>
  <c r="J139" i="31"/>
  <c r="G139" i="31" s="1"/>
  <c r="J140" i="31"/>
  <c r="G140" i="31" s="1"/>
  <c r="J141" i="31"/>
  <c r="G141" i="31" s="1"/>
  <c r="J142" i="31"/>
  <c r="G142" i="31" s="1"/>
  <c r="J143" i="31"/>
  <c r="G143" i="31" s="1"/>
  <c r="J144" i="31"/>
  <c r="G144" i="31" s="1"/>
  <c r="J145" i="31"/>
  <c r="G145" i="31" s="1"/>
  <c r="J146" i="31"/>
  <c r="G146" i="31" s="1"/>
  <c r="J147" i="31"/>
  <c r="G147" i="31" s="1"/>
  <c r="J148" i="31"/>
  <c r="G148" i="31" s="1"/>
  <c r="J149" i="31"/>
  <c r="G149" i="31" s="1"/>
  <c r="J150" i="31"/>
  <c r="G150" i="31" s="1"/>
  <c r="J151" i="31"/>
  <c r="G151" i="31" s="1"/>
  <c r="J152" i="31"/>
  <c r="G152" i="31" s="1"/>
  <c r="J153" i="31"/>
  <c r="G153" i="31" s="1"/>
  <c r="J154" i="31"/>
  <c r="G154" i="31" s="1"/>
  <c r="J155" i="31"/>
  <c r="G155" i="31" s="1"/>
  <c r="J156" i="31"/>
  <c r="G156" i="31" s="1"/>
  <c r="J157" i="31"/>
  <c r="G157" i="31" s="1"/>
  <c r="J158" i="31"/>
  <c r="G158" i="31" s="1"/>
  <c r="I158" i="31" s="1"/>
  <c r="J159" i="31"/>
  <c r="G159" i="31" s="1"/>
  <c r="J160" i="31"/>
  <c r="G160" i="31" s="1"/>
  <c r="J161" i="31"/>
  <c r="G161" i="31" s="1"/>
  <c r="J162" i="31"/>
  <c r="G162" i="31" s="1"/>
  <c r="J163" i="31"/>
  <c r="G163" i="31" s="1"/>
  <c r="I163" i="31" s="1"/>
  <c r="J164" i="31"/>
  <c r="G164" i="31" s="1"/>
  <c r="J165" i="31"/>
  <c r="G165" i="31" s="1"/>
  <c r="J166" i="31"/>
  <c r="G166" i="31" s="1"/>
  <c r="J167" i="31"/>
  <c r="G167" i="31" s="1"/>
  <c r="J168" i="31"/>
  <c r="G168" i="31" s="1"/>
  <c r="J169" i="31"/>
  <c r="G169" i="31" s="1"/>
  <c r="J170" i="31"/>
  <c r="G170" i="31" s="1"/>
  <c r="J171" i="31"/>
  <c r="G171" i="31" s="1"/>
  <c r="J172" i="31"/>
  <c r="G172" i="31" s="1"/>
  <c r="J173" i="31"/>
  <c r="G173" i="31" s="1"/>
  <c r="J9" i="31"/>
  <c r="G9" i="31" s="1"/>
  <c r="J10" i="31"/>
  <c r="G10" i="31" s="1"/>
  <c r="I10" i="31" s="1"/>
  <c r="J11" i="31"/>
  <c r="G11" i="31" s="1"/>
  <c r="I11" i="31" s="1"/>
  <c r="J12" i="31"/>
  <c r="G12" i="31" s="1"/>
  <c r="J13" i="31"/>
  <c r="G13" i="31" s="1"/>
  <c r="J14" i="31"/>
  <c r="G14" i="31" s="1"/>
  <c r="J15" i="31"/>
  <c r="G15" i="31" s="1"/>
  <c r="J16" i="31"/>
  <c r="G16" i="31" s="1"/>
  <c r="J17" i="31"/>
  <c r="G17" i="31" s="1"/>
  <c r="J18" i="31"/>
  <c r="G18" i="31" s="1"/>
  <c r="J19" i="31"/>
  <c r="G19" i="31" s="1"/>
  <c r="J20" i="31"/>
  <c r="G20" i="31" s="1"/>
  <c r="J21" i="31"/>
  <c r="G21" i="31" s="1"/>
  <c r="J22" i="31"/>
  <c r="G22" i="31" s="1"/>
  <c r="J23" i="31"/>
  <c r="G23" i="31" s="1"/>
  <c r="J24" i="31"/>
  <c r="G24" i="31" s="1"/>
  <c r="J25" i="31"/>
  <c r="G25" i="31" s="1"/>
  <c r="J26" i="31"/>
  <c r="G26" i="31" s="1"/>
  <c r="J27" i="31"/>
  <c r="G27" i="31" s="1"/>
  <c r="J28" i="31"/>
  <c r="G28" i="31" s="1"/>
  <c r="J29" i="31"/>
  <c r="G29" i="31" s="1"/>
  <c r="J30" i="31"/>
  <c r="G30" i="31" s="1"/>
  <c r="J31" i="31"/>
  <c r="G31" i="31" s="1"/>
  <c r="J32" i="31"/>
  <c r="G32" i="31" s="1"/>
  <c r="J33" i="31"/>
  <c r="G33" i="31" s="1"/>
  <c r="J34" i="31"/>
  <c r="G34" i="31" s="1"/>
  <c r="J35" i="31"/>
  <c r="G35" i="31" s="1"/>
  <c r="J36" i="31"/>
  <c r="G36" i="31" s="1"/>
  <c r="J37" i="31"/>
  <c r="G37" i="31" s="1"/>
  <c r="J38" i="31"/>
  <c r="G38" i="31" s="1"/>
  <c r="J39" i="31"/>
  <c r="G39" i="31" s="1"/>
  <c r="J40" i="31"/>
  <c r="G40" i="31" s="1"/>
  <c r="J41" i="31"/>
  <c r="G41" i="31" s="1"/>
  <c r="J42" i="31"/>
  <c r="G42" i="31" s="1"/>
  <c r="J43" i="31"/>
  <c r="G43" i="31" s="1"/>
  <c r="J44" i="31"/>
  <c r="G44" i="31" s="1"/>
  <c r="J45" i="31"/>
  <c r="G45" i="31" s="1"/>
  <c r="J46" i="31"/>
  <c r="G46" i="31" s="1"/>
  <c r="J47" i="31"/>
  <c r="G47" i="31" s="1"/>
  <c r="J48" i="31"/>
  <c r="G48" i="31" s="1"/>
  <c r="J49" i="31"/>
  <c r="G49" i="31" s="1"/>
  <c r="J50" i="31"/>
  <c r="G50" i="31" s="1"/>
  <c r="J51" i="31"/>
  <c r="G51" i="31" s="1"/>
  <c r="J52" i="31"/>
  <c r="G52" i="31" s="1"/>
  <c r="J53" i="31"/>
  <c r="G53" i="31" s="1"/>
  <c r="J54" i="31"/>
  <c r="G54" i="31" s="1"/>
  <c r="J55" i="31"/>
  <c r="G55" i="31" s="1"/>
  <c r="J56" i="31"/>
  <c r="G56" i="31" s="1"/>
  <c r="J57" i="31"/>
  <c r="G57" i="31" s="1"/>
  <c r="J58" i="31"/>
  <c r="G58" i="31" s="1"/>
  <c r="J59" i="31"/>
  <c r="G59" i="31" s="1"/>
  <c r="J60" i="31"/>
  <c r="G60" i="31" s="1"/>
  <c r="J61" i="31"/>
  <c r="G61" i="31" s="1"/>
  <c r="J62" i="31"/>
  <c r="G62" i="31" s="1"/>
  <c r="J63" i="31"/>
  <c r="G63" i="31" s="1"/>
  <c r="J64" i="31"/>
  <c r="G64" i="31" s="1"/>
  <c r="J65" i="31"/>
  <c r="G65" i="31" s="1"/>
  <c r="J66" i="31"/>
  <c r="G66" i="31" s="1"/>
  <c r="J67" i="31"/>
  <c r="G67" i="31" s="1"/>
  <c r="J68" i="31"/>
  <c r="G68" i="31" s="1"/>
  <c r="J69" i="31"/>
  <c r="G69" i="31" s="1"/>
  <c r="J70" i="31"/>
  <c r="G70" i="31" s="1"/>
  <c r="J71" i="31"/>
  <c r="G71" i="31" s="1"/>
  <c r="J72" i="31"/>
  <c r="G72" i="31" s="1"/>
  <c r="J73" i="31"/>
  <c r="G73" i="31" s="1"/>
  <c r="J74" i="31"/>
  <c r="G74" i="31" s="1"/>
  <c r="J75" i="31"/>
  <c r="G75" i="31" s="1"/>
  <c r="J76" i="31"/>
  <c r="G76" i="31" s="1"/>
  <c r="J77" i="31"/>
  <c r="G77" i="31" s="1"/>
  <c r="J78" i="31"/>
  <c r="G78" i="31" s="1"/>
  <c r="J79" i="31"/>
  <c r="G79" i="31" s="1"/>
  <c r="J80" i="31"/>
  <c r="G80" i="31" s="1"/>
  <c r="J81" i="31"/>
  <c r="G81" i="31" s="1"/>
  <c r="J82" i="31"/>
  <c r="G82" i="31" s="1"/>
  <c r="J83" i="31"/>
  <c r="G83" i="31" s="1"/>
  <c r="J84" i="31"/>
  <c r="G84" i="31" s="1"/>
  <c r="J85" i="31"/>
  <c r="G85" i="31" s="1"/>
  <c r="J86" i="31"/>
  <c r="G86" i="31" s="1"/>
  <c r="J87" i="31"/>
  <c r="G87" i="31" s="1"/>
  <c r="J88" i="31"/>
  <c r="G88" i="31" s="1"/>
  <c r="J89" i="31"/>
  <c r="G89" i="31" s="1"/>
  <c r="J90" i="31"/>
  <c r="G90" i="31" s="1"/>
  <c r="J91" i="31"/>
  <c r="G91" i="31" s="1"/>
  <c r="J92" i="31"/>
  <c r="G92" i="31" s="1"/>
  <c r="J93" i="31"/>
  <c r="G93" i="31" s="1"/>
  <c r="J94" i="31"/>
  <c r="G94" i="31" s="1"/>
  <c r="J8" i="31"/>
  <c r="G8" i="31" s="1"/>
  <c r="I8" i="31" s="1"/>
  <c r="I7" i="38"/>
  <c r="I8" i="38"/>
  <c r="F8" i="38" s="1"/>
  <c r="I6" i="38"/>
  <c r="O7" i="22"/>
  <c r="M7" i="22" s="1"/>
  <c r="O8" i="22"/>
  <c r="M8" i="22" s="1"/>
  <c r="O9" i="22"/>
  <c r="M9" i="22" s="1"/>
  <c r="O10" i="22"/>
  <c r="M10" i="22" s="1"/>
  <c r="O11" i="22"/>
  <c r="M11" i="22" s="1"/>
  <c r="O12" i="22"/>
  <c r="M12" i="22" s="1"/>
  <c r="O13" i="22"/>
  <c r="M13" i="22" s="1"/>
  <c r="O14" i="22"/>
  <c r="M14" i="22" s="1"/>
  <c r="O15" i="22"/>
  <c r="M15" i="22" s="1"/>
  <c r="O16" i="22"/>
  <c r="M16" i="22" s="1"/>
  <c r="O17" i="22"/>
  <c r="M17" i="22" s="1"/>
  <c r="O18" i="22"/>
  <c r="M18" i="22" s="1"/>
  <c r="O19" i="22"/>
  <c r="M19" i="22" s="1"/>
  <c r="O20" i="22"/>
  <c r="M20" i="22" s="1"/>
  <c r="O21" i="22"/>
  <c r="M21" i="22" s="1"/>
  <c r="O22" i="22"/>
  <c r="M22" i="22" s="1"/>
  <c r="O23" i="22"/>
  <c r="M23" i="22" s="1"/>
  <c r="O24" i="22"/>
  <c r="M24" i="22" s="1"/>
  <c r="O25" i="22"/>
  <c r="M25" i="22" s="1"/>
  <c r="O26" i="22"/>
  <c r="M26" i="22" s="1"/>
  <c r="O27" i="22"/>
  <c r="M27" i="22" s="1"/>
  <c r="O28" i="22"/>
  <c r="M28" i="22" s="1"/>
  <c r="O29" i="22"/>
  <c r="M29" i="22" s="1"/>
  <c r="O30" i="22"/>
  <c r="M30" i="22" s="1"/>
  <c r="O31" i="22"/>
  <c r="M31" i="22" s="1"/>
  <c r="O32" i="22"/>
  <c r="M32" i="22" s="1"/>
  <c r="N32" i="22" s="1"/>
  <c r="O33" i="22"/>
  <c r="M33" i="22" s="1"/>
  <c r="O34" i="22"/>
  <c r="M34" i="22" s="1"/>
  <c r="O35" i="22"/>
  <c r="M35" i="22" s="1"/>
  <c r="O36" i="22"/>
  <c r="M36" i="22" s="1"/>
  <c r="O37" i="22"/>
  <c r="M37" i="22" s="1"/>
  <c r="O38" i="22"/>
  <c r="M38" i="22" s="1"/>
  <c r="O39" i="22"/>
  <c r="M39" i="22" s="1"/>
  <c r="O40" i="22"/>
  <c r="M40" i="22" s="1"/>
  <c r="O41" i="22"/>
  <c r="M41" i="22" s="1"/>
  <c r="O42" i="22"/>
  <c r="M42" i="22" s="1"/>
  <c r="O43" i="22"/>
  <c r="M43" i="22" s="1"/>
  <c r="O44" i="22"/>
  <c r="M44" i="22" s="1"/>
  <c r="O45" i="22"/>
  <c r="M45" i="22" s="1"/>
  <c r="O46" i="22"/>
  <c r="M46" i="22" s="1"/>
  <c r="O47" i="22"/>
  <c r="M47" i="22" s="1"/>
  <c r="O48" i="22"/>
  <c r="M48" i="22" s="1"/>
  <c r="O49" i="22"/>
  <c r="M49" i="22" s="1"/>
  <c r="O50" i="22"/>
  <c r="M50" i="22" s="1"/>
  <c r="N50" i="22" s="1"/>
  <c r="O51" i="22"/>
  <c r="M51" i="22" s="1"/>
  <c r="O52" i="22"/>
  <c r="M52" i="22" s="1"/>
  <c r="O53" i="22"/>
  <c r="M53" i="22" s="1"/>
  <c r="O54" i="22"/>
  <c r="M54" i="22" s="1"/>
  <c r="O55" i="22"/>
  <c r="M55" i="22" s="1"/>
  <c r="O56" i="22"/>
  <c r="M56" i="22" s="1"/>
  <c r="O57" i="22"/>
  <c r="M57" i="22" s="1"/>
  <c r="O58" i="22"/>
  <c r="M58" i="22" s="1"/>
  <c r="O59" i="22"/>
  <c r="M59" i="22" s="1"/>
  <c r="O60" i="22"/>
  <c r="M60" i="22" s="1"/>
  <c r="O61" i="22"/>
  <c r="M61" i="22" s="1"/>
  <c r="O62" i="22"/>
  <c r="M62" i="22" s="1"/>
  <c r="O63" i="22"/>
  <c r="M63" i="22" s="1"/>
  <c r="O64" i="22"/>
  <c r="M64" i="22" s="1"/>
  <c r="O65" i="22"/>
  <c r="M65" i="22" s="1"/>
  <c r="O66" i="22"/>
  <c r="M66" i="22" s="1"/>
  <c r="O67" i="22"/>
  <c r="M67" i="22" s="1"/>
  <c r="O68" i="22"/>
  <c r="M68" i="22" s="1"/>
  <c r="O69" i="22"/>
  <c r="M69" i="22" s="1"/>
  <c r="O70" i="22"/>
  <c r="M70" i="22" s="1"/>
  <c r="O71" i="22"/>
  <c r="M71" i="22" s="1"/>
  <c r="O72" i="22"/>
  <c r="M72" i="22" s="1"/>
  <c r="O73" i="22"/>
  <c r="M73" i="22" s="1"/>
  <c r="O74" i="22"/>
  <c r="M74" i="22" s="1"/>
  <c r="O75" i="22"/>
  <c r="M75" i="22" s="1"/>
  <c r="O76" i="22"/>
  <c r="M76" i="22" s="1"/>
  <c r="O77" i="22"/>
  <c r="M77" i="22" s="1"/>
  <c r="O78" i="22"/>
  <c r="M78" i="22" s="1"/>
  <c r="O79" i="22"/>
  <c r="M79" i="22" s="1"/>
  <c r="O80" i="22"/>
  <c r="M80" i="22" s="1"/>
  <c r="O81" i="22"/>
  <c r="M81" i="22" s="1"/>
  <c r="O82" i="22"/>
  <c r="M82" i="22" s="1"/>
  <c r="O83" i="22"/>
  <c r="M83" i="22" s="1"/>
  <c r="O84" i="22"/>
  <c r="M84" i="22" s="1"/>
  <c r="O85" i="22"/>
  <c r="M85" i="22" s="1"/>
  <c r="O86" i="22"/>
  <c r="M86" i="22" s="1"/>
  <c r="O87" i="22"/>
  <c r="M87" i="22" s="1"/>
  <c r="O88" i="22"/>
  <c r="M88" i="22" s="1"/>
  <c r="O89" i="22"/>
  <c r="M89" i="22" s="1"/>
  <c r="O90" i="22"/>
  <c r="M90" i="22" s="1"/>
  <c r="O91" i="22"/>
  <c r="M91" i="22" s="1"/>
  <c r="O92" i="22"/>
  <c r="M92" i="22" s="1"/>
  <c r="O93" i="22"/>
  <c r="M93" i="22" s="1"/>
  <c r="O94" i="22"/>
  <c r="M94" i="22" s="1"/>
  <c r="O95" i="22"/>
  <c r="M95" i="22" s="1"/>
  <c r="O96" i="22"/>
  <c r="M96" i="22" s="1"/>
  <c r="O97" i="22"/>
  <c r="M97" i="22" s="1"/>
  <c r="O98" i="22"/>
  <c r="M98" i="22" s="1"/>
  <c r="O99" i="22"/>
  <c r="M99" i="22" s="1"/>
  <c r="O100" i="22"/>
  <c r="M100" i="22" s="1"/>
  <c r="O101" i="22"/>
  <c r="M101" i="22" s="1"/>
  <c r="O102" i="22"/>
  <c r="M102" i="22" s="1"/>
  <c r="O103" i="22"/>
  <c r="M103" i="22" s="1"/>
  <c r="O104" i="22"/>
  <c r="M104" i="22" s="1"/>
  <c r="O105" i="22"/>
  <c r="M105" i="22" s="1"/>
  <c r="O106" i="22"/>
  <c r="M106" i="22" s="1"/>
  <c r="O107" i="22"/>
  <c r="M107" i="22" s="1"/>
  <c r="O108" i="22"/>
  <c r="M108" i="22" s="1"/>
  <c r="O109" i="22"/>
  <c r="M109" i="22" s="1"/>
  <c r="O110" i="22"/>
  <c r="M110" i="22" s="1"/>
  <c r="O111" i="22"/>
  <c r="M111" i="22" s="1"/>
  <c r="O112" i="22"/>
  <c r="M112" i="22" s="1"/>
  <c r="O113" i="22"/>
  <c r="M113" i="22" s="1"/>
  <c r="O114" i="22"/>
  <c r="M114" i="22" s="1"/>
  <c r="O115" i="22"/>
  <c r="M115" i="22" s="1"/>
  <c r="O116" i="22"/>
  <c r="M116" i="22" s="1"/>
  <c r="O117" i="22"/>
  <c r="M117" i="22" s="1"/>
  <c r="O118" i="22"/>
  <c r="M118" i="22" s="1"/>
  <c r="O119" i="22"/>
  <c r="M119" i="22" s="1"/>
  <c r="O120" i="22"/>
  <c r="M120" i="22" s="1"/>
  <c r="O121" i="22"/>
  <c r="M121" i="22" s="1"/>
  <c r="O122" i="22"/>
  <c r="M122" i="22" s="1"/>
  <c r="O123" i="22"/>
  <c r="M123" i="22" s="1"/>
  <c r="O124" i="22"/>
  <c r="M124" i="22" s="1"/>
  <c r="O125" i="22"/>
  <c r="M125" i="22" s="1"/>
  <c r="O126" i="22"/>
  <c r="M126" i="22" s="1"/>
  <c r="O127" i="22"/>
  <c r="M127" i="22" s="1"/>
  <c r="O128" i="22"/>
  <c r="M128" i="22" s="1"/>
  <c r="O129" i="22"/>
  <c r="M129" i="22" s="1"/>
  <c r="O130" i="22"/>
  <c r="M130" i="22" s="1"/>
  <c r="O131" i="22"/>
  <c r="M131" i="22" s="1"/>
  <c r="O132" i="22"/>
  <c r="M132" i="22" s="1"/>
  <c r="O133" i="22"/>
  <c r="M133" i="22" s="1"/>
  <c r="O134" i="22"/>
  <c r="M134" i="22" s="1"/>
  <c r="O135" i="22"/>
  <c r="M135" i="22" s="1"/>
  <c r="O136" i="22"/>
  <c r="M136" i="22" s="1"/>
  <c r="O137" i="22"/>
  <c r="M137" i="22" s="1"/>
  <c r="O138" i="22"/>
  <c r="M138" i="22" s="1"/>
  <c r="O139" i="22"/>
  <c r="M139" i="22" s="1"/>
  <c r="O140" i="22"/>
  <c r="M140" i="22" s="1"/>
  <c r="O141" i="22"/>
  <c r="M141" i="22" s="1"/>
  <c r="O142" i="22"/>
  <c r="M142" i="22" s="1"/>
  <c r="O143" i="22"/>
  <c r="M143" i="22" s="1"/>
  <c r="O144" i="22"/>
  <c r="M144" i="22" s="1"/>
  <c r="O145" i="22"/>
  <c r="M145" i="22" s="1"/>
  <c r="O146" i="22"/>
  <c r="M146" i="22" s="1"/>
  <c r="O147" i="22"/>
  <c r="M147" i="22" s="1"/>
  <c r="O148" i="22"/>
  <c r="M148" i="22" s="1"/>
  <c r="O149" i="22"/>
  <c r="M149" i="22" s="1"/>
  <c r="O150" i="22"/>
  <c r="M150" i="22" s="1"/>
  <c r="O151" i="22"/>
  <c r="M151" i="22" s="1"/>
  <c r="O152" i="22"/>
  <c r="M152" i="22" s="1"/>
  <c r="O153" i="22"/>
  <c r="M153" i="22" s="1"/>
  <c r="O154" i="22"/>
  <c r="M154" i="22" s="1"/>
  <c r="O155" i="22"/>
  <c r="M155" i="22" s="1"/>
  <c r="O156" i="22"/>
  <c r="M156" i="22" s="1"/>
  <c r="O157" i="22"/>
  <c r="M157" i="22" s="1"/>
  <c r="O158" i="22"/>
  <c r="M158" i="22" s="1"/>
  <c r="O159" i="22"/>
  <c r="M159" i="22" s="1"/>
  <c r="O160" i="22"/>
  <c r="M160" i="22" s="1"/>
  <c r="O161" i="22"/>
  <c r="M161" i="22" s="1"/>
  <c r="O162" i="22"/>
  <c r="M162" i="22" s="1"/>
  <c r="O163" i="22"/>
  <c r="M163" i="22" s="1"/>
  <c r="O164" i="22"/>
  <c r="M164" i="22" s="1"/>
  <c r="O165" i="22"/>
  <c r="M165" i="22" s="1"/>
  <c r="O166" i="22"/>
  <c r="M166" i="22" s="1"/>
  <c r="O167" i="22"/>
  <c r="M167" i="22" s="1"/>
  <c r="O168" i="22"/>
  <c r="M168" i="22" s="1"/>
  <c r="O169" i="22"/>
  <c r="M169" i="22" s="1"/>
  <c r="O170" i="22"/>
  <c r="M170" i="22" s="1"/>
  <c r="O171" i="22"/>
  <c r="M171" i="22" s="1"/>
  <c r="O172" i="22"/>
  <c r="M172" i="22" s="1"/>
  <c r="O173" i="22"/>
  <c r="M173" i="22" s="1"/>
  <c r="O174" i="22"/>
  <c r="M174" i="22" s="1"/>
  <c r="O175" i="22"/>
  <c r="M175" i="22" s="1"/>
  <c r="O176" i="22"/>
  <c r="M176" i="22" s="1"/>
  <c r="O177" i="22"/>
  <c r="M177" i="22" s="1"/>
  <c r="O178" i="22"/>
  <c r="M178" i="22" s="1"/>
  <c r="O179" i="22"/>
  <c r="M179" i="22" s="1"/>
  <c r="O180" i="22"/>
  <c r="M180" i="22" s="1"/>
  <c r="O181" i="22"/>
  <c r="M181" i="22" s="1"/>
  <c r="O182" i="22"/>
  <c r="M182" i="22" s="1"/>
  <c r="O183" i="22"/>
  <c r="M183" i="22" s="1"/>
  <c r="O184" i="22"/>
  <c r="M184" i="22" s="1"/>
  <c r="O185" i="22"/>
  <c r="M185" i="22" s="1"/>
  <c r="O186" i="22"/>
  <c r="M186" i="22" s="1"/>
  <c r="O187" i="22"/>
  <c r="M187" i="22" s="1"/>
  <c r="O188" i="22"/>
  <c r="M188" i="22" s="1"/>
  <c r="O189" i="22"/>
  <c r="M189" i="22" s="1"/>
  <c r="O190" i="22"/>
  <c r="M190" i="22" s="1"/>
  <c r="O191" i="22"/>
  <c r="M191" i="22" s="1"/>
  <c r="O192" i="22"/>
  <c r="M192" i="22" s="1"/>
  <c r="O193" i="22"/>
  <c r="M193" i="22" s="1"/>
  <c r="O194" i="22"/>
  <c r="M194" i="22" s="1"/>
  <c r="O195" i="22"/>
  <c r="M195" i="22" s="1"/>
  <c r="O196" i="22"/>
  <c r="M196" i="22" s="1"/>
  <c r="O197" i="22"/>
  <c r="M197" i="22" s="1"/>
  <c r="O198" i="22"/>
  <c r="M198" i="22" s="1"/>
  <c r="O199" i="22"/>
  <c r="M199" i="22" s="1"/>
  <c r="O200" i="22"/>
  <c r="M200" i="22" s="1"/>
  <c r="O201" i="22"/>
  <c r="M201" i="22" s="1"/>
  <c r="O202" i="22"/>
  <c r="M202" i="22" s="1"/>
  <c r="O203" i="22"/>
  <c r="M203" i="22" s="1"/>
  <c r="O204" i="22"/>
  <c r="M204" i="22" s="1"/>
  <c r="O205" i="22"/>
  <c r="M205" i="22" s="1"/>
  <c r="O206" i="22"/>
  <c r="M206" i="22" s="1"/>
  <c r="O207" i="22"/>
  <c r="M207" i="22" s="1"/>
  <c r="O208" i="22"/>
  <c r="M208" i="22" s="1"/>
  <c r="O209" i="22"/>
  <c r="M209" i="22" s="1"/>
  <c r="O210" i="22"/>
  <c r="M210" i="22" s="1"/>
  <c r="O211" i="22"/>
  <c r="M211" i="22" s="1"/>
  <c r="O212" i="22"/>
  <c r="M212" i="22" s="1"/>
  <c r="O213" i="22"/>
  <c r="M213" i="22" s="1"/>
  <c r="O214" i="22"/>
  <c r="M214" i="22" s="1"/>
  <c r="O215" i="22"/>
  <c r="M215" i="22" s="1"/>
  <c r="O216" i="22"/>
  <c r="M216" i="22" s="1"/>
  <c r="O217" i="22"/>
  <c r="M217" i="22" s="1"/>
  <c r="O218" i="22"/>
  <c r="M218" i="22" s="1"/>
  <c r="O219" i="22"/>
  <c r="M219" i="22" s="1"/>
  <c r="O220" i="22"/>
  <c r="M220" i="22" s="1"/>
  <c r="O221" i="22"/>
  <c r="M221" i="22" s="1"/>
  <c r="O222" i="22"/>
  <c r="M222" i="22" s="1"/>
  <c r="O223" i="22"/>
  <c r="M223" i="22" s="1"/>
  <c r="O224" i="22"/>
  <c r="M224" i="22" s="1"/>
  <c r="O225" i="22"/>
  <c r="M225" i="22" s="1"/>
  <c r="O226" i="22"/>
  <c r="M226" i="22" s="1"/>
  <c r="O227" i="22"/>
  <c r="M227" i="22" s="1"/>
  <c r="O228" i="22"/>
  <c r="M228" i="22" s="1"/>
  <c r="O229" i="22"/>
  <c r="M229" i="22" s="1"/>
  <c r="O230" i="22"/>
  <c r="M230" i="22" s="1"/>
  <c r="O231" i="22"/>
  <c r="M231" i="22" s="1"/>
  <c r="O232" i="22"/>
  <c r="M232" i="22" s="1"/>
  <c r="O233" i="22"/>
  <c r="M233" i="22" s="1"/>
  <c r="O234" i="22"/>
  <c r="M234" i="22" s="1"/>
  <c r="O235" i="22"/>
  <c r="M235" i="22" s="1"/>
  <c r="O236" i="22"/>
  <c r="M236" i="22" s="1"/>
  <c r="O237" i="22"/>
  <c r="M237" i="22" s="1"/>
  <c r="O238" i="22"/>
  <c r="M238" i="22" s="1"/>
  <c r="O239" i="22"/>
  <c r="M239" i="22" s="1"/>
  <c r="O240" i="22"/>
  <c r="M240" i="22" s="1"/>
  <c r="O241" i="22"/>
  <c r="M241" i="22" s="1"/>
  <c r="O242" i="22"/>
  <c r="M242" i="22" s="1"/>
  <c r="O243" i="22"/>
  <c r="M243" i="22" s="1"/>
  <c r="O244" i="22"/>
  <c r="M244" i="22" s="1"/>
  <c r="O245" i="22"/>
  <c r="M245" i="22" s="1"/>
  <c r="O246" i="22"/>
  <c r="M246" i="22" s="1"/>
  <c r="O247" i="22"/>
  <c r="M247" i="22" s="1"/>
  <c r="O248" i="22"/>
  <c r="M248" i="22" s="1"/>
  <c r="O249" i="22"/>
  <c r="M249" i="22" s="1"/>
  <c r="O250" i="22"/>
  <c r="M250" i="22" s="1"/>
  <c r="O251" i="22"/>
  <c r="M251" i="22" s="1"/>
  <c r="O252" i="22"/>
  <c r="M252" i="22" s="1"/>
  <c r="O253" i="22"/>
  <c r="M253" i="22" s="1"/>
  <c r="O254" i="22"/>
  <c r="M254" i="22" s="1"/>
  <c r="O255" i="22"/>
  <c r="M255" i="22" s="1"/>
  <c r="O256" i="22"/>
  <c r="M256" i="22" s="1"/>
  <c r="O257" i="22"/>
  <c r="M257" i="22" s="1"/>
  <c r="O258" i="22"/>
  <c r="M258" i="22" s="1"/>
  <c r="O259" i="22"/>
  <c r="M259" i="22" s="1"/>
  <c r="O260" i="22"/>
  <c r="M260" i="22" s="1"/>
  <c r="O261" i="22"/>
  <c r="M261" i="22" s="1"/>
  <c r="O262" i="22"/>
  <c r="M262" i="22" s="1"/>
  <c r="O263" i="22"/>
  <c r="M263" i="22" s="1"/>
  <c r="O264" i="22"/>
  <c r="M264" i="22" s="1"/>
  <c r="O265" i="22"/>
  <c r="M265" i="22" s="1"/>
  <c r="O266" i="22"/>
  <c r="M266" i="22" s="1"/>
  <c r="O267" i="22"/>
  <c r="M267" i="22" s="1"/>
  <c r="O268" i="22"/>
  <c r="M268" i="22" s="1"/>
  <c r="O269" i="22"/>
  <c r="M269" i="22" s="1"/>
  <c r="O270" i="22"/>
  <c r="M270" i="22" s="1"/>
  <c r="O271" i="22"/>
  <c r="M271" i="22" s="1"/>
  <c r="O272" i="22"/>
  <c r="M272" i="22" s="1"/>
  <c r="O273" i="22"/>
  <c r="M273" i="22" s="1"/>
  <c r="O274" i="22"/>
  <c r="M274" i="22" s="1"/>
  <c r="O275" i="22"/>
  <c r="M275" i="22" s="1"/>
  <c r="O276" i="22"/>
  <c r="M276" i="22" s="1"/>
  <c r="O277" i="22"/>
  <c r="M277" i="22" s="1"/>
  <c r="O278" i="22"/>
  <c r="M278" i="22" s="1"/>
  <c r="O279" i="22"/>
  <c r="M279" i="22" s="1"/>
  <c r="O280" i="22"/>
  <c r="M280" i="22" s="1"/>
  <c r="O281" i="22"/>
  <c r="M281" i="22" s="1"/>
  <c r="O282" i="22"/>
  <c r="M282" i="22" s="1"/>
  <c r="O283" i="22"/>
  <c r="M283" i="22" s="1"/>
  <c r="O284" i="22"/>
  <c r="M284" i="22" s="1"/>
  <c r="O285" i="22"/>
  <c r="M285" i="22" s="1"/>
  <c r="O286" i="22"/>
  <c r="M286" i="22" s="1"/>
  <c r="O287" i="22"/>
  <c r="M287" i="22" s="1"/>
  <c r="O288" i="22"/>
  <c r="M288" i="22" s="1"/>
  <c r="O289" i="22"/>
  <c r="M289" i="22" s="1"/>
  <c r="O290" i="22"/>
  <c r="M290" i="22" s="1"/>
  <c r="O291" i="22"/>
  <c r="M291" i="22" s="1"/>
  <c r="O292" i="22"/>
  <c r="M292" i="22" s="1"/>
  <c r="O293" i="22"/>
  <c r="M293" i="22" s="1"/>
  <c r="O294" i="22"/>
  <c r="M294" i="22" s="1"/>
  <c r="O295" i="22"/>
  <c r="M295" i="22" s="1"/>
  <c r="O296" i="22"/>
  <c r="M296" i="22" s="1"/>
  <c r="O297" i="22"/>
  <c r="M297" i="22" s="1"/>
  <c r="O298" i="22"/>
  <c r="M298" i="22" s="1"/>
  <c r="O299" i="22"/>
  <c r="M299" i="22" s="1"/>
  <c r="O300" i="22"/>
  <c r="M300" i="22" s="1"/>
  <c r="O301" i="22"/>
  <c r="M301" i="22" s="1"/>
  <c r="O302" i="22"/>
  <c r="M302" i="22" s="1"/>
  <c r="O303" i="22"/>
  <c r="M303" i="22" s="1"/>
  <c r="O304" i="22"/>
  <c r="M304" i="22" s="1"/>
  <c r="O305" i="22"/>
  <c r="M305" i="22" s="1"/>
  <c r="O306" i="22"/>
  <c r="M306" i="22" s="1"/>
  <c r="O307" i="22"/>
  <c r="M307" i="22" s="1"/>
  <c r="O308" i="22"/>
  <c r="M308" i="22" s="1"/>
  <c r="O309" i="22"/>
  <c r="M309" i="22" s="1"/>
  <c r="O310" i="22"/>
  <c r="M310" i="22" s="1"/>
  <c r="O311" i="22"/>
  <c r="M311" i="22" s="1"/>
  <c r="O312" i="22"/>
  <c r="M312" i="22" s="1"/>
  <c r="O313" i="22"/>
  <c r="M313" i="22" s="1"/>
  <c r="O314" i="22"/>
  <c r="M314" i="22" s="1"/>
  <c r="O315" i="22"/>
  <c r="M315" i="22" s="1"/>
  <c r="O316" i="22"/>
  <c r="M316" i="22" s="1"/>
  <c r="O317" i="22"/>
  <c r="M317" i="22" s="1"/>
  <c r="O318" i="22"/>
  <c r="M318" i="22" s="1"/>
  <c r="O319" i="22"/>
  <c r="M319" i="22" s="1"/>
  <c r="O320" i="22"/>
  <c r="M320" i="22" s="1"/>
  <c r="O321" i="22"/>
  <c r="M321" i="22" s="1"/>
  <c r="O322" i="22"/>
  <c r="M322" i="22" s="1"/>
  <c r="O323" i="22"/>
  <c r="M323" i="22" s="1"/>
  <c r="O324" i="22"/>
  <c r="M324" i="22" s="1"/>
  <c r="O325" i="22"/>
  <c r="M325" i="22" s="1"/>
  <c r="O326" i="22"/>
  <c r="M326" i="22" s="1"/>
  <c r="O327" i="22"/>
  <c r="M327" i="22" s="1"/>
  <c r="O328" i="22"/>
  <c r="M328" i="22" s="1"/>
  <c r="O329" i="22"/>
  <c r="M329" i="22" s="1"/>
  <c r="O330" i="22"/>
  <c r="M330" i="22" s="1"/>
  <c r="O331" i="22"/>
  <c r="M331" i="22" s="1"/>
  <c r="O332" i="22"/>
  <c r="M332" i="22" s="1"/>
  <c r="O333" i="22"/>
  <c r="M333" i="22" s="1"/>
  <c r="O334" i="22"/>
  <c r="M334" i="22" s="1"/>
  <c r="O335" i="22"/>
  <c r="M335" i="22" s="1"/>
  <c r="O336" i="22"/>
  <c r="M336" i="22" s="1"/>
  <c r="O337" i="22"/>
  <c r="M337" i="22" s="1"/>
  <c r="O338" i="22"/>
  <c r="M338" i="22" s="1"/>
  <c r="O339" i="22"/>
  <c r="M339" i="22" s="1"/>
  <c r="O340" i="22"/>
  <c r="M340" i="22" s="1"/>
  <c r="O341" i="22"/>
  <c r="M341" i="22" s="1"/>
  <c r="O342" i="22"/>
  <c r="M342" i="22" s="1"/>
  <c r="O343" i="22"/>
  <c r="M343" i="22" s="1"/>
  <c r="O344" i="22"/>
  <c r="M344" i="22" s="1"/>
  <c r="O345" i="22"/>
  <c r="M345" i="22" s="1"/>
  <c r="O346" i="22"/>
  <c r="M346" i="22" s="1"/>
  <c r="O347" i="22"/>
  <c r="M347" i="22" s="1"/>
  <c r="O348" i="22"/>
  <c r="M348" i="22" s="1"/>
  <c r="O349" i="22"/>
  <c r="M349" i="22" s="1"/>
  <c r="O350" i="22"/>
  <c r="M350" i="22" s="1"/>
  <c r="O351" i="22"/>
  <c r="M351" i="22" s="1"/>
  <c r="O352" i="22"/>
  <c r="M352" i="22" s="1"/>
  <c r="O353" i="22"/>
  <c r="M353" i="22" s="1"/>
  <c r="O354" i="22"/>
  <c r="M354" i="22" s="1"/>
  <c r="O355" i="22"/>
  <c r="M355" i="22" s="1"/>
  <c r="O356" i="22"/>
  <c r="M356" i="22" s="1"/>
  <c r="O357" i="22"/>
  <c r="M357" i="22" s="1"/>
  <c r="O358" i="22"/>
  <c r="M358" i="22" s="1"/>
  <c r="O359" i="22"/>
  <c r="M359" i="22" s="1"/>
  <c r="O360" i="22"/>
  <c r="M360" i="22" s="1"/>
  <c r="O361" i="22"/>
  <c r="M361" i="22" s="1"/>
  <c r="O362" i="22"/>
  <c r="M362" i="22" s="1"/>
  <c r="O363" i="22"/>
  <c r="M363" i="22" s="1"/>
  <c r="O364" i="22"/>
  <c r="M364" i="22" s="1"/>
  <c r="O365" i="22"/>
  <c r="M365" i="22" s="1"/>
  <c r="O366" i="22"/>
  <c r="M366" i="22" s="1"/>
  <c r="O367" i="22"/>
  <c r="M367" i="22" s="1"/>
  <c r="O368" i="22"/>
  <c r="M368" i="22" s="1"/>
  <c r="O369" i="22"/>
  <c r="M369" i="22" s="1"/>
  <c r="O370" i="22"/>
  <c r="M370" i="22" s="1"/>
  <c r="O371" i="22"/>
  <c r="M371" i="22" s="1"/>
  <c r="O372" i="22"/>
  <c r="M372" i="22" s="1"/>
  <c r="O373" i="22"/>
  <c r="M373" i="22" s="1"/>
  <c r="O374" i="22"/>
  <c r="M374" i="22" s="1"/>
  <c r="O375" i="22"/>
  <c r="M375" i="22" s="1"/>
  <c r="O376" i="22"/>
  <c r="M376" i="22" s="1"/>
  <c r="O377" i="22"/>
  <c r="M377" i="22" s="1"/>
  <c r="O378" i="22"/>
  <c r="M378" i="22" s="1"/>
  <c r="O379" i="22"/>
  <c r="M379" i="22" s="1"/>
  <c r="O380" i="22"/>
  <c r="M380" i="22" s="1"/>
  <c r="O381" i="22"/>
  <c r="M381" i="22" s="1"/>
  <c r="O382" i="22"/>
  <c r="M382" i="22" s="1"/>
  <c r="O383" i="22"/>
  <c r="M383" i="22" s="1"/>
  <c r="O384" i="22"/>
  <c r="M384" i="22" s="1"/>
  <c r="O385" i="22"/>
  <c r="M385" i="22" s="1"/>
  <c r="O386" i="22"/>
  <c r="M386" i="22" s="1"/>
  <c r="O387" i="22"/>
  <c r="M387" i="22" s="1"/>
  <c r="O388" i="22"/>
  <c r="M388" i="22" s="1"/>
  <c r="O389" i="22"/>
  <c r="M389" i="22" s="1"/>
  <c r="O390" i="22"/>
  <c r="M390" i="22" s="1"/>
  <c r="O391" i="22"/>
  <c r="M391" i="22" s="1"/>
  <c r="O392" i="22"/>
  <c r="M392" i="22" s="1"/>
  <c r="O393" i="22"/>
  <c r="M393" i="22" s="1"/>
  <c r="O394" i="22"/>
  <c r="M394" i="22" s="1"/>
  <c r="O395" i="22"/>
  <c r="M395" i="22" s="1"/>
  <c r="O396" i="22"/>
  <c r="M396" i="22" s="1"/>
  <c r="O397" i="22"/>
  <c r="M397" i="22" s="1"/>
  <c r="O398" i="22"/>
  <c r="M398" i="22" s="1"/>
  <c r="O399" i="22"/>
  <c r="M399" i="22" s="1"/>
  <c r="O400" i="22"/>
  <c r="M400" i="22" s="1"/>
  <c r="O6" i="22"/>
  <c r="H15" i="8" l="1"/>
  <c r="J15" i="8" s="1"/>
  <c r="F6" i="26"/>
  <c r="G9" i="21"/>
  <c r="I9" i="21" s="1"/>
  <c r="G142" i="21"/>
  <c r="I142" i="21" s="1"/>
  <c r="G126" i="21"/>
  <c r="I126" i="21" s="1"/>
  <c r="G110" i="21"/>
  <c r="I110" i="21" s="1"/>
  <c r="G94" i="21"/>
  <c r="I94" i="21" s="1"/>
  <c r="G78" i="21"/>
  <c r="I78" i="21" s="1"/>
  <c r="G62" i="21"/>
  <c r="I62" i="21" s="1"/>
  <c r="G46" i="21"/>
  <c r="I46" i="21" s="1"/>
  <c r="G30" i="21"/>
  <c r="I30" i="21" s="1"/>
  <c r="G14" i="21"/>
  <c r="I14" i="21" s="1"/>
  <c r="G10" i="21"/>
  <c r="I10" i="21" s="1"/>
  <c r="G8" i="21"/>
  <c r="I8" i="21" s="1"/>
  <c r="G156" i="21"/>
  <c r="I156" i="21" s="1"/>
  <c r="G140" i="21"/>
  <c r="I140" i="21" s="1"/>
  <c r="G124" i="21"/>
  <c r="I124" i="21" s="1"/>
  <c r="G108" i="21"/>
  <c r="I108" i="21" s="1"/>
  <c r="G92" i="21"/>
  <c r="I92" i="21" s="1"/>
  <c r="G76" i="21"/>
  <c r="I76" i="21" s="1"/>
  <c r="G60" i="21"/>
  <c r="I60" i="21" s="1"/>
  <c r="G44" i="21"/>
  <c r="I44" i="21" s="1"/>
  <c r="G28" i="21"/>
  <c r="I28" i="21" s="1"/>
  <c r="G153" i="21"/>
  <c r="I153" i="21" s="1"/>
  <c r="G137" i="21"/>
  <c r="I137" i="21" s="1"/>
  <c r="G121" i="21"/>
  <c r="I121" i="21" s="1"/>
  <c r="G105" i="21"/>
  <c r="I105" i="21" s="1"/>
  <c r="G89" i="21"/>
  <c r="I89" i="21" s="1"/>
  <c r="G73" i="21"/>
  <c r="I73" i="21" s="1"/>
  <c r="G57" i="21"/>
  <c r="I57" i="21" s="1"/>
  <c r="G41" i="21"/>
  <c r="I41" i="21" s="1"/>
  <c r="G25" i="21"/>
  <c r="I25" i="21" s="1"/>
  <c r="G11" i="21"/>
  <c r="I11" i="21" s="1"/>
  <c r="G150" i="21"/>
  <c r="I150" i="21" s="1"/>
  <c r="G134" i="21"/>
  <c r="I134" i="21" s="1"/>
  <c r="G118" i="21"/>
  <c r="I118" i="21" s="1"/>
  <c r="G102" i="21"/>
  <c r="I102" i="21" s="1"/>
  <c r="G86" i="21"/>
  <c r="I86" i="21" s="1"/>
  <c r="G70" i="21"/>
  <c r="I70" i="21" s="1"/>
  <c r="G54" i="21"/>
  <c r="I54" i="21" s="1"/>
  <c r="G38" i="21"/>
  <c r="I38" i="21" s="1"/>
  <c r="G22" i="21"/>
  <c r="I22" i="21" s="1"/>
  <c r="G6" i="21"/>
  <c r="I6" i="21" s="1"/>
  <c r="G148" i="21"/>
  <c r="I148" i="21" s="1"/>
  <c r="G132" i="21"/>
  <c r="I132" i="21" s="1"/>
  <c r="G116" i="21"/>
  <c r="I116" i="21" s="1"/>
  <c r="G100" i="21"/>
  <c r="I100" i="21" s="1"/>
  <c r="G84" i="21"/>
  <c r="I84" i="21" s="1"/>
  <c r="G68" i="21"/>
  <c r="I68" i="21" s="1"/>
  <c r="G52" i="21"/>
  <c r="I52" i="21" s="1"/>
  <c r="G36" i="21"/>
  <c r="I36" i="21" s="1"/>
  <c r="G20" i="21"/>
  <c r="I20" i="21" s="1"/>
  <c r="F22" i="26"/>
  <c r="H14" i="13"/>
  <c r="F14" i="13"/>
  <c r="H10" i="13"/>
  <c r="F10" i="13"/>
  <c r="F7" i="38"/>
  <c r="F6" i="38"/>
  <c r="M6" i="22"/>
  <c r="G44" i="8"/>
  <c r="G104" i="8"/>
  <c r="G71" i="8"/>
  <c r="G55" i="8"/>
  <c r="G39" i="8"/>
  <c r="G102" i="8"/>
  <c r="G70" i="8"/>
  <c r="G54" i="8"/>
  <c r="G38" i="8"/>
  <c r="G37" i="8"/>
  <c r="G35" i="8"/>
  <c r="G63" i="8"/>
  <c r="G47" i="8"/>
  <c r="G31" i="8"/>
  <c r="G62" i="8"/>
  <c r="G46" i="8"/>
  <c r="G30" i="8"/>
  <c r="F11" i="26" l="1"/>
  <c r="F19" i="26"/>
  <c r="F4" i="26"/>
  <c r="F7" i="26"/>
  <c r="J7" i="25"/>
  <c r="F7" i="25" s="1"/>
  <c r="G13" i="18"/>
  <c r="G6" i="18"/>
  <c r="F23" i="26" l="1"/>
  <c r="I7" i="25"/>
  <c r="F25" i="26" s="1"/>
  <c r="I7" i="13"/>
  <c r="I8" i="13"/>
  <c r="I6" i="13"/>
  <c r="F6" i="13" s="1"/>
  <c r="H6" i="13" s="1"/>
  <c r="F14" i="26" s="1"/>
  <c r="H12" i="39" l="1"/>
  <c r="F10" i="26" s="1"/>
  <c r="I12" i="39"/>
  <c r="F20" i="26"/>
  <c r="F15" i="26" l="1"/>
  <c r="F15" i="32" l="1"/>
  <c r="F18" i="32" l="1"/>
  <c r="F17" i="32"/>
  <c r="F16" i="32"/>
  <c r="F14" i="32"/>
  <c r="F13" i="32"/>
  <c r="F12" i="32"/>
  <c r="F11" i="32"/>
  <c r="F10" i="32"/>
  <c r="F9" i="32"/>
  <c r="F8" i="32"/>
  <c r="F7" i="32"/>
  <c r="F27" i="26" s="1"/>
  <c r="B1" i="26" l="1"/>
  <c r="F21" i="26" l="1"/>
  <c r="F13" i="18" l="1"/>
  <c r="F16" i="26" s="1"/>
  <c r="F6" i="18"/>
  <c r="F18" i="26" s="1"/>
  <c r="F12" i="26" l="1"/>
  <c r="F29" i="26" l="1"/>
  <c r="F13" i="26"/>
  <c r="F5" i="26"/>
  <c r="F8" i="26" s="1"/>
  <c r="F3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Nanda Castro</author>
  </authors>
  <commentList>
    <comment ref="H5" authorId="0" shapeId="0" xr:uid="{52F9EB57-B331-4616-816E-DA271A7AD150}">
      <text>
        <r>
          <rPr>
            <b/>
            <sz val="10"/>
            <color rgb="FF000000"/>
            <rFont val="Tahoma"/>
            <family val="2"/>
          </rPr>
          <t xml:space="preserve">40h/week: 100%
</t>
        </r>
        <r>
          <rPr>
            <b/>
            <sz val="10"/>
            <color rgb="FF000000"/>
            <rFont val="Tahoma"/>
            <family val="2"/>
          </rPr>
          <t xml:space="preserve">30h/week: 75%
</t>
        </r>
        <r>
          <rPr>
            <b/>
            <sz val="10"/>
            <color rgb="FF000000"/>
            <rFont val="Tahoma"/>
            <family val="2"/>
          </rPr>
          <t xml:space="preserve">20h/week: 50%
</t>
        </r>
        <r>
          <rPr>
            <b/>
            <sz val="10"/>
            <color rgb="FF000000"/>
            <rFont val="Tahoma"/>
            <family val="2"/>
          </rPr>
          <t>...</t>
        </r>
      </text>
    </comment>
    <comment ref="I5" authorId="0" shapeId="0" xr:uid="{A55F6F8F-DF72-41F3-B466-CD26DE53757D}">
      <text>
        <r>
          <rPr>
            <b/>
            <sz val="10"/>
            <color rgb="FF000000"/>
            <rFont val="Tahoma"/>
            <family val="2"/>
          </rPr>
          <t xml:space="preserve">e.g. I work 3 days from home and 2 from the office.
</t>
        </r>
        <r>
          <rPr>
            <b/>
            <sz val="10"/>
            <color rgb="FF000000"/>
            <rFont val="Tahoma"/>
            <family val="2"/>
          </rPr>
          <t>Entry: 60%</t>
        </r>
        <r>
          <rPr>
            <sz val="10"/>
            <color rgb="FF000000"/>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A1A71E4-ADCA-4DBF-8BF1-CB092C51A358}" keepAlive="1" name="Query - CONSOLIDATED_DATA_2022" description="Connection to the 'CONSOLIDATED_DATA_2022' query in the workbook." type="5" refreshedVersion="8" background="1" saveData="1">
    <dbPr connection="Provider=Microsoft.Mashup.OleDb.1;Data Source=$Workbook$;Location=CONSOLIDATED_DATA_2022;Extended Properties=&quot;&quot;" command="SELECT * FROM [CONSOLIDATED_DATA_2022]"/>
  </connection>
</connections>
</file>

<file path=xl/sharedStrings.xml><?xml version="1.0" encoding="utf-8"?>
<sst xmlns="http://schemas.openxmlformats.org/spreadsheetml/2006/main" count="45222" uniqueCount="8000">
  <si>
    <t>Heat and steam</t>
  </si>
  <si>
    <t>Transmission and distribution</t>
  </si>
  <si>
    <t>Water treatment</t>
  </si>
  <si>
    <t>Material use</t>
  </si>
  <si>
    <t>Waste disposal</t>
  </si>
  <si>
    <t>Freighting goods</t>
  </si>
  <si>
    <t>Activity</t>
  </si>
  <si>
    <t>Fuel</t>
  </si>
  <si>
    <t>Unit</t>
  </si>
  <si>
    <t>Gaseous fuels</t>
  </si>
  <si>
    <t>CNG</t>
  </si>
  <si>
    <t>tonnes</t>
  </si>
  <si>
    <t>LPG</t>
  </si>
  <si>
    <t>Natural gas</t>
  </si>
  <si>
    <t>Natural gas (100% mineral blend)</t>
  </si>
  <si>
    <t>Other petroleum gas</t>
  </si>
  <si>
    <t>Liquid fuels</t>
  </si>
  <si>
    <t>Aviation spirit</t>
  </si>
  <si>
    <t>Aviation turbine fuel</t>
  </si>
  <si>
    <t>Burning oil</t>
  </si>
  <si>
    <t>Diesel (average biofuel blend)</t>
  </si>
  <si>
    <t>Diesel (100% mineral diesel)</t>
  </si>
  <si>
    <t>Fuel oil</t>
  </si>
  <si>
    <t>Gas oil</t>
  </si>
  <si>
    <t>Lubricants</t>
  </si>
  <si>
    <t>Naphtha</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</si>
  <si>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</si>
  <si>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</si>
  <si>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</si>
  <si>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</si>
  <si>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</si>
  <si>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</si>
  <si>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</si>
  <si>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</si>
  <si>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</si>
  <si>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</si>
  <si>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</si>
  <si>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</si>
  <si>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Coking coal</t>
  </si>
  <si>
    <t>Petroleum coke</t>
  </si>
  <si>
    <t>Coal (electricity generation - home produced coal only)</t>
  </si>
  <si>
    <t>Emission</t>
  </si>
  <si>
    <t>Carbon dioxide</t>
  </si>
  <si>
    <t>Methane</t>
  </si>
  <si>
    <t>Nitrous oxide</t>
  </si>
  <si>
    <t>HFC-23</t>
  </si>
  <si>
    <t>HFC-32</t>
  </si>
  <si>
    <t>HFC-41</t>
  </si>
  <si>
    <t>HFC-125</t>
  </si>
  <si>
    <t>HFC-134</t>
  </si>
  <si>
    <t>HFC-134a</t>
  </si>
  <si>
    <t>HFC-143</t>
  </si>
  <si>
    <t>HFC-143a</t>
  </si>
  <si>
    <t>HFC-152a</t>
  </si>
  <si>
    <t>HFC-227ea</t>
  </si>
  <si>
    <t>HFC-236fa</t>
  </si>
  <si>
    <t>HFC-245fa</t>
  </si>
  <si>
    <t>HFC-43-I0mee</t>
  </si>
  <si>
    <t>Perfluoromethane (PFC-14)</t>
  </si>
  <si>
    <t>Perfluoroethane (PFC-116)</t>
  </si>
  <si>
    <t>Perfluoropropane (PFC-218)</t>
  </si>
  <si>
    <t>Perfluorocyclobutane (PFC-318)</t>
  </si>
  <si>
    <t>Perfluorobutane (PFC-3-1-10)</t>
  </si>
  <si>
    <t>Perfluoropentane (PFC-4-1-12)</t>
  </si>
  <si>
    <t>Perfluorohexane (PFC-5-1-14)</t>
  </si>
  <si>
    <t>Sulphur hexafluoride (SF6)</t>
  </si>
  <si>
    <t>HFC-152</t>
  </si>
  <si>
    <t>HFC-161</t>
  </si>
  <si>
    <t>HFC-236cb</t>
  </si>
  <si>
    <t>HFC-236ea</t>
  </si>
  <si>
    <t>HFC-245ca</t>
  </si>
  <si>
    <t>HFC-365mfc</t>
  </si>
  <si>
    <t>R404A</t>
  </si>
  <si>
    <t>R407A</t>
  </si>
  <si>
    <t>R407C</t>
  </si>
  <si>
    <t>R407F</t>
  </si>
  <si>
    <t>R408A</t>
  </si>
  <si>
    <t>R410A</t>
  </si>
  <si>
    <t>R507A</t>
  </si>
  <si>
    <t>R508B</t>
  </si>
  <si>
    <t>R403A</t>
  </si>
  <si>
    <t>CFC-11/R11 = trichlorofluoromethane</t>
  </si>
  <si>
    <t>CFC-12/R12 = dichlorodifluoromethane</t>
  </si>
  <si>
    <t>CFC-13</t>
  </si>
  <si>
    <t>CFC-113</t>
  </si>
  <si>
    <t>CFC-114</t>
  </si>
  <si>
    <t>CFC-115</t>
  </si>
  <si>
    <t>Halon-1211</t>
  </si>
  <si>
    <t>Halon-1301</t>
  </si>
  <si>
    <t>Halon-2402</t>
  </si>
  <si>
    <t>Carbon tetrachloride</t>
  </si>
  <si>
    <t>Methyl bromide</t>
  </si>
  <si>
    <t>Methyl chloroform</t>
  </si>
  <si>
    <t>HCFC-22/R22 = chlorodifluoromethane</t>
  </si>
  <si>
    <t>HCFC-123</t>
  </si>
  <si>
    <t>HCFC-124</t>
  </si>
  <si>
    <t>HCFC-141b</t>
  </si>
  <si>
    <t>HCFC-142b</t>
  </si>
  <si>
    <t>HCFC-225ca</t>
  </si>
  <si>
    <t>HCFC-225cb</t>
  </si>
  <si>
    <t>HCFC-21</t>
  </si>
  <si>
    <t>Nitrogen trifluoride</t>
  </si>
  <si>
    <t>PFC-9-1-18</t>
  </si>
  <si>
    <t>Trifluoromethyl sulphur pentafluoride</t>
  </si>
  <si>
    <t>Perfluorocyclopropane</t>
  </si>
  <si>
    <t>HFE-125</t>
  </si>
  <si>
    <t>HFE-134</t>
  </si>
  <si>
    <t>HFE-143a</t>
  </si>
  <si>
    <t>HCFE-235da2</t>
  </si>
  <si>
    <t>HFE-245cb2</t>
  </si>
  <si>
    <t>HFE-245fa2</t>
  </si>
  <si>
    <t>HFE-254cb2</t>
  </si>
  <si>
    <t>HFE-347mcc3</t>
  </si>
  <si>
    <t>HFE-347pcf2</t>
  </si>
  <si>
    <t>HFE-356pcc3</t>
  </si>
  <si>
    <t>HFE-449sl (HFE-7100)</t>
  </si>
  <si>
    <t>HFE-569sf2 (HFE-7200)</t>
  </si>
  <si>
    <t>HFE-43-10pccc124 (H-Galden1040x)</t>
  </si>
  <si>
    <t>HFE-236ca12 (HG-10)</t>
  </si>
  <si>
    <t>HFE-338pcc13 (HG-01)</t>
  </si>
  <si>
    <t>PFPMIE</t>
  </si>
  <si>
    <t>Dimethylether</t>
  </si>
  <si>
    <t>Methylene chloride</t>
  </si>
  <si>
    <t>Methyl chloride</t>
  </si>
  <si>
    <t>R290 = propane</t>
  </si>
  <si>
    <t>R600A = isobutane</t>
  </si>
  <si>
    <t>R406A</t>
  </si>
  <si>
    <t>R409A</t>
  </si>
  <si>
    <t>R502</t>
  </si>
  <si>
    <t>from leakage from air-conditioning and refrigeration units or the release to the atmosphere of other gases that have a global warming potential.</t>
  </si>
  <si>
    <t>Refrigerant and others</t>
  </si>
  <si>
    <t>Amount (Kg)</t>
  </si>
  <si>
    <t>Type</t>
  </si>
  <si>
    <t>Small</t>
  </si>
  <si>
    <t>Factors</t>
  </si>
  <si>
    <t>kWh</t>
  </si>
  <si>
    <t>Medium car</t>
  </si>
  <si>
    <t>Electricity for Evs</t>
  </si>
  <si>
    <t>Distribution - district heat &amp; steam</t>
  </si>
  <si>
    <t>Water</t>
  </si>
  <si>
    <t>Water Treatment</t>
  </si>
  <si>
    <t>Diesel</t>
  </si>
  <si>
    <t>Asbestos</t>
  </si>
  <si>
    <t>Asphalt</t>
  </si>
  <si>
    <t>Average construction</t>
  </si>
  <si>
    <t>Batteries</t>
  </si>
  <si>
    <t>Bricks</t>
  </si>
  <si>
    <t>Clothing</t>
  </si>
  <si>
    <t>Commercial and industrial waste</t>
  </si>
  <si>
    <t>Concrete</t>
  </si>
  <si>
    <t>Glass</t>
  </si>
  <si>
    <t>Household residual waste</t>
  </si>
  <si>
    <t>Insulation</t>
  </si>
  <si>
    <t>Metal: aluminium cans and foil (excl. forming)</t>
  </si>
  <si>
    <t>Metal: mixed cans</t>
  </si>
  <si>
    <t>Metal: scrap metal</t>
  </si>
  <si>
    <t>Metal: steel cans</t>
  </si>
  <si>
    <t>Metals</t>
  </si>
  <si>
    <t>Mineral oil</t>
  </si>
  <si>
    <t>Organic: food and drink waste</t>
  </si>
  <si>
    <t>Organic: garden waste</t>
  </si>
  <si>
    <t>Organic: mixed food and garden waste</t>
  </si>
  <si>
    <t>Paper and board: board</t>
  </si>
  <si>
    <t>Paper and board: mixed</t>
  </si>
  <si>
    <t>Paper and board: paper</t>
  </si>
  <si>
    <t>Plasterboard</t>
  </si>
  <si>
    <t>Plastics: average plastic film</t>
  </si>
  <si>
    <t>Plastics: average plastic rigid</t>
  </si>
  <si>
    <t>Plastics: average plastics</t>
  </si>
  <si>
    <t>Plastics: HDPE (incl. forming)</t>
  </si>
  <si>
    <t>Plastics: LDPE and LLDPE (incl. forming)</t>
  </si>
  <si>
    <t>Plastics: PET (incl. forming)</t>
  </si>
  <si>
    <t>Plastics: PP (incl. forming)</t>
  </si>
  <si>
    <t>Plastics: PS (incl. forming)</t>
  </si>
  <si>
    <t>Plastics: PVC (incl. forming)</t>
  </si>
  <si>
    <t>Soils</t>
  </si>
  <si>
    <t>Tyres</t>
  </si>
  <si>
    <t>WEEE - fridges and freezers</t>
  </si>
  <si>
    <t>WEEE - large</t>
  </si>
  <si>
    <t>WEEE - mixed</t>
  </si>
  <si>
    <t>WEEE - small</t>
  </si>
  <si>
    <t>Wood</t>
  </si>
  <si>
    <t>Aggregates</t>
  </si>
  <si>
    <t>Food and drink</t>
  </si>
  <si>
    <t>Compost derived from garden waste</t>
  </si>
  <si>
    <t>Compost derived from food and garden waste</t>
  </si>
  <si>
    <t>Waste type</t>
  </si>
  <si>
    <t>Class</t>
  </si>
  <si>
    <t>Flights</t>
  </si>
  <si>
    <t>Country</t>
  </si>
  <si>
    <t>Electricity</t>
  </si>
  <si>
    <t>Amount</t>
  </si>
  <si>
    <t>Black cab</t>
  </si>
  <si>
    <t>National rail</t>
  </si>
  <si>
    <t>International rail</t>
  </si>
  <si>
    <t>Light rail and tram</t>
  </si>
  <si>
    <t>Foot passenger</t>
  </si>
  <si>
    <t>Car passenger</t>
  </si>
  <si>
    <t>All rigids</t>
  </si>
  <si>
    <t>Number of occupied rooms</t>
  </si>
  <si>
    <t>Freight flights</t>
  </si>
  <si>
    <t>tonne.km</t>
  </si>
  <si>
    <t>Rail</t>
  </si>
  <si>
    <t>Freight train</t>
  </si>
  <si>
    <t>Sea tanker</t>
  </si>
  <si>
    <t>Cargo ship</t>
  </si>
  <si>
    <t>cubic metres</t>
  </si>
  <si>
    <t>Petrol</t>
  </si>
  <si>
    <t>Unknown</t>
  </si>
  <si>
    <t>Medium</t>
  </si>
  <si>
    <t>Large</t>
  </si>
  <si>
    <t>Average</t>
  </si>
  <si>
    <t>Small car</t>
  </si>
  <si>
    <t>Large car</t>
  </si>
  <si>
    <t>Average car</t>
  </si>
  <si>
    <t>Hybrid</t>
  </si>
  <si>
    <t>Motorbike</t>
  </si>
  <si>
    <t>Vans</t>
  </si>
  <si>
    <t>Rigid (&gt;3.5 - 7.5 tonnes)</t>
  </si>
  <si>
    <t>Rigid (&gt;7.5 tonnes-17 tonnes)</t>
  </si>
  <si>
    <t>Rigid (&gt;17 tonnes)</t>
  </si>
  <si>
    <t>Articulated (&gt;3.5 - 33t)</t>
  </si>
  <si>
    <t>Articulated (&gt;33t)</t>
  </si>
  <si>
    <t>All artics</t>
  </si>
  <si>
    <t>All HGVs</t>
  </si>
  <si>
    <t xml:space="preserve">Amount </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</si>
  <si>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</si>
  <si>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</si>
  <si>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</si>
  <si>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</si>
  <si>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</si>
  <si>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</si>
  <si>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</si>
  <si>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</si>
  <si>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</si>
  <si>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</si>
  <si>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</si>
  <si>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</si>
  <si>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</si>
  <si>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</si>
  <si>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</si>
  <si>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</si>
  <si>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</si>
  <si>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</si>
  <si>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</si>
  <si>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</si>
  <si>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</si>
  <si>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</si>
  <si>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</si>
  <si>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</si>
  <si>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</si>
  <si>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</si>
  <si>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</si>
  <si>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Central African Republic</t>
  </si>
  <si>
    <t>Chad</t>
  </si>
  <si>
    <t>Chile</t>
  </si>
  <si>
    <t>China</t>
  </si>
  <si>
    <t>Colombia</t>
  </si>
  <si>
    <t>Comoros</t>
  </si>
  <si>
    <t>Cook Islands</t>
  </si>
  <si>
    <t>Costa Rica</t>
  </si>
  <si>
    <t>Croatia</t>
  </si>
  <si>
    <t>Cuba</t>
  </si>
  <si>
    <t>Cyprus</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</si>
  <si>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</si>
  <si>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</si>
  <si>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</si>
  <si>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</si>
  <si>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</si>
  <si>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</si>
  <si>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</si>
  <si>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</si>
  <si>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</si>
  <si>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</si>
  <si>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</si>
  <si>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</si>
  <si>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</si>
  <si>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</si>
  <si>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</si>
  <si>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</si>
  <si>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</si>
  <si>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</si>
  <si>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</si>
  <si>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</si>
  <si>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</si>
  <si>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</si>
  <si>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</si>
  <si>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</si>
  <si>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</si>
  <si>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</si>
  <si>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</si>
  <si>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</si>
  <si>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</si>
  <si>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</si>
  <si>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</si>
  <si>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</si>
  <si>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</si>
  <si>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</si>
  <si>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</si>
  <si>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</si>
  <si>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</si>
  <si>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</si>
  <si>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</si>
  <si>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</si>
  <si>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</si>
  <si>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</si>
  <si>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</si>
  <si>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</si>
  <si>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</si>
  <si>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</si>
  <si>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</si>
  <si>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</si>
  <si>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</si>
  <si>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</si>
  <si>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</si>
  <si>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</si>
  <si>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</si>
  <si>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</si>
  <si>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</si>
  <si>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</si>
  <si>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</si>
  <si>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</si>
  <si>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</si>
  <si>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</si>
  <si>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</si>
  <si>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</si>
  <si>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Monaco</t>
  </si>
  <si>
    <t>Mongolia</t>
  </si>
  <si>
    <t>Montenegro</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</si>
  <si>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</si>
  <si>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</si>
  <si>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</si>
  <si>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</si>
  <si>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</si>
  <si>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</si>
  <si>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</si>
  <si>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</si>
  <si>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</si>
  <si>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</si>
  <si>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</si>
  <si>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</si>
  <si>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</si>
  <si>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</si>
  <si>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</si>
  <si>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</si>
  <si>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</si>
  <si>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</si>
  <si>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</si>
  <si>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</si>
  <si>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</si>
  <si>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</si>
  <si>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</si>
  <si>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</si>
  <si>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Romania</t>
  </si>
  <si>
    <t>Russian Federation</t>
  </si>
  <si>
    <t>Rwanda</t>
  </si>
  <si>
    <t>Saint Kitts and Nevis</t>
  </si>
  <si>
    <t>Saint Lucia</t>
  </si>
  <si>
    <t>Samoa</t>
  </si>
  <si>
    <t>San Marino</t>
  </si>
  <si>
    <t>Saudi Arabia</t>
  </si>
  <si>
    <t>Senegal</t>
  </si>
  <si>
    <t>Serbia</t>
  </si>
  <si>
    <t>Seychelles</t>
  </si>
  <si>
    <t>Sierra Leone</t>
  </si>
  <si>
    <t>Singapore</t>
  </si>
  <si>
    <t>Slovenia</t>
  </si>
  <si>
    <t>Solomon Islands</t>
  </si>
  <si>
    <t>Somalia</t>
  </si>
  <si>
    <t>South Africa</t>
  </si>
  <si>
    <t>South Sudan</t>
  </si>
  <si>
    <t>Spain</t>
  </si>
  <si>
    <t>Sri Lanka</t>
  </si>
  <si>
    <t>Sudan</t>
  </si>
  <si>
    <t>Suriname</t>
  </si>
  <si>
    <t>Eswatini</t>
  </si>
  <si>
    <t>Sweden</t>
  </si>
  <si>
    <t>Switzerland</t>
  </si>
  <si>
    <t>Syrian Arab Republic</t>
  </si>
  <si>
    <t>Tajikistan</t>
  </si>
  <si>
    <t>Thailand</t>
  </si>
  <si>
    <t>Timor-Leste</t>
  </si>
  <si>
    <t>Togo</t>
  </si>
  <si>
    <t>Tonga</t>
  </si>
  <si>
    <t>Trinidad and Tobago</t>
  </si>
  <si>
    <t>Tunisia</t>
  </si>
  <si>
    <t>Turkey</t>
  </si>
  <si>
    <t>Turkmenistan</t>
  </si>
  <si>
    <t>Tuvalu</t>
  </si>
  <si>
    <t>Uganda</t>
  </si>
  <si>
    <t>Ukraine</t>
  </si>
  <si>
    <t>United Arab Emirates</t>
  </si>
  <si>
    <t>Uruguay</t>
  </si>
  <si>
    <t>Uzbekistan</t>
  </si>
  <si>
    <t>Viet Nam</t>
  </si>
  <si>
    <t>Yemen</t>
  </si>
  <si>
    <t>Zambia</t>
  </si>
  <si>
    <t>Zimbabwe</t>
  </si>
  <si>
    <t>Aruba</t>
  </si>
  <si>
    <t>Cayman Islands</t>
  </si>
  <si>
    <t>French Guiana</t>
  </si>
  <si>
    <t>French Polynesia</t>
  </si>
  <si>
    <t>Greenland</t>
  </si>
  <si>
    <t>Guam</t>
  </si>
  <si>
    <t>Montserrat</t>
  </si>
  <si>
    <t>litres</t>
  </si>
  <si>
    <t>Amount (tonnes)</t>
  </si>
  <si>
    <t>Construction</t>
  </si>
  <si>
    <t>Other</t>
  </si>
  <si>
    <t>Organic</t>
  </si>
  <si>
    <t>Electrical items</t>
  </si>
  <si>
    <t>Metal</t>
  </si>
  <si>
    <t>Plastic</t>
  </si>
  <si>
    <t>Paper</t>
  </si>
  <si>
    <t>Destination (city or IATA code)</t>
  </si>
  <si>
    <t>Origin (city or IATA code)</t>
  </si>
  <si>
    <t>ICAO calculator</t>
  </si>
  <si>
    <t>Number of nights per room</t>
  </si>
  <si>
    <t>Ferry</t>
  </si>
  <si>
    <t>Average passenger</t>
  </si>
  <si>
    <t>Bus</t>
  </si>
  <si>
    <t>Average local bus</t>
  </si>
  <si>
    <t>Coach</t>
  </si>
  <si>
    <t>passenger.km</t>
  </si>
  <si>
    <t>km</t>
  </si>
  <si>
    <t>Total distance</t>
  </si>
  <si>
    <t>kg</t>
  </si>
  <si>
    <t>WTT fuels</t>
  </si>
  <si>
    <t>T&amp;D (Data for UK)</t>
  </si>
  <si>
    <t>Primary material production</t>
  </si>
  <si>
    <t>Flight and Hotel</t>
  </si>
  <si>
    <t>Source</t>
  </si>
  <si>
    <t>Fuels</t>
  </si>
  <si>
    <t>Refrigerants</t>
  </si>
  <si>
    <t>Single way / 
return</t>
  </si>
  <si>
    <t>Business travel land and sea</t>
  </si>
  <si>
    <t>Sea</t>
  </si>
  <si>
    <t>Land</t>
  </si>
  <si>
    <t>Electricity and Heat</t>
  </si>
  <si>
    <t>Waste</t>
  </si>
  <si>
    <t>Well to tank fuels</t>
  </si>
  <si>
    <t>Scope</t>
  </si>
  <si>
    <t>Scope 1</t>
  </si>
  <si>
    <t>Scope 2</t>
  </si>
  <si>
    <t>Scope 3</t>
  </si>
  <si>
    <t>Transmission and distribution losses</t>
  </si>
  <si>
    <t>Water suply and treatment</t>
  </si>
  <si>
    <t>Assumptions</t>
  </si>
  <si>
    <t>Vans and HGVs</t>
  </si>
  <si>
    <t>Cars and  motorbikes</t>
  </si>
  <si>
    <t>Direct emissions arising from owned or controlled stationary sources that use fossil fuels and/or emit fugitive emissions</t>
  </si>
  <si>
    <t>Passenger vehicles</t>
  </si>
  <si>
    <t>Direct emissions from owned or controlled mobile sources</t>
  </si>
  <si>
    <t>Delivery vehicles</t>
  </si>
  <si>
    <t>Location-based emissions from the generation of purchased electricity, heat, steam or cooling</t>
  </si>
  <si>
    <t>Fuel- and energy-related activities</t>
  </si>
  <si>
    <t>All other fuel- and energy related activities</t>
  </si>
  <si>
    <t>Purchased goods</t>
  </si>
  <si>
    <t>Waste generated in operations</t>
  </si>
  <si>
    <t>Waste water</t>
  </si>
  <si>
    <t>Business travel</t>
  </si>
  <si>
    <t>Upstream transportation and distribution</t>
  </si>
  <si>
    <t>Emissions arising from hotel accommodation associated with business travel</t>
  </si>
  <si>
    <t>Emission source category</t>
  </si>
  <si>
    <t>GHG Protocol Standards: Corporate Scope - 1 and 2, Value Chain - Scope 3</t>
  </si>
  <si>
    <t>Category</t>
  </si>
  <si>
    <t>Definitions</t>
  </si>
  <si>
    <t>Name of the organisation</t>
  </si>
  <si>
    <t>Country of the organisation</t>
  </si>
  <si>
    <t>Period of the report</t>
  </si>
  <si>
    <t>Number of employees</t>
  </si>
  <si>
    <t>City of the organisation</t>
  </si>
  <si>
    <t>Your organisation</t>
  </si>
  <si>
    <t>Please enter the data of your organisation in the white fields</t>
  </si>
  <si>
    <t>Instructions</t>
  </si>
  <si>
    <t>General information, sources and assumptions</t>
  </si>
  <si>
    <t>Water supplied</t>
  </si>
  <si>
    <t>All transportation by air</t>
  </si>
  <si>
    <t>All transportation by sea</t>
  </si>
  <si>
    <t>All transportation by land, public transport, rented/leased vehicle and taxi</t>
  </si>
  <si>
    <t>Employees commuting</t>
  </si>
  <si>
    <t>Cars, taxis, bus, rail</t>
  </si>
  <si>
    <t>Vans, HGVs, cargo ship, freight flights, rail and sea tanker</t>
  </si>
  <si>
    <t>UK Government GHG Conversion Factors for Company Reporting</t>
  </si>
  <si>
    <t>Disclaimer</t>
  </si>
  <si>
    <t>From leakage from air-conditioning and refrigeration units or the release to the atmosphere of other gases that have a global warming potential.</t>
  </si>
  <si>
    <r>
      <t xml:space="preserve">Travel in cars and on motorcycles owned or controlled by the reporting organisation. </t>
    </r>
    <r>
      <rPr>
        <b/>
        <sz val="12"/>
        <color theme="1"/>
        <rFont val="Calibri"/>
        <family val="2"/>
        <scheme val="minor"/>
      </rPr>
      <t>This does not include vehicles owned by employees that are used for business purposes.</t>
    </r>
  </si>
  <si>
    <t>Emissions associated with extraction, refining and transportation of the raw fuel sources to an organisation’s site (or asset) prior to their combustion.</t>
  </si>
  <si>
    <t>Water returned into the sewage system through mains drains</t>
  </si>
  <si>
    <t>Water delivered through the mains supply network.</t>
  </si>
  <si>
    <t>Individuals flying for work purposes</t>
  </si>
  <si>
    <t>Shipment of goods over land, by sea or by air through a third-party company.</t>
  </si>
  <si>
    <t>Vehicle</t>
  </si>
  <si>
    <t>Emissions associated with overnight hotel stays for work purposes</t>
  </si>
  <si>
    <t>Hotels</t>
  </si>
  <si>
    <t>Czech Republic</t>
  </si>
  <si>
    <t>Hong Kong, China</t>
  </si>
  <si>
    <t>Korea</t>
  </si>
  <si>
    <t>Macau, China</t>
  </si>
  <si>
    <t>Slovak Republic</t>
  </si>
  <si>
    <t>Taiwan, China</t>
  </si>
  <si>
    <t>United Kingdom</t>
  </si>
  <si>
    <t>United States</t>
  </si>
  <si>
    <t>Vietnam</t>
  </si>
  <si>
    <t>Total Emissions</t>
  </si>
  <si>
    <t>Hotel Carbon Footprint Per Occupied Room | All hotels upper quartile emission factor value</t>
  </si>
  <si>
    <t>kg CO2e</t>
  </si>
  <si>
    <t>Water supply</t>
  </si>
  <si>
    <t>Water Supply</t>
  </si>
  <si>
    <t>t CO2e</t>
  </si>
  <si>
    <t>Food provided by the organization to be consumed by the employees (e.g. canteens)</t>
  </si>
  <si>
    <t>1 standard breakfast</t>
  </si>
  <si>
    <t>1 gourmet breakfast</t>
  </si>
  <si>
    <t>1 cold or hot snack</t>
  </si>
  <si>
    <t>1 average meal</t>
  </si>
  <si>
    <t>Non-alcoholic beverage</t>
  </si>
  <si>
    <t>Alcoholic beverage</t>
  </si>
  <si>
    <t>1 hot snack (burger + frites)</t>
  </si>
  <si>
    <t>1 sandwich</t>
  </si>
  <si>
    <t>Meal, vegetarian</t>
  </si>
  <si>
    <t>Meal, with beef</t>
  </si>
  <si>
    <t>Meal, with chicken</t>
  </si>
  <si>
    <t>breakfast</t>
  </si>
  <si>
    <t>hot snack</t>
  </si>
  <si>
    <t>meal</t>
  </si>
  <si>
    <t>litre</t>
  </si>
  <si>
    <t xml:space="preserve">hot snack </t>
  </si>
  <si>
    <t xml:space="preserve">sandwich </t>
  </si>
  <si>
    <t>Food</t>
  </si>
  <si>
    <t>Carbon footprint methodology for the Olympic Games</t>
  </si>
  <si>
    <t>Tab</t>
  </si>
  <si>
    <t>In case you need to calculate many flights, the UNFCCC secretariat may support through the use of proxies. RFI value of 1 is applied.</t>
  </si>
  <si>
    <t>Freight flights with RFI value of 1. For HGVs, average laden values were used.</t>
  </si>
  <si>
    <t>Emission factors from the International Olympic Committee and value for average vegan meal based on average diet values for Germany from FAO.</t>
  </si>
  <si>
    <t>Meal, vegan</t>
  </si>
  <si>
    <t>District heat and steam</t>
  </si>
  <si>
    <t>* For heating from other sources, please use the tab 'Fuels'</t>
  </si>
  <si>
    <t>Afghanistan</t>
  </si>
  <si>
    <t>Albania</t>
  </si>
  <si>
    <t>Algeria</t>
  </si>
  <si>
    <t>Owned vehicles</t>
  </si>
  <si>
    <t>Scope 1 &amp; 2</t>
  </si>
  <si>
    <r>
      <t xml:space="preserve">Combustion of fuels in owned or controlled stationary equipment such as boilers, furnaces, burners, turbines, heaters, incinerators, engines, flares, etc.
</t>
    </r>
    <r>
      <rPr>
        <b/>
        <sz val="12"/>
        <color theme="1"/>
        <rFont val="Calibri"/>
        <family val="2"/>
        <scheme val="minor"/>
      </rPr>
      <t>Do NOT include here the combustion of fuels in transportation devices such as automobiles, trucks, buses,
trains, airplanes, boats, ships, barges, vessels, etc.</t>
    </r>
  </si>
  <si>
    <t>Type of home office</t>
  </si>
  <si>
    <t>No heating/No cooling</t>
  </si>
  <si>
    <t>With cooling</t>
  </si>
  <si>
    <t>With heating</t>
  </si>
  <si>
    <t>District cooling</t>
  </si>
  <si>
    <t>Ton of refrigeration</t>
  </si>
  <si>
    <t>Consumption kWh/hour</t>
  </si>
  <si>
    <t>EcoAct Homeworking emissions whitepaper</t>
  </si>
  <si>
    <t>The emission factors consider the energy consumption of the workstation, lighting, and cooling or heating
Find further comments on the cell's title</t>
  </si>
  <si>
    <t>All waste disposed in the reporting year.</t>
  </si>
  <si>
    <t>Reference how to estimate</t>
  </si>
  <si>
    <t>GSAS SEER TOOL v2.0</t>
  </si>
  <si>
    <t>Number of months</t>
  </si>
  <si>
    <t>Electricity: UK</t>
  </si>
  <si>
    <t>Onsite heat and steam</t>
  </si>
  <si>
    <t>Books</t>
  </si>
  <si>
    <t>Electrical items - fridges and freezers</t>
  </si>
  <si>
    <t>Electrical items - large</t>
  </si>
  <si>
    <t>Electrical items - IT</t>
  </si>
  <si>
    <t>Electrical items - small</t>
  </si>
  <si>
    <t>Batteries - Alkaline</t>
  </si>
  <si>
    <t>Batteries - Li ion</t>
  </si>
  <si>
    <t>Batteries - NiMh</t>
  </si>
  <si>
    <t>5% loss</t>
  </si>
  <si>
    <t>Average (all passenger)</t>
  </si>
  <si>
    <t>Domestic, to/from UK</t>
  </si>
  <si>
    <t>Short-haul, to/from UK</t>
  </si>
  <si>
    <t>Long-haul, to/from UK</t>
  </si>
  <si>
    <t>International, to/from non-UK</t>
  </si>
  <si>
    <t>LNG</t>
  </si>
  <si>
    <t>Factor</t>
  </si>
  <si>
    <t>Level 1</t>
  </si>
  <si>
    <t>Level 2</t>
  </si>
  <si>
    <t>Level 3</t>
  </si>
  <si>
    <t>Level 4</t>
  </si>
  <si>
    <t>Column Text</t>
  </si>
  <si>
    <t>UOM</t>
  </si>
  <si>
    <t>Butane</t>
  </si>
  <si>
    <t>kWh (Gross CV)</t>
  </si>
  <si>
    <t>kWh (Net CV)</t>
  </si>
  <si>
    <t>Propane</t>
  </si>
  <si>
    <t>Bioenergy</t>
  </si>
  <si>
    <t>Biofuel</t>
  </si>
  <si>
    <t>Bioethanol</t>
  </si>
  <si>
    <t>GJ</t>
  </si>
  <si>
    <t>Biodiesel ME</t>
  </si>
  <si>
    <t>Biodiesel ME (from used cooking oil)</t>
  </si>
  <si>
    <t>Biodiesel ME (from tallow)</t>
  </si>
  <si>
    <t>Biodiesel HVO</t>
  </si>
  <si>
    <t>Biopropane</t>
  </si>
  <si>
    <t>Bio Petrol</t>
  </si>
  <si>
    <t>Renewable petrol</t>
  </si>
  <si>
    <t>Biomass</t>
  </si>
  <si>
    <t>Wood logs</t>
  </si>
  <si>
    <t>Wood chips</t>
  </si>
  <si>
    <t>Wood pellets</t>
  </si>
  <si>
    <t>Grass/straw</t>
  </si>
  <si>
    <t>Biogas</t>
  </si>
  <si>
    <t>Landfill gas</t>
  </si>
  <si>
    <t>Refrigerant &amp; other</t>
  </si>
  <si>
    <t>Fluorinated ethers</t>
  </si>
  <si>
    <t>Cars (by market segment)</t>
  </si>
  <si>
    <t>Mini</t>
  </si>
  <si>
    <t>miles</t>
  </si>
  <si>
    <t>Plug-in Hybrid Electric Vehicle</t>
  </si>
  <si>
    <t>Battery Electric Vehicle</t>
  </si>
  <si>
    <t>Supermini</t>
  </si>
  <si>
    <t>Lower medium</t>
  </si>
  <si>
    <t>Upper medium</t>
  </si>
  <si>
    <t>Executive</t>
  </si>
  <si>
    <t>Luxury</t>
  </si>
  <si>
    <t>Sports</t>
  </si>
  <si>
    <t>Dual purpose 4X4</t>
  </si>
  <si>
    <t>MPV</t>
  </si>
  <si>
    <t>Cars (by size)</t>
  </si>
  <si>
    <t>Class I (up to 1.305 tonnes)</t>
  </si>
  <si>
    <t>Class II (1.305 to 1.74 tonnes)</t>
  </si>
  <si>
    <t>Class III (1.74 to 3.5 tonnes)</t>
  </si>
  <si>
    <t>Average (up to 3.5 tonnes)</t>
  </si>
  <si>
    <t>HGV (all diesel)</t>
  </si>
  <si>
    <t>0% Laden</t>
  </si>
  <si>
    <t>50% Laden</t>
  </si>
  <si>
    <t>100% Laden</t>
  </si>
  <si>
    <t>Average laden</t>
  </si>
  <si>
    <t>HGVs refrigerated (all diesel)</t>
  </si>
  <si>
    <t>UK electricity</t>
  </si>
  <si>
    <t>Electricity generated</t>
  </si>
  <si>
    <t>million litres</t>
  </si>
  <si>
    <t>Re-used</t>
  </si>
  <si>
    <t>Open-loop source</t>
  </si>
  <si>
    <t>Closed-loop source</t>
  </si>
  <si>
    <t>T&amp;D- UK electricity</t>
  </si>
  <si>
    <t>UK electricity T&amp;D for EVs</t>
  </si>
  <si>
    <t>WTT- fuels</t>
  </si>
  <si>
    <t>WTT- UK &amp; overseas elec</t>
  </si>
  <si>
    <t>WTT- UK electricity (generation)</t>
  </si>
  <si>
    <t>WTT- UK electricity (T&amp;D)</t>
  </si>
  <si>
    <t>WTT- heat and steam</t>
  </si>
  <si>
    <t>WTT- district heat &amp; steam distribution</t>
  </si>
  <si>
    <t>WTT- flights</t>
  </si>
  <si>
    <t>With RF</t>
  </si>
  <si>
    <t>Without RF</t>
  </si>
  <si>
    <t>Economy class</t>
  </si>
  <si>
    <t>Business class</t>
  </si>
  <si>
    <t>Premium economy class</t>
  </si>
  <si>
    <t>First class</t>
  </si>
  <si>
    <t>WTT- ferry</t>
  </si>
  <si>
    <t>WTT- cars (by market segment)</t>
  </si>
  <si>
    <t>WTT- cars (by size)</t>
  </si>
  <si>
    <t>WTT- motorbike</t>
  </si>
  <si>
    <t>WTT- taxis</t>
  </si>
  <si>
    <t>Regular taxi</t>
  </si>
  <si>
    <t>WTT- bus</t>
  </si>
  <si>
    <t>Local bus (not London)</t>
  </si>
  <si>
    <t>Local London bus</t>
  </si>
  <si>
    <t>WTT- rail</t>
  </si>
  <si>
    <t>London Underground</t>
  </si>
  <si>
    <t>WTT- delivery vehs &amp; freight</t>
  </si>
  <si>
    <t>WTT- vans</t>
  </si>
  <si>
    <t>WTT- HGV (all diesel)</t>
  </si>
  <si>
    <t>WTT- HGV refrigerated (all diesel)</t>
  </si>
  <si>
    <t>WTT- freight flights</t>
  </si>
  <si>
    <t>WTT- sea tanker</t>
  </si>
  <si>
    <t>Crude tanker</t>
  </si>
  <si>
    <t>200,000+ dwt</t>
  </si>
  <si>
    <t>120,000–199,999 dwt</t>
  </si>
  <si>
    <t>80,000–119,999 dwt</t>
  </si>
  <si>
    <t>60,000–79,999 dwt</t>
  </si>
  <si>
    <t>10,000–59,999 dwt</t>
  </si>
  <si>
    <t>0–9999 dwt</t>
  </si>
  <si>
    <t xml:space="preserve">Products tanker </t>
  </si>
  <si>
    <t>60,000+ dwt</t>
  </si>
  <si>
    <t>20,000–59,999 dwt</t>
  </si>
  <si>
    <t>10,000–19,999 dwt</t>
  </si>
  <si>
    <t>5000–9999 dwt</t>
  </si>
  <si>
    <t>0–4999 dwt</t>
  </si>
  <si>
    <t xml:space="preserve">Chemical tanker </t>
  </si>
  <si>
    <t>20,000+ dwt</t>
  </si>
  <si>
    <t>LNG tanker</t>
  </si>
  <si>
    <t>200,000+ m3</t>
  </si>
  <si>
    <t>0–199,999 m3</t>
  </si>
  <si>
    <t>LPG tanker</t>
  </si>
  <si>
    <t>50,000+ m3</t>
  </si>
  <si>
    <t>0–49,999 m3</t>
  </si>
  <si>
    <t>WTT- cargo ship</t>
  </si>
  <si>
    <t>General cargo</t>
  </si>
  <si>
    <t>10,000+ dwt</t>
  </si>
  <si>
    <t>10,000+ dwt 100+ TEU</t>
  </si>
  <si>
    <t>5000–9999 dwt 100+ TEU</t>
  </si>
  <si>
    <t>0–4999 dwt 100+ TEU</t>
  </si>
  <si>
    <t>Refrigerated cargo</t>
  </si>
  <si>
    <t xml:space="preserve"> All dwt</t>
  </si>
  <si>
    <t>Vehicle transport</t>
  </si>
  <si>
    <t>4000+ CEU</t>
  </si>
  <si>
    <t>0–3999 CEU</t>
  </si>
  <si>
    <t>RoRo-Ferry</t>
  </si>
  <si>
    <t>2000+ LM</t>
  </si>
  <si>
    <t>0–1999 LM</t>
  </si>
  <si>
    <t>Large RoPax ferry</t>
  </si>
  <si>
    <t>Container ship</t>
  </si>
  <si>
    <t>8000+ TEU</t>
  </si>
  <si>
    <t>5000–7999 TEU</t>
  </si>
  <si>
    <t>3000–4999 TEU</t>
  </si>
  <si>
    <t>2000–2999 TEU</t>
  </si>
  <si>
    <t>1000–1999 TEU</t>
  </si>
  <si>
    <t>0–999 TEU</t>
  </si>
  <si>
    <t>Bulk carrier</t>
  </si>
  <si>
    <t>100,000–199,999 dwt</t>
  </si>
  <si>
    <t>60,000–99,999 dwt</t>
  </si>
  <si>
    <t>35,000–59,999 dwt</t>
  </si>
  <si>
    <t>10,000–34,999 dwt</t>
  </si>
  <si>
    <t>WTT- bioenergy</t>
  </si>
  <si>
    <t>WTT- biofuel</t>
  </si>
  <si>
    <t>WTT- biomass</t>
  </si>
  <si>
    <t>WTT- biogas</t>
  </si>
  <si>
    <t>Business travel- air</t>
  </si>
  <si>
    <t>Business travel- sea</t>
  </si>
  <si>
    <t>Business travel- land</t>
  </si>
  <si>
    <t>Taxis</t>
  </si>
  <si>
    <t>Managed assets- electricity</t>
  </si>
  <si>
    <t>Managed assets- vehicles</t>
  </si>
  <si>
    <t>Managed cars (by market segment)</t>
  </si>
  <si>
    <t>Managed cars (by size)</t>
  </si>
  <si>
    <t>Managed vans</t>
  </si>
  <si>
    <t>Managed HGV (all diesel)</t>
  </si>
  <si>
    <t>Managed HGV refrigerated (all diesel)</t>
  </si>
  <si>
    <t>Managed motorbikes</t>
  </si>
  <si>
    <t>HGV refrigerated (all diesel)</t>
  </si>
  <si>
    <t>LPG Tanker</t>
  </si>
  <si>
    <t>Re-use</t>
  </si>
  <si>
    <t>Open-loop</t>
  </si>
  <si>
    <t>Closed-loop</t>
  </si>
  <si>
    <t>Combustion</t>
  </si>
  <si>
    <t>Composting</t>
  </si>
  <si>
    <t>Landfill</t>
  </si>
  <si>
    <t>Refuse</t>
  </si>
  <si>
    <t>Anaerobic digestion</t>
  </si>
  <si>
    <t>Hotel stay</t>
  </si>
  <si>
    <t>UK</t>
  </si>
  <si>
    <t>Room per night</t>
  </si>
  <si>
    <t>UK (London)</t>
  </si>
  <si>
    <t>DEFRA</t>
  </si>
  <si>
    <t>CORNELL</t>
  </si>
  <si>
    <t>Vintage</t>
  </si>
  <si>
    <t>Country based</t>
  </si>
  <si>
    <t>IFI</t>
  </si>
  <si>
    <t>Scope 2Heat and Steam</t>
  </si>
  <si>
    <t>Scope 3Water SupplyWater Supply</t>
  </si>
  <si>
    <t>Scope 3Water TreatmentWater Treatment</t>
  </si>
  <si>
    <t>Scope 3Business travel- land</t>
  </si>
  <si>
    <t>Scope 3Freighting goods</t>
  </si>
  <si>
    <t>Factor fuel</t>
  </si>
  <si>
    <t>Weight (tonnes)</t>
  </si>
  <si>
    <t>Renewable energy contract (Yes/No)</t>
  </si>
  <si>
    <t>Canary Islands (Spain)</t>
  </si>
  <si>
    <t>Channel Islands (U.K)</t>
  </si>
  <si>
    <t>Kosovo</t>
  </si>
  <si>
    <t>Madeira (Portugal)</t>
  </si>
  <si>
    <t>Taiwan (Chinese Taipei)</t>
  </si>
  <si>
    <t>Choose a country from the list</t>
  </si>
  <si>
    <t>Distric cooling maximum average  x country-based Grid Emission Factor (IFI Harmonized Grid Emission factor (GEF) data set 2021).</t>
  </si>
  <si>
    <t>Total Scope 1</t>
  </si>
  <si>
    <t>Total Scope 2</t>
  </si>
  <si>
    <t>Total Scope 3</t>
  </si>
  <si>
    <t>GEF Factors KgCO2</t>
  </si>
  <si>
    <t>T&amp;D Factors KgCO2</t>
  </si>
  <si>
    <t>GEF kg CO2e</t>
  </si>
  <si>
    <t>T&amp;D kg CO2e</t>
  </si>
  <si>
    <t>T&amp;D Factors</t>
  </si>
  <si>
    <r>
      <t xml:space="preserve">Electricity Grid
</t>
    </r>
    <r>
      <rPr>
        <sz val="12"/>
        <color theme="1"/>
        <rFont val="Calibri"/>
        <family val="2"/>
        <scheme val="minor"/>
      </rPr>
      <t>Electricity used by an organisation at sites owned/controlled by them. For renewable energy contracts, the emissions are equal to zero.</t>
    </r>
  </si>
  <si>
    <r>
      <t>Market-based emissions from the generation of purchased electricity, heat, steam or cooling.</t>
    </r>
    <r>
      <rPr>
        <b/>
        <sz val="12"/>
        <color theme="1"/>
        <rFont val="Calibri"/>
        <family val="2"/>
        <scheme val="minor"/>
      </rPr>
      <t xml:space="preserve">
T&amp;D:</t>
    </r>
    <r>
      <rPr>
        <sz val="12"/>
        <color theme="1"/>
        <rFont val="Calibri"/>
        <family val="2"/>
        <scheme val="minor"/>
      </rPr>
      <t xml:space="preserve"> Emissions associated with grid losses (the energy loss that occurs in getting the electricity from the power plant to your organisation).</t>
    </r>
  </si>
  <si>
    <t>IFI 2021 Harmonized Grid Emission factor (GEF) data set</t>
  </si>
  <si>
    <t>ID</t>
  </si>
  <si>
    <t>GHG/Unit</t>
  </si>
  <si>
    <t>GHG Conversion Factor</t>
  </si>
  <si>
    <t>DEFRA_2022_01</t>
  </si>
  <si>
    <t>DEFRA_2022_02</t>
  </si>
  <si>
    <t>DEFRA_2022_03</t>
  </si>
  <si>
    <t>DEFRA_2022_04</t>
  </si>
  <si>
    <t>DEFRA_2022_05</t>
  </si>
  <si>
    <t>DEFRA_2022_06</t>
  </si>
  <si>
    <t>DEFRA_2022_07</t>
  </si>
  <si>
    <t>DEFRA_2022_08</t>
  </si>
  <si>
    <t>DEFRA_2022_09</t>
  </si>
  <si>
    <t>DEFRA_2022_10</t>
  </si>
  <si>
    <t>DEFRA_2022_11</t>
  </si>
  <si>
    <t>DEFRA_2022_12</t>
  </si>
  <si>
    <t>DEFRA_2022_13</t>
  </si>
  <si>
    <t>DEFRA_2022_14</t>
  </si>
  <si>
    <t>DEFRA_2022_15</t>
  </si>
  <si>
    <t>DEFRA_2022_16</t>
  </si>
  <si>
    <t>DEFRA_2022_17</t>
  </si>
  <si>
    <t>DEFRA_2022_18</t>
  </si>
  <si>
    <t>DEFRA_2022_19</t>
  </si>
  <si>
    <t>DEFRA_2022_20</t>
  </si>
  <si>
    <t>DEFRA_2022_21</t>
  </si>
  <si>
    <t>DEFRA_2022_22</t>
  </si>
  <si>
    <t>DEFRA_2022_23</t>
  </si>
  <si>
    <t>DEFRA_2022_24</t>
  </si>
  <si>
    <t>DEFRA_2022_25</t>
  </si>
  <si>
    <t>DEFRA_2022_26</t>
  </si>
  <si>
    <t>DEFRA_2022_27</t>
  </si>
  <si>
    <t>DEFRA_2022_28</t>
  </si>
  <si>
    <t>DEFRA_2022_29</t>
  </si>
  <si>
    <t>DEFRA_2022_30</t>
  </si>
  <si>
    <t>DEFRA_2022_31</t>
  </si>
  <si>
    <t>DEFRA_2022_32</t>
  </si>
  <si>
    <t>DEFRA_2022_33</t>
  </si>
  <si>
    <t>DEFRA_2022_34</t>
  </si>
  <si>
    <t>DEFRA_2022_35</t>
  </si>
  <si>
    <t>DEFRA_2022_36</t>
  </si>
  <si>
    <t>DEFRA_2022_37</t>
  </si>
  <si>
    <t>DEFRA_2022_38</t>
  </si>
  <si>
    <t>DEFRA_2022_39</t>
  </si>
  <si>
    <t>DEFRA_2022_40</t>
  </si>
  <si>
    <t>DEFRA_2022_41</t>
  </si>
  <si>
    <t>DEFRA_2022_42</t>
  </si>
  <si>
    <t>DEFRA_2022_43</t>
  </si>
  <si>
    <t>DEFRA_2022_44</t>
  </si>
  <si>
    <t>DEFRA_2022_45</t>
  </si>
  <si>
    <t>DEFRA_2022_46</t>
  </si>
  <si>
    <t>DEFRA_2022_47</t>
  </si>
  <si>
    <t>DEFRA_2022_48</t>
  </si>
  <si>
    <t>DEFRA_2022_49</t>
  </si>
  <si>
    <t>DEFRA_2022_50</t>
  </si>
  <si>
    <t>DEFRA_2022_51</t>
  </si>
  <si>
    <t>DEFRA_2022_52</t>
  </si>
  <si>
    <t>DEFRA_2022_53</t>
  </si>
  <si>
    <t>DEFRA_2022_54</t>
  </si>
  <si>
    <t>DEFRA_2022_55</t>
  </si>
  <si>
    <t>DEFRA_2022_56</t>
  </si>
  <si>
    <t>DEFRA_2022_57</t>
  </si>
  <si>
    <t>DEFRA_2022_58</t>
  </si>
  <si>
    <t>DEFRA_2022_59</t>
  </si>
  <si>
    <t>DEFRA_2022_60</t>
  </si>
  <si>
    <t>DEFRA_2022_61</t>
  </si>
  <si>
    <t>DEFRA_2022_62</t>
  </si>
  <si>
    <t>DEFRA_2022_63</t>
  </si>
  <si>
    <t>DEFRA_2022_64</t>
  </si>
  <si>
    <t>DEFRA_2022_65</t>
  </si>
  <si>
    <t>DEFRA_2022_66</t>
  </si>
  <si>
    <t>DEFRA_2022_67</t>
  </si>
  <si>
    <t>DEFRA_2022_68</t>
  </si>
  <si>
    <t>DEFRA_2022_69</t>
  </si>
  <si>
    <t>DEFRA_2022_70</t>
  </si>
  <si>
    <t>DEFRA_2022_71</t>
  </si>
  <si>
    <t>DEFRA_2022_72</t>
  </si>
  <si>
    <t>DEFRA_2022_73</t>
  </si>
  <si>
    <t>DEFRA_2022_74</t>
  </si>
  <si>
    <t>DEFRA_2022_75</t>
  </si>
  <si>
    <t>DEFRA_2022_76</t>
  </si>
  <si>
    <t>DEFRA_2022_77</t>
  </si>
  <si>
    <t>DEFRA_2022_78</t>
  </si>
  <si>
    <t>DEFRA_2022_79</t>
  </si>
  <si>
    <t>DEFRA_2022_80</t>
  </si>
  <si>
    <t>DEFRA_2022_81</t>
  </si>
  <si>
    <t>DEFRA_2022_82</t>
  </si>
  <si>
    <t>DEFRA_2022_83</t>
  </si>
  <si>
    <t>DEFRA_2022_84</t>
  </si>
  <si>
    <t>DEFRA_2022_85</t>
  </si>
  <si>
    <t>DEFRA_2022_86</t>
  </si>
  <si>
    <t>DEFRA_2022_87</t>
  </si>
  <si>
    <t>DEFRA_2022_88</t>
  </si>
  <si>
    <t>DEFRA_2022_89</t>
  </si>
  <si>
    <t>DEFRA_2022_90</t>
  </si>
  <si>
    <t>DEFRA_2022_91</t>
  </si>
  <si>
    <t>DEFRA_2022_92</t>
  </si>
  <si>
    <t>DEFRA_2022_93</t>
  </si>
  <si>
    <t>DEFRA_2022_94</t>
  </si>
  <si>
    <t>DEFRA_2022_95</t>
  </si>
  <si>
    <t>DEFRA_2022_96</t>
  </si>
  <si>
    <t>DEFRA_2022_97</t>
  </si>
  <si>
    <t>DEFRA_2022_98</t>
  </si>
  <si>
    <t>DEFRA_2022_99</t>
  </si>
  <si>
    <t>DEFRA_2022_100</t>
  </si>
  <si>
    <t>DEFRA_2022_101</t>
  </si>
  <si>
    <t>DEFRA_2022_102</t>
  </si>
  <si>
    <t>DEFRA_2022_103</t>
  </si>
  <si>
    <t>DEFRA_2022_104</t>
  </si>
  <si>
    <t>DEFRA_2022_105</t>
  </si>
  <si>
    <t>DEFRA_2022_106</t>
  </si>
  <si>
    <t>DEFRA_2022_107</t>
  </si>
  <si>
    <t>DEFRA_2022_108</t>
  </si>
  <si>
    <t>DEFRA_2022_109</t>
  </si>
  <si>
    <t>DEFRA_2022_110</t>
  </si>
  <si>
    <t>DEFRA_2022_111</t>
  </si>
  <si>
    <t>DEFRA_2022_112</t>
  </si>
  <si>
    <t>DEFRA_2022_113</t>
  </si>
  <si>
    <t>DEFRA_2022_114</t>
  </si>
  <si>
    <t>DEFRA_2022_115</t>
  </si>
  <si>
    <t>DEFRA_2022_116</t>
  </si>
  <si>
    <t>DEFRA_2022_117</t>
  </si>
  <si>
    <t>DEFRA_2022_118</t>
  </si>
  <si>
    <t>DEFRA_2022_119</t>
  </si>
  <si>
    <t>DEFRA_2022_120</t>
  </si>
  <si>
    <t>DEFRA_2022_121</t>
  </si>
  <si>
    <t>DEFRA_2022_122</t>
  </si>
  <si>
    <t>DEFRA_2022_123</t>
  </si>
  <si>
    <t>DEFRA_2022_124</t>
  </si>
  <si>
    <t>DEFRA_2022_125</t>
  </si>
  <si>
    <t>Biomethane (compressed)</t>
  </si>
  <si>
    <t>DEFRA_2022_126</t>
  </si>
  <si>
    <t>DEFRA_2022_127</t>
  </si>
  <si>
    <t>DEFRA_2022_128</t>
  </si>
  <si>
    <t>DEFRA_2022_129</t>
  </si>
  <si>
    <t>DEFRA_2022_130</t>
  </si>
  <si>
    <t>DEFRA_2022_131</t>
  </si>
  <si>
    <t>DEFRA_2022_132</t>
  </si>
  <si>
    <t>DEFRA_2022_133</t>
  </si>
  <si>
    <t>DEFRA_2022_134</t>
  </si>
  <si>
    <t>DEFRA_2022_135</t>
  </si>
  <si>
    <t>DEFRA_2022_136</t>
  </si>
  <si>
    <t>DEFRA_2022_137</t>
  </si>
  <si>
    <t>DEFRA_2022_138</t>
  </si>
  <si>
    <t>DEFRA_2022_139</t>
  </si>
  <si>
    <t>DEFRA_2022_140</t>
  </si>
  <si>
    <t>DEFRA_2022_141</t>
  </si>
  <si>
    <t>DEFRA_2022_142</t>
  </si>
  <si>
    <t>DEFRA_2022_143</t>
  </si>
  <si>
    <t>DEFRA_2022_144</t>
  </si>
  <si>
    <t>DEFRA_2022_145</t>
  </si>
  <si>
    <t>DEFRA_2022_146</t>
  </si>
  <si>
    <t>Off road biodiesel</t>
  </si>
  <si>
    <t>DEFRA_2022_147</t>
  </si>
  <si>
    <t>DEFRA_2022_148</t>
  </si>
  <si>
    <t>DEFRA_2022_149</t>
  </si>
  <si>
    <t>Biomethane (liquified)</t>
  </si>
  <si>
    <t>DEFRA_2022_150</t>
  </si>
  <si>
    <t>DEFRA_2022_151</t>
  </si>
  <si>
    <t>DEFRA_2022_152</t>
  </si>
  <si>
    <t>Methanol (bio)</t>
  </si>
  <si>
    <t>DEFRA_2022_153</t>
  </si>
  <si>
    <t>DEFRA_2022_154</t>
  </si>
  <si>
    <t>DEFRA_2022_155</t>
  </si>
  <si>
    <t>DEFRA_2022_156</t>
  </si>
  <si>
    <t>DEFRA_2022_157</t>
  </si>
  <si>
    <t>DEFRA_2022_158</t>
  </si>
  <si>
    <t>DEFRA_2022_159</t>
  </si>
  <si>
    <t>DEFRA_2022_160</t>
  </si>
  <si>
    <t>DEFRA_2022_161</t>
  </si>
  <si>
    <t>DEFRA_2022_162</t>
  </si>
  <si>
    <t>DEFRA_2022_163</t>
  </si>
  <si>
    <t>DEFRA_2022_164</t>
  </si>
  <si>
    <t>DEFRA_2022_165</t>
  </si>
  <si>
    <t>DEFRA_2022_166</t>
  </si>
  <si>
    <t>DEFRA_2022_167</t>
  </si>
  <si>
    <t>Kyoto protocol products</t>
  </si>
  <si>
    <t>Emissions including only Kyoto products</t>
  </si>
  <si>
    <t>DEFRA_2022_168</t>
  </si>
  <si>
    <t>Emissions including only non-Kyoto products</t>
  </si>
  <si>
    <t>DEFRA_2022_169</t>
  </si>
  <si>
    <t>Total emissions including non-Kyoto products</t>
  </si>
  <si>
    <t>DEFRA_2022_170</t>
  </si>
  <si>
    <t>DEFRA_2022_171</t>
  </si>
  <si>
    <t>DEFRA_2022_172</t>
  </si>
  <si>
    <t>DEFRA_2022_173</t>
  </si>
  <si>
    <t>DEFRA_2022_174</t>
  </si>
  <si>
    <t>DEFRA_2022_175</t>
  </si>
  <si>
    <t>DEFRA_2022_176</t>
  </si>
  <si>
    <t>DEFRA_2022_177</t>
  </si>
  <si>
    <t>DEFRA_2022_178</t>
  </si>
  <si>
    <t>DEFRA_2022_179</t>
  </si>
  <si>
    <t>DEFRA_2022_180</t>
  </si>
  <si>
    <t>DEFRA_2022_181</t>
  </si>
  <si>
    <t>DEFRA_2022_182</t>
  </si>
  <si>
    <t>DEFRA_2022_183</t>
  </si>
  <si>
    <t>DEFRA_2022_184</t>
  </si>
  <si>
    <t>DEFRA_2022_185</t>
  </si>
  <si>
    <t>DEFRA_2022_186</t>
  </si>
  <si>
    <t>DEFRA_2022_187</t>
  </si>
  <si>
    <t>DEFRA_2022_188</t>
  </si>
  <si>
    <t>DEFRA_2022_189</t>
  </si>
  <si>
    <t>DEFRA_2022_190</t>
  </si>
  <si>
    <t>DEFRA_2022_191</t>
  </si>
  <si>
    <t>DEFRA_2022_192</t>
  </si>
  <si>
    <t>DEFRA_2022_193</t>
  </si>
  <si>
    <t>DEFRA_2022_194</t>
  </si>
  <si>
    <t>DEFRA_2022_195</t>
  </si>
  <si>
    <t>DEFRA_2022_196</t>
  </si>
  <si>
    <t>DEFRA_2022_197</t>
  </si>
  <si>
    <t>DEFRA_2022_198</t>
  </si>
  <si>
    <t>DEFRA_2022_199</t>
  </si>
  <si>
    <t>DEFRA_2022_200</t>
  </si>
  <si>
    <t>DEFRA_2022_201</t>
  </si>
  <si>
    <t>DEFRA_2022_202</t>
  </si>
  <si>
    <t>DEFRA_2022_203</t>
  </si>
  <si>
    <t>DEFRA_2022_204</t>
  </si>
  <si>
    <t>DEFRA_2022_205</t>
  </si>
  <si>
    <t>DEFRA_2022_206</t>
  </si>
  <si>
    <t>DEFRA_2022_207</t>
  </si>
  <si>
    <t>DEFRA_2022_208</t>
  </si>
  <si>
    <t>DEFRA_2022_209</t>
  </si>
  <si>
    <t>DEFRA_2022_210</t>
  </si>
  <si>
    <t>DEFRA_2022_211</t>
  </si>
  <si>
    <t>DEFRA_2022_212</t>
  </si>
  <si>
    <t>DEFRA_2022_213</t>
  </si>
  <si>
    <t>DEFRA_2022_214</t>
  </si>
  <si>
    <t>DEFRA_2022_215</t>
  </si>
  <si>
    <t>DEFRA_2022_216</t>
  </si>
  <si>
    <t>DEFRA_2022_217</t>
  </si>
  <si>
    <t>DEFRA_2022_218</t>
  </si>
  <si>
    <t>DEFRA_2022_219</t>
  </si>
  <si>
    <t>DEFRA_2022_220</t>
  </si>
  <si>
    <t>DEFRA_2022_221</t>
  </si>
  <si>
    <t>DEFRA_2022_222</t>
  </si>
  <si>
    <t>DEFRA_2022_223</t>
  </si>
  <si>
    <t>DEFRA_2022_224</t>
  </si>
  <si>
    <t>DEFRA_2022_225</t>
  </si>
  <si>
    <t>DEFRA_2022_226</t>
  </si>
  <si>
    <t>DEFRA_2022_227</t>
  </si>
  <si>
    <t>DEFRA_2022_228</t>
  </si>
  <si>
    <t>DEFRA_2022_229</t>
  </si>
  <si>
    <t>DEFRA_2022_230</t>
  </si>
  <si>
    <t>DEFRA_2022_231</t>
  </si>
  <si>
    <t>DEFRA_2022_232</t>
  </si>
  <si>
    <t>DEFRA_2022_233</t>
  </si>
  <si>
    <t>DEFRA_2022_234</t>
  </si>
  <si>
    <t>DEFRA_2022_235</t>
  </si>
  <si>
    <t>DEFRA_2022_236</t>
  </si>
  <si>
    <t>DEFRA_2022_237</t>
  </si>
  <si>
    <t>DEFRA_2022_238</t>
  </si>
  <si>
    <t>DEFRA_2022_239</t>
  </si>
  <si>
    <t>DEFRA_2022_240</t>
  </si>
  <si>
    <t>DEFRA_2022_241</t>
  </si>
  <si>
    <t>DEFRA_2022_242</t>
  </si>
  <si>
    <t>DEFRA_2022_243</t>
  </si>
  <si>
    <t>DEFRA_2022_244</t>
  </si>
  <si>
    <t>DEFRA_2022_245</t>
  </si>
  <si>
    <t>DEFRA_2022_246</t>
  </si>
  <si>
    <t>DEFRA_2022_247</t>
  </si>
  <si>
    <t>DEFRA_2022_248</t>
  </si>
  <si>
    <t>DEFRA_2022_249</t>
  </si>
  <si>
    <t>DEFRA_2022_250</t>
  </si>
  <si>
    <t>DEFRA_2022_251</t>
  </si>
  <si>
    <t>DEFRA_2022_252</t>
  </si>
  <si>
    <t>DEFRA_2022_253</t>
  </si>
  <si>
    <t>DEFRA_2022_254</t>
  </si>
  <si>
    <t>DEFRA_2022_255</t>
  </si>
  <si>
    <t>DEFRA_2022_256</t>
  </si>
  <si>
    <t>DEFRA_2022_257</t>
  </si>
  <si>
    <t>DEFRA_2022_258</t>
  </si>
  <si>
    <t>DEFRA_2022_259</t>
  </si>
  <si>
    <t>DEFRA_2022_260</t>
  </si>
  <si>
    <t>DEFRA_2022_261</t>
  </si>
  <si>
    <t>DEFRA_2022_262</t>
  </si>
  <si>
    <t>DEFRA_2022_263</t>
  </si>
  <si>
    <t>DEFRA_2022_264</t>
  </si>
  <si>
    <t>DEFRA_2022_265</t>
  </si>
  <si>
    <t>DEFRA_2022_266</t>
  </si>
  <si>
    <t>Blends</t>
  </si>
  <si>
    <t>R401A</t>
  </si>
  <si>
    <t>DEFRA_2022_267</t>
  </si>
  <si>
    <t>DEFRA_2022_268</t>
  </si>
  <si>
    <t>DEFRA_2022_269</t>
  </si>
  <si>
    <t>R401B</t>
  </si>
  <si>
    <t>DEFRA_2022_270</t>
  </si>
  <si>
    <t>DEFRA_2022_271</t>
  </si>
  <si>
    <t>DEFRA_2022_272</t>
  </si>
  <si>
    <t>R401C</t>
  </si>
  <si>
    <t>DEFRA_2022_273</t>
  </si>
  <si>
    <t>DEFRA_2022_274</t>
  </si>
  <si>
    <t>DEFRA_2022_275</t>
  </si>
  <si>
    <t>R402A</t>
  </si>
  <si>
    <t>DEFRA_2022_276</t>
  </si>
  <si>
    <t>DEFRA_2022_277</t>
  </si>
  <si>
    <t>DEFRA_2022_278</t>
  </si>
  <si>
    <t>R402B</t>
  </si>
  <si>
    <t>DEFRA_2022_279</t>
  </si>
  <si>
    <t>DEFRA_2022_280</t>
  </si>
  <si>
    <t>DEFRA_2022_281</t>
  </si>
  <si>
    <t>DEFRA_2022_282</t>
  </si>
  <si>
    <t>DEFRA_2022_283</t>
  </si>
  <si>
    <t>DEFRA_2022_284</t>
  </si>
  <si>
    <t>R403B</t>
  </si>
  <si>
    <t>DEFRA_2022_285</t>
  </si>
  <si>
    <t>DEFRA_2022_286</t>
  </si>
  <si>
    <t>DEFRA_2022_287</t>
  </si>
  <si>
    <t>DEFRA_2022_288</t>
  </si>
  <si>
    <t>DEFRA_2022_289</t>
  </si>
  <si>
    <t>DEFRA_2022_290</t>
  </si>
  <si>
    <t>R405A</t>
  </si>
  <si>
    <t>DEFRA_2022_291</t>
  </si>
  <si>
    <t>DEFRA_2022_292</t>
  </si>
  <si>
    <t>DEFRA_2022_293</t>
  </si>
  <si>
    <t>DEFRA_2022_294</t>
  </si>
  <si>
    <t>DEFRA_2022_295</t>
  </si>
  <si>
    <t>DEFRA_2022_296</t>
  </si>
  <si>
    <t>DEFRA_2022_297</t>
  </si>
  <si>
    <t>DEFRA_2022_298</t>
  </si>
  <si>
    <t>DEFRA_2022_299</t>
  </si>
  <si>
    <t>R407B</t>
  </si>
  <si>
    <t>DEFRA_2022_300</t>
  </si>
  <si>
    <t>DEFRA_2022_301</t>
  </si>
  <si>
    <t>DEFRA_2022_302</t>
  </si>
  <si>
    <t>DEFRA_2022_303</t>
  </si>
  <si>
    <t>DEFRA_2022_304</t>
  </si>
  <si>
    <t>DEFRA_2022_305</t>
  </si>
  <si>
    <t>R407D</t>
  </si>
  <si>
    <t>DEFRA_2022_306</t>
  </si>
  <si>
    <t>DEFRA_2022_307</t>
  </si>
  <si>
    <t>DEFRA_2022_308</t>
  </si>
  <si>
    <t>R407E</t>
  </si>
  <si>
    <t>DEFRA_2022_309</t>
  </si>
  <si>
    <t>DEFRA_2022_310</t>
  </si>
  <si>
    <t>DEFRA_2022_311</t>
  </si>
  <si>
    <t>DEFRA_2022_312</t>
  </si>
  <si>
    <t>DEFRA_2022_313</t>
  </si>
  <si>
    <t>DEFRA_2022_314</t>
  </si>
  <si>
    <t>DEFRA_2022_315</t>
  </si>
  <si>
    <t>DEFRA_2022_316</t>
  </si>
  <si>
    <t>DEFRA_2022_317</t>
  </si>
  <si>
    <t>DEFRA_2022_318</t>
  </si>
  <si>
    <t>DEFRA_2022_319</t>
  </si>
  <si>
    <t>DEFRA_2022_320</t>
  </si>
  <si>
    <t>R409B</t>
  </si>
  <si>
    <t>DEFRA_2022_321</t>
  </si>
  <si>
    <t>DEFRA_2022_322</t>
  </si>
  <si>
    <t>DEFRA_2022_323</t>
  </si>
  <si>
    <t>DEFRA_2022_324</t>
  </si>
  <si>
    <t>DEFRA_2022_325</t>
  </si>
  <si>
    <t>DEFRA_2022_326</t>
  </si>
  <si>
    <t>R410B</t>
  </si>
  <si>
    <t>DEFRA_2022_327</t>
  </si>
  <si>
    <t>DEFRA_2022_328</t>
  </si>
  <si>
    <t>DEFRA_2022_329</t>
  </si>
  <si>
    <t>R411A</t>
  </si>
  <si>
    <t>DEFRA_2022_330</t>
  </si>
  <si>
    <t>DEFRA_2022_331</t>
  </si>
  <si>
    <t>DEFRA_2022_332</t>
  </si>
  <si>
    <t>R411B</t>
  </si>
  <si>
    <t>DEFRA_2022_333</t>
  </si>
  <si>
    <t>DEFRA_2022_334</t>
  </si>
  <si>
    <t>DEFRA_2022_335</t>
  </si>
  <si>
    <t>R412A</t>
  </si>
  <si>
    <t>DEFRA_2022_336</t>
  </si>
  <si>
    <t>DEFRA_2022_337</t>
  </si>
  <si>
    <t>DEFRA_2022_338</t>
  </si>
  <si>
    <t>R413A</t>
  </si>
  <si>
    <t>DEFRA_2022_339</t>
  </si>
  <si>
    <t>DEFRA_2022_340</t>
  </si>
  <si>
    <t>DEFRA_2022_341</t>
  </si>
  <si>
    <t>R414A</t>
  </si>
  <si>
    <t>DEFRA_2022_342</t>
  </si>
  <si>
    <t>DEFRA_2022_343</t>
  </si>
  <si>
    <t>DEFRA_2022_344</t>
  </si>
  <si>
    <t>R414B</t>
  </si>
  <si>
    <t>DEFRA_2022_345</t>
  </si>
  <si>
    <t>DEFRA_2022_346</t>
  </si>
  <si>
    <t>DEFRA_2022_347</t>
  </si>
  <si>
    <t>R415A</t>
  </si>
  <si>
    <t>DEFRA_2022_348</t>
  </si>
  <si>
    <t>DEFRA_2022_349</t>
  </si>
  <si>
    <t>DEFRA_2022_350</t>
  </si>
  <si>
    <t>R415B</t>
  </si>
  <si>
    <t>DEFRA_2022_351</t>
  </si>
  <si>
    <t>DEFRA_2022_352</t>
  </si>
  <si>
    <t>DEFRA_2022_353</t>
  </si>
  <si>
    <t>R416A</t>
  </si>
  <si>
    <t>DEFRA_2022_354</t>
  </si>
  <si>
    <t>DEFRA_2022_355</t>
  </si>
  <si>
    <t>DEFRA_2022_356</t>
  </si>
  <si>
    <t>R417A</t>
  </si>
  <si>
    <t>DEFRA_2022_357</t>
  </si>
  <si>
    <t>DEFRA_2022_358</t>
  </si>
  <si>
    <t>DEFRA_2022_359</t>
  </si>
  <si>
    <t>R417B</t>
  </si>
  <si>
    <t>DEFRA_2022_360</t>
  </si>
  <si>
    <t>DEFRA_2022_361</t>
  </si>
  <si>
    <t>DEFRA_2022_362</t>
  </si>
  <si>
    <t>R417C</t>
  </si>
  <si>
    <t>DEFRA_2022_363</t>
  </si>
  <si>
    <t>DEFRA_2022_364</t>
  </si>
  <si>
    <t>DEFRA_2022_365</t>
  </si>
  <si>
    <t>R418A</t>
  </si>
  <si>
    <t>DEFRA_2022_366</t>
  </si>
  <si>
    <t>DEFRA_2022_367</t>
  </si>
  <si>
    <t>DEFRA_2022_368</t>
  </si>
  <si>
    <t>R419A</t>
  </si>
  <si>
    <t>DEFRA_2022_369</t>
  </si>
  <si>
    <t>DEFRA_2022_370</t>
  </si>
  <si>
    <t>DEFRA_2022_371</t>
  </si>
  <si>
    <t>R419B</t>
  </si>
  <si>
    <t>DEFRA_2022_372</t>
  </si>
  <si>
    <t>DEFRA_2022_373</t>
  </si>
  <si>
    <t>DEFRA_2022_374</t>
  </si>
  <si>
    <t>R420A</t>
  </si>
  <si>
    <t>DEFRA_2022_375</t>
  </si>
  <si>
    <t>DEFRA_2022_376</t>
  </si>
  <si>
    <t>DEFRA_2022_377</t>
  </si>
  <si>
    <t>R421A</t>
  </si>
  <si>
    <t>DEFRA_2022_378</t>
  </si>
  <si>
    <t>DEFRA_2022_379</t>
  </si>
  <si>
    <t>DEFRA_2022_380</t>
  </si>
  <si>
    <t>R421B</t>
  </si>
  <si>
    <t>DEFRA_2022_381</t>
  </si>
  <si>
    <t>DEFRA_2022_382</t>
  </si>
  <si>
    <t>DEFRA_2022_383</t>
  </si>
  <si>
    <t>R422A</t>
  </si>
  <si>
    <t>DEFRA_2022_384</t>
  </si>
  <si>
    <t>DEFRA_2022_385</t>
  </si>
  <si>
    <t>DEFRA_2022_386</t>
  </si>
  <si>
    <t>R422B</t>
  </si>
  <si>
    <t>DEFRA_2022_387</t>
  </si>
  <si>
    <t>DEFRA_2022_388</t>
  </si>
  <si>
    <t>DEFRA_2022_389</t>
  </si>
  <si>
    <t>R422C</t>
  </si>
  <si>
    <t>DEFRA_2022_390</t>
  </si>
  <si>
    <t>DEFRA_2022_391</t>
  </si>
  <si>
    <t>DEFRA_2022_392</t>
  </si>
  <si>
    <t>R422D</t>
  </si>
  <si>
    <t>DEFRA_2022_393</t>
  </si>
  <si>
    <t>DEFRA_2022_394</t>
  </si>
  <si>
    <t>DEFRA_2022_395</t>
  </si>
  <si>
    <t>R422E</t>
  </si>
  <si>
    <t>DEFRA_2022_396</t>
  </si>
  <si>
    <t>DEFRA_2022_397</t>
  </si>
  <si>
    <t>DEFRA_2022_398</t>
  </si>
  <si>
    <t>R423A</t>
  </si>
  <si>
    <t>DEFRA_2022_399</t>
  </si>
  <si>
    <t>DEFRA_2022_400</t>
  </si>
  <si>
    <t>DEFRA_2022_401</t>
  </si>
  <si>
    <t>R424A</t>
  </si>
  <si>
    <t>DEFRA_2022_402</t>
  </si>
  <si>
    <t>DEFRA_2022_403</t>
  </si>
  <si>
    <t>DEFRA_2022_404</t>
  </si>
  <si>
    <t>R425A</t>
  </si>
  <si>
    <t>DEFRA_2022_405</t>
  </si>
  <si>
    <t>DEFRA_2022_406</t>
  </si>
  <si>
    <t>DEFRA_2022_407</t>
  </si>
  <si>
    <t>R426A</t>
  </si>
  <si>
    <t>DEFRA_2022_408</t>
  </si>
  <si>
    <t>DEFRA_2022_409</t>
  </si>
  <si>
    <t>DEFRA_2022_410</t>
  </si>
  <si>
    <t>R427A</t>
  </si>
  <si>
    <t>DEFRA_2022_411</t>
  </si>
  <si>
    <t>DEFRA_2022_412</t>
  </si>
  <si>
    <t>DEFRA_2022_413</t>
  </si>
  <si>
    <t>R428A</t>
  </si>
  <si>
    <t>DEFRA_2022_414</t>
  </si>
  <si>
    <t>DEFRA_2022_415</t>
  </si>
  <si>
    <t>DEFRA_2022_416</t>
  </si>
  <si>
    <t>R429A</t>
  </si>
  <si>
    <t>DEFRA_2022_417</t>
  </si>
  <si>
    <t>DEFRA_2022_418</t>
  </si>
  <si>
    <t>DEFRA_2022_419</t>
  </si>
  <si>
    <t>R430A</t>
  </si>
  <si>
    <t>DEFRA_2022_420</t>
  </si>
  <si>
    <t>DEFRA_2022_421</t>
  </si>
  <si>
    <t>DEFRA_2022_422</t>
  </si>
  <si>
    <t>R431A</t>
  </si>
  <si>
    <t>DEFRA_2022_423</t>
  </si>
  <si>
    <t>DEFRA_2022_424</t>
  </si>
  <si>
    <t>DEFRA_2022_425</t>
  </si>
  <si>
    <t>R432A</t>
  </si>
  <si>
    <t>DEFRA_2022_426</t>
  </si>
  <si>
    <t>DEFRA_2022_427</t>
  </si>
  <si>
    <t>DEFRA_2022_428</t>
  </si>
  <si>
    <t>R433A</t>
  </si>
  <si>
    <t>DEFRA_2022_429</t>
  </si>
  <si>
    <t>DEFRA_2022_430</t>
  </si>
  <si>
    <t>DEFRA_2022_431</t>
  </si>
  <si>
    <t>R433B</t>
  </si>
  <si>
    <t>DEFRA_2022_432</t>
  </si>
  <si>
    <t>DEFRA_2022_433</t>
  </si>
  <si>
    <t>DEFRA_2022_434</t>
  </si>
  <si>
    <t>R433C</t>
  </si>
  <si>
    <t>DEFRA_2022_435</t>
  </si>
  <si>
    <t>DEFRA_2022_436</t>
  </si>
  <si>
    <t>DEFRA_2022_437</t>
  </si>
  <si>
    <t>R434A</t>
  </si>
  <si>
    <t>DEFRA_2022_438</t>
  </si>
  <si>
    <t>DEFRA_2022_439</t>
  </si>
  <si>
    <t>DEFRA_2022_440</t>
  </si>
  <si>
    <t>R435A</t>
  </si>
  <si>
    <t>DEFRA_2022_441</t>
  </si>
  <si>
    <t>DEFRA_2022_442</t>
  </si>
  <si>
    <t>DEFRA_2022_443</t>
  </si>
  <si>
    <t>R436A</t>
  </si>
  <si>
    <t>DEFRA_2022_444</t>
  </si>
  <si>
    <t>DEFRA_2022_445</t>
  </si>
  <si>
    <t>DEFRA_2022_446</t>
  </si>
  <si>
    <t>R436B</t>
  </si>
  <si>
    <t>DEFRA_2022_447</t>
  </si>
  <si>
    <t>DEFRA_2022_448</t>
  </si>
  <si>
    <t>DEFRA_2022_449</t>
  </si>
  <si>
    <t>R437A</t>
  </si>
  <si>
    <t>DEFRA_2022_450</t>
  </si>
  <si>
    <t>DEFRA_2022_451</t>
  </si>
  <si>
    <t>DEFRA_2022_452</t>
  </si>
  <si>
    <t>R438A</t>
  </si>
  <si>
    <t>DEFRA_2022_453</t>
  </si>
  <si>
    <t>DEFRA_2022_454</t>
  </si>
  <si>
    <t>DEFRA_2022_455</t>
  </si>
  <si>
    <t>R439A</t>
  </si>
  <si>
    <t>DEFRA_2022_456</t>
  </si>
  <si>
    <t>DEFRA_2022_457</t>
  </si>
  <si>
    <t>DEFRA_2022_458</t>
  </si>
  <si>
    <t>R440A</t>
  </si>
  <si>
    <t>DEFRA_2022_459</t>
  </si>
  <si>
    <t>DEFRA_2022_460</t>
  </si>
  <si>
    <t>DEFRA_2022_461</t>
  </si>
  <si>
    <t>R441A</t>
  </si>
  <si>
    <t>DEFRA_2022_462</t>
  </si>
  <si>
    <t>DEFRA_2022_463</t>
  </si>
  <si>
    <t>DEFRA_2022_464</t>
  </si>
  <si>
    <t>R442A</t>
  </si>
  <si>
    <t>DEFRA_2022_465</t>
  </si>
  <si>
    <t>DEFRA_2022_466</t>
  </si>
  <si>
    <t>DEFRA_2022_467</t>
  </si>
  <si>
    <t>R443A</t>
  </si>
  <si>
    <t>DEFRA_2022_468</t>
  </si>
  <si>
    <t>DEFRA_2022_469</t>
  </si>
  <si>
    <t>DEFRA_2022_470</t>
  </si>
  <si>
    <t>R444A</t>
  </si>
  <si>
    <t>DEFRA_2022_471</t>
  </si>
  <si>
    <t>DEFRA_2022_472</t>
  </si>
  <si>
    <t>DEFRA_2022_473</t>
  </si>
  <si>
    <t>R445A</t>
  </si>
  <si>
    <t>DEFRA_2022_474</t>
  </si>
  <si>
    <t>DEFRA_2022_475</t>
  </si>
  <si>
    <t>DEFRA_2022_476</t>
  </si>
  <si>
    <t>R500</t>
  </si>
  <si>
    <t>DEFRA_2022_477</t>
  </si>
  <si>
    <t>DEFRA_2022_478</t>
  </si>
  <si>
    <t>DEFRA_2022_479</t>
  </si>
  <si>
    <t>R501</t>
  </si>
  <si>
    <t>DEFRA_2022_480</t>
  </si>
  <si>
    <t>DEFRA_2022_481</t>
  </si>
  <si>
    <t>DEFRA_2022_482</t>
  </si>
  <si>
    <t>DEFRA_2022_483</t>
  </si>
  <si>
    <t>DEFRA_2022_484</t>
  </si>
  <si>
    <t>DEFRA_2022_485</t>
  </si>
  <si>
    <t>R503</t>
  </si>
  <si>
    <t>DEFRA_2022_486</t>
  </si>
  <si>
    <t>DEFRA_2022_487</t>
  </si>
  <si>
    <t>DEFRA_2022_488</t>
  </si>
  <si>
    <t>R504</t>
  </si>
  <si>
    <t>DEFRA_2022_489</t>
  </si>
  <si>
    <t>DEFRA_2022_490</t>
  </si>
  <si>
    <t>DEFRA_2022_491</t>
  </si>
  <si>
    <t>R505</t>
  </si>
  <si>
    <t>DEFRA_2022_492</t>
  </si>
  <si>
    <t>DEFRA_2022_493</t>
  </si>
  <si>
    <t>DEFRA_2022_494</t>
  </si>
  <si>
    <t>R506</t>
  </si>
  <si>
    <t>DEFRA_2022_495</t>
  </si>
  <si>
    <t>DEFRA_2022_496</t>
  </si>
  <si>
    <t>DEFRA_2022_497</t>
  </si>
  <si>
    <t>DEFRA_2022_498</t>
  </si>
  <si>
    <t>DEFRA_2022_499</t>
  </si>
  <si>
    <t>DEFRA_2022_500</t>
  </si>
  <si>
    <t>R508A</t>
  </si>
  <si>
    <t>DEFRA_2022_501</t>
  </si>
  <si>
    <t>DEFRA_2022_502</t>
  </si>
  <si>
    <t>DEFRA_2022_503</t>
  </si>
  <si>
    <t>DEFRA_2022_504</t>
  </si>
  <si>
    <t>DEFRA_2022_505</t>
  </si>
  <si>
    <t>DEFRA_2022_506</t>
  </si>
  <si>
    <t>R509A</t>
  </si>
  <si>
    <t>DEFRA_2022_507</t>
  </si>
  <si>
    <t>DEFRA_2022_508</t>
  </si>
  <si>
    <t>DEFRA_2022_509</t>
  </si>
  <si>
    <t>R510A</t>
  </si>
  <si>
    <t>DEFRA_2022_510</t>
  </si>
  <si>
    <t>DEFRA_2022_511</t>
  </si>
  <si>
    <t>DEFRA_2022_512</t>
  </si>
  <si>
    <t>R511A</t>
  </si>
  <si>
    <t>DEFRA_2022_513</t>
  </si>
  <si>
    <t>DEFRA_2022_514</t>
  </si>
  <si>
    <t>DEFRA_2022_515</t>
  </si>
  <si>
    <t>R512A</t>
  </si>
  <si>
    <t>DEFRA_2022_516</t>
  </si>
  <si>
    <t>DEFRA_2022_517</t>
  </si>
  <si>
    <t>DEFRA_2022_518</t>
  </si>
  <si>
    <t>Montreal protocol products</t>
  </si>
  <si>
    <t>DEFRA_2022_519</t>
  </si>
  <si>
    <t>DEFRA_2022_520</t>
  </si>
  <si>
    <t>DEFRA_2022_521</t>
  </si>
  <si>
    <t>DEFRA_2022_522</t>
  </si>
  <si>
    <t>DEFRA_2022_523</t>
  </si>
  <si>
    <t>DEFRA_2022_524</t>
  </si>
  <si>
    <t>DEFRA_2022_525</t>
  </si>
  <si>
    <t>DEFRA_2022_526</t>
  </si>
  <si>
    <t>DEFRA_2022_527</t>
  </si>
  <si>
    <t>DEFRA_2022_528</t>
  </si>
  <si>
    <t>DEFRA_2022_529</t>
  </si>
  <si>
    <t>DEFRA_2022_530</t>
  </si>
  <si>
    <t>DEFRA_2022_531</t>
  </si>
  <si>
    <t>DEFRA_2022_532</t>
  </si>
  <si>
    <t>DEFRA_2022_533</t>
  </si>
  <si>
    <t>DEFRA_2022_534</t>
  </si>
  <si>
    <t>DEFRA_2022_535</t>
  </si>
  <si>
    <t>DEFRA_2022_536</t>
  </si>
  <si>
    <t>DEFRA_2022_537</t>
  </si>
  <si>
    <t>DEFRA_2022_538</t>
  </si>
  <si>
    <t>DEFRA_2022_539</t>
  </si>
  <si>
    <t>DEFRA_2022_540</t>
  </si>
  <si>
    <t>DEFRA_2022_541</t>
  </si>
  <si>
    <t>DEFRA_2022_542</t>
  </si>
  <si>
    <t>DEFRA_2022_543</t>
  </si>
  <si>
    <t>DEFRA_2022_544</t>
  </si>
  <si>
    <t>DEFRA_2022_545</t>
  </si>
  <si>
    <t>DEFRA_2022_546</t>
  </si>
  <si>
    <t>DEFRA_2022_547</t>
  </si>
  <si>
    <t>DEFRA_2022_548</t>
  </si>
  <si>
    <t>DEFRA_2022_549</t>
  </si>
  <si>
    <t>DEFRA_2022_550</t>
  </si>
  <si>
    <t>DEFRA_2022_551</t>
  </si>
  <si>
    <t>DEFRA_2022_552</t>
  </si>
  <si>
    <t>DEFRA_2022_553</t>
  </si>
  <si>
    <t>DEFRA_2022_554</t>
  </si>
  <si>
    <t>DEFRA_2022_555</t>
  </si>
  <si>
    <t>DEFRA_2022_556</t>
  </si>
  <si>
    <t>DEFRA_2022_557</t>
  </si>
  <si>
    <t>DEFRA_2022_558</t>
  </si>
  <si>
    <t>DEFRA_2022_559</t>
  </si>
  <si>
    <t>DEFRA_2022_560</t>
  </si>
  <si>
    <t>DEFRA_2022_561</t>
  </si>
  <si>
    <t>DEFRA_2022_562</t>
  </si>
  <si>
    <t>DEFRA_2022_563</t>
  </si>
  <si>
    <t>DEFRA_2022_564</t>
  </si>
  <si>
    <t>DEFRA_2022_565</t>
  </si>
  <si>
    <t>DEFRA_2022_566</t>
  </si>
  <si>
    <t>DEFRA_2022_567</t>
  </si>
  <si>
    <t>DEFRA_2022_568</t>
  </si>
  <si>
    <t>DEFRA_2022_569</t>
  </si>
  <si>
    <t>DEFRA_2022_570</t>
  </si>
  <si>
    <t>DEFRA_2022_571</t>
  </si>
  <si>
    <t>DEFRA_2022_572</t>
  </si>
  <si>
    <t>DEFRA_2022_573</t>
  </si>
  <si>
    <t>DEFRA_2022_574</t>
  </si>
  <si>
    <t>DEFRA_2022_575</t>
  </si>
  <si>
    <t>DEFRA_2022_576</t>
  </si>
  <si>
    <t>DEFRA_2022_577</t>
  </si>
  <si>
    <t>DEFRA_2022_578</t>
  </si>
  <si>
    <t>DEFRA_2022_579</t>
  </si>
  <si>
    <t>DEFRA_2022_580</t>
  </si>
  <si>
    <t>DEFRA_2022_581</t>
  </si>
  <si>
    <t>DEFRA_2022_582</t>
  </si>
  <si>
    <t>DEFRA_2022_583</t>
  </si>
  <si>
    <t>DEFRA_2022_584</t>
  </si>
  <si>
    <t>DEFRA_2022_585</t>
  </si>
  <si>
    <t>DEFRA_2022_586</t>
  </si>
  <si>
    <t>DEFRA_2022_587</t>
  </si>
  <si>
    <t>DEFRA_2022_588</t>
  </si>
  <si>
    <t>DEFRA_2022_589</t>
  </si>
  <si>
    <t>DEFRA_2022_590</t>
  </si>
  <si>
    <t>DEFRA_2022_591</t>
  </si>
  <si>
    <t>DEFRA_2022_592</t>
  </si>
  <si>
    <t>DEFRA_2022_593</t>
  </si>
  <si>
    <t>DEFRA_2022_594</t>
  </si>
  <si>
    <t>DEFRA_2022_595</t>
  </si>
  <si>
    <t>DEFRA_2022_596</t>
  </si>
  <si>
    <t>DEFRA_2022_597</t>
  </si>
  <si>
    <t>DEFRA_2022_598</t>
  </si>
  <si>
    <t>DEFRA_2022_599</t>
  </si>
  <si>
    <t>DEFRA_2022_600</t>
  </si>
  <si>
    <t>DEFRA_2022_601</t>
  </si>
  <si>
    <t>DEFRA_2022_602</t>
  </si>
  <si>
    <t>DEFRA_2022_603</t>
  </si>
  <si>
    <t>DEFRA_2022_604</t>
  </si>
  <si>
    <t>DEFRA_2022_605</t>
  </si>
  <si>
    <t>DEFRA_2022_606</t>
  </si>
  <si>
    <t>DEFRA_2022_607</t>
  </si>
  <si>
    <t>DEFRA_2022_608</t>
  </si>
  <si>
    <t>DEFRA_2022_609</t>
  </si>
  <si>
    <t>DEFRA_2022_610</t>
  </si>
  <si>
    <t>DEFRA_2022_611</t>
  </si>
  <si>
    <t>DEFRA_2022_612</t>
  </si>
  <si>
    <t>DEFRA_2022_613</t>
  </si>
  <si>
    <t>DEFRA_2022_614</t>
  </si>
  <si>
    <t>DEFRA_2022_615</t>
  </si>
  <si>
    <t>DEFRA_2022_616</t>
  </si>
  <si>
    <t>DEFRA_2022_617</t>
  </si>
  <si>
    <t>DEFRA_2022_618</t>
  </si>
  <si>
    <t>DEFRA_2022_619</t>
  </si>
  <si>
    <t>DEFRA_2022_620</t>
  </si>
  <si>
    <t>DEFRA_2022_621</t>
  </si>
  <si>
    <t>DEFRA_2022_622</t>
  </si>
  <si>
    <t>DEFRA_2022_623</t>
  </si>
  <si>
    <t>Other products</t>
  </si>
  <si>
    <t>DEFRA_2022_624</t>
  </si>
  <si>
    <t>DEFRA_2022_625</t>
  </si>
  <si>
    <t>DEFRA_2022_626</t>
  </si>
  <si>
    <t>DEFRA_2022_627</t>
  </si>
  <si>
    <t>DEFRA_2022_628</t>
  </si>
  <si>
    <t>DEFRA_2022_629</t>
  </si>
  <si>
    <t>DEFRA_2022_630</t>
  </si>
  <si>
    <t>DEFRA_2022_631</t>
  </si>
  <si>
    <t>DEFRA_2022_632</t>
  </si>
  <si>
    <t>DEFRA_2022_633</t>
  </si>
  <si>
    <t>DEFRA_2022_634</t>
  </si>
  <si>
    <t>DEFRA_2022_635</t>
  </si>
  <si>
    <t>DEFRA_2022_636</t>
  </si>
  <si>
    <t>DEFRA_2022_637</t>
  </si>
  <si>
    <t>DEFRA_2022_638</t>
  </si>
  <si>
    <t>DEFRA_2022_639</t>
  </si>
  <si>
    <t>DEFRA_2022_640</t>
  </si>
  <si>
    <t>DEFRA_2022_641</t>
  </si>
  <si>
    <t>DEFRA_2022_642</t>
  </si>
  <si>
    <t>DEFRA_2022_643</t>
  </si>
  <si>
    <t>DEFRA_2022_644</t>
  </si>
  <si>
    <t>R600 = butane</t>
  </si>
  <si>
    <t>DEFRA_2022_645</t>
  </si>
  <si>
    <t>DEFRA_2022_646</t>
  </si>
  <si>
    <t>DEFRA_2022_647</t>
  </si>
  <si>
    <t>R601 = pentane</t>
  </si>
  <si>
    <t>DEFRA_2022_648</t>
  </si>
  <si>
    <t>DEFRA_2022_649</t>
  </si>
  <si>
    <t>DEFRA_2022_650</t>
  </si>
  <si>
    <t>R601A = isopentane</t>
  </si>
  <si>
    <t>DEFRA_2022_651</t>
  </si>
  <si>
    <t>DEFRA_2022_652</t>
  </si>
  <si>
    <t>DEFRA_2022_653</t>
  </si>
  <si>
    <t>R170 = ethane</t>
  </si>
  <si>
    <t>DEFRA_2022_654</t>
  </si>
  <si>
    <t>DEFRA_2022_655</t>
  </si>
  <si>
    <t>DEFRA_2022_656</t>
  </si>
  <si>
    <t>R1270 = propene</t>
  </si>
  <si>
    <t>DEFRA_2022_657</t>
  </si>
  <si>
    <t>DEFRA_2022_658</t>
  </si>
  <si>
    <t>DEFRA_2022_659</t>
  </si>
  <si>
    <t>R1234yf*</t>
  </si>
  <si>
    <t>DEFRA_2022_660</t>
  </si>
  <si>
    <t>DEFRA_2022_661</t>
  </si>
  <si>
    <t>DEFRA_2022_662</t>
  </si>
  <si>
    <t>R1234ze*</t>
  </si>
  <si>
    <t>DEFRA_2022_663</t>
  </si>
  <si>
    <t>DEFRA_2022_664</t>
  </si>
  <si>
    <t>DEFRA_2022_665</t>
  </si>
  <si>
    <t>DEFRA_2022_666</t>
  </si>
  <si>
    <t>DEFRA_2022_667</t>
  </si>
  <si>
    <t>DEFRA_2022_668</t>
  </si>
  <si>
    <t>DEFRA_2022_669</t>
  </si>
  <si>
    <t>DEFRA_2022_670</t>
  </si>
  <si>
    <t>DEFRA_2022_671</t>
  </si>
  <si>
    <t>DEFRA_2022_672</t>
  </si>
  <si>
    <t>DEFRA_2022_673</t>
  </si>
  <si>
    <t>DEFRA_2022_674</t>
  </si>
  <si>
    <t>DEFRA_2022_675</t>
  </si>
  <si>
    <t>DEFRA_2022_676</t>
  </si>
  <si>
    <t>DEFRA_2022_677</t>
  </si>
  <si>
    <t>DEFRA_2022_678</t>
  </si>
  <si>
    <t>DEFRA_2022_679</t>
  </si>
  <si>
    <t>DEFRA_2022_680</t>
  </si>
  <si>
    <t>DEFRA_2022_681</t>
  </si>
  <si>
    <t>DEFRA_2022_682</t>
  </si>
  <si>
    <t>DEFRA_2022_683</t>
  </si>
  <si>
    <t>DEFRA_2022_684</t>
  </si>
  <si>
    <t>DEFRA_2022_685</t>
  </si>
  <si>
    <t>DEFRA_2022_686</t>
  </si>
  <si>
    <t>DEFRA_2022_687</t>
  </si>
  <si>
    <t>DEFRA_2022_688</t>
  </si>
  <si>
    <t>DEFRA_2022_689</t>
  </si>
  <si>
    <t>DEFRA_2022_690</t>
  </si>
  <si>
    <t>DEFRA_2022_691</t>
  </si>
  <si>
    <t>DEFRA_2022_692</t>
  </si>
  <si>
    <t>DEFRA_2022_693</t>
  </si>
  <si>
    <t>DEFRA_2022_694</t>
  </si>
  <si>
    <t>DEFRA_2022_695</t>
  </si>
  <si>
    <t>DEFRA_2022_696</t>
  </si>
  <si>
    <t>DEFRA_2022_697</t>
  </si>
  <si>
    <t>DEFRA_2022_698</t>
  </si>
  <si>
    <t>DEFRA_2022_699</t>
  </si>
  <si>
    <t>DEFRA_2022_700</t>
  </si>
  <si>
    <t>DEFRA_2022_701</t>
  </si>
  <si>
    <t>DEFRA_2022_702</t>
  </si>
  <si>
    <t>DEFRA_2022_703</t>
  </si>
  <si>
    <t>DEFRA_2022_704</t>
  </si>
  <si>
    <t>DEFRA_2022_705</t>
  </si>
  <si>
    <t>DEFRA_2022_706</t>
  </si>
  <si>
    <t>DEFRA_2022_707</t>
  </si>
  <si>
    <t>DEFRA_2022_708</t>
  </si>
  <si>
    <t>DEFRA_2022_709</t>
  </si>
  <si>
    <t>DEFRA_2022_710</t>
  </si>
  <si>
    <t>DEFRA_2022_711</t>
  </si>
  <si>
    <t>DEFRA_2022_712</t>
  </si>
  <si>
    <t>DEFRA_2022_713</t>
  </si>
  <si>
    <t>DEFRA_2022_714</t>
  </si>
  <si>
    <t>DEFRA_2022_715</t>
  </si>
  <si>
    <t>DEFRA_2022_716</t>
  </si>
  <si>
    <t>DEFRA_2022_717</t>
  </si>
  <si>
    <t>DEFRA_2022_718</t>
  </si>
  <si>
    <t>DEFRA_2022_719</t>
  </si>
  <si>
    <t>DEFRA_2022_720</t>
  </si>
  <si>
    <t>DEFRA_2022_721</t>
  </si>
  <si>
    <t>DEFRA_2022_722</t>
  </si>
  <si>
    <t>DEFRA_2022_723</t>
  </si>
  <si>
    <t>DEFRA_2022_724</t>
  </si>
  <si>
    <t>DEFRA_2022_725</t>
  </si>
  <si>
    <t>DEFRA_2022_726</t>
  </si>
  <si>
    <t>DEFRA_2022_727</t>
  </si>
  <si>
    <t>DEFRA_2022_728</t>
  </si>
  <si>
    <t>DEFRA_2022_729</t>
  </si>
  <si>
    <t>DEFRA_2022_730</t>
  </si>
  <si>
    <t>DEFRA_2022_731</t>
  </si>
  <si>
    <t>DEFRA_2022_732</t>
  </si>
  <si>
    <t>DEFRA_2022_733</t>
  </si>
  <si>
    <t>DEFRA_2022_734</t>
  </si>
  <si>
    <t>DEFRA_2022_735</t>
  </si>
  <si>
    <t>DEFRA_2022_736</t>
  </si>
  <si>
    <t>DEFRA_2022_737</t>
  </si>
  <si>
    <t>DEFRA_2022_738</t>
  </si>
  <si>
    <t>DEFRA_2022_739</t>
  </si>
  <si>
    <t>DEFRA_2022_740</t>
  </si>
  <si>
    <t>DEFRA_2022_741</t>
  </si>
  <si>
    <t>DEFRA_2022_742</t>
  </si>
  <si>
    <t>DEFRA_2022_743</t>
  </si>
  <si>
    <t>DEFRA_2022_744</t>
  </si>
  <si>
    <t>DEFRA_2022_745</t>
  </si>
  <si>
    <t>DEFRA_2022_746</t>
  </si>
  <si>
    <t>DEFRA_2022_747</t>
  </si>
  <si>
    <t>DEFRA_2022_748</t>
  </si>
  <si>
    <t>DEFRA_2022_749</t>
  </si>
  <si>
    <t>DEFRA_2022_750</t>
  </si>
  <si>
    <t>DEFRA_2022_751</t>
  </si>
  <si>
    <t>DEFRA_2022_752</t>
  </si>
  <si>
    <t>DEFRA_2022_753</t>
  </si>
  <si>
    <t>DEFRA_2022_754</t>
  </si>
  <si>
    <t>DEFRA_2022_755</t>
  </si>
  <si>
    <t>DEFRA_2022_756</t>
  </si>
  <si>
    <t>DEFRA_2022_757</t>
  </si>
  <si>
    <t>DEFRA_2022_758</t>
  </si>
  <si>
    <t>DEFRA_2022_759</t>
  </si>
  <si>
    <t>DEFRA_2022_760</t>
  </si>
  <si>
    <t>DEFRA_2022_761</t>
  </si>
  <si>
    <t>DEFRA_2022_762</t>
  </si>
  <si>
    <t>DEFRA_2022_763</t>
  </si>
  <si>
    <t>DEFRA_2022_764</t>
  </si>
  <si>
    <t>DEFRA_2022_765</t>
  </si>
  <si>
    <t>DEFRA_2022_766</t>
  </si>
  <si>
    <t>DEFRA_2022_767</t>
  </si>
  <si>
    <t>DEFRA_2022_768</t>
  </si>
  <si>
    <t>DEFRA_2022_769</t>
  </si>
  <si>
    <t>DEFRA_2022_770</t>
  </si>
  <si>
    <t>DEFRA_2022_771</t>
  </si>
  <si>
    <t>DEFRA_2022_772</t>
  </si>
  <si>
    <t>DEFRA_2022_773</t>
  </si>
  <si>
    <t>DEFRA_2022_774</t>
  </si>
  <si>
    <t>DEFRA_2022_775</t>
  </si>
  <si>
    <t>DEFRA_2022_776</t>
  </si>
  <si>
    <t>DEFRA_2022_777</t>
  </si>
  <si>
    <t>DEFRA_2022_778</t>
  </si>
  <si>
    <t>DEFRA_2022_779</t>
  </si>
  <si>
    <t>DEFRA_2022_780</t>
  </si>
  <si>
    <t>DEFRA_2022_781</t>
  </si>
  <si>
    <t>DEFRA_2022_782</t>
  </si>
  <si>
    <t>DEFRA_2022_783</t>
  </si>
  <si>
    <t>DEFRA_2022_784</t>
  </si>
  <si>
    <t>DEFRA_2022_785</t>
  </si>
  <si>
    <t>DEFRA_2022_786</t>
  </si>
  <si>
    <t>DEFRA_2022_787</t>
  </si>
  <si>
    <t>DEFRA_2022_788</t>
  </si>
  <si>
    <t>DEFRA_2022_789</t>
  </si>
  <si>
    <t>DEFRA_2022_790</t>
  </si>
  <si>
    <t>DEFRA_2022_791</t>
  </si>
  <si>
    <t>DEFRA_2022_792</t>
  </si>
  <si>
    <t>DEFRA_2022_793</t>
  </si>
  <si>
    <t>DEFRA_2022_794</t>
  </si>
  <si>
    <t>DEFRA_2022_795</t>
  </si>
  <si>
    <t>DEFRA_2022_796</t>
  </si>
  <si>
    <t>DEFRA_2022_797</t>
  </si>
  <si>
    <t>DEFRA_2022_798</t>
  </si>
  <si>
    <t>DEFRA_2022_799</t>
  </si>
  <si>
    <t>DEFRA_2022_800</t>
  </si>
  <si>
    <t>DEFRA_2022_801</t>
  </si>
  <si>
    <t>DEFRA_2022_802</t>
  </si>
  <si>
    <t>DEFRA_2022_803</t>
  </si>
  <si>
    <t>DEFRA_2022_804</t>
  </si>
  <si>
    <t>DEFRA_2022_805</t>
  </si>
  <si>
    <t>DEFRA_2022_806</t>
  </si>
  <si>
    <t>DEFRA_2022_807</t>
  </si>
  <si>
    <t>DEFRA_2022_808</t>
  </si>
  <si>
    <t>DEFRA_2022_809</t>
  </si>
  <si>
    <t>DEFRA_2022_810</t>
  </si>
  <si>
    <t>DEFRA_2022_811</t>
  </si>
  <si>
    <t>DEFRA_2022_812</t>
  </si>
  <si>
    <t>DEFRA_2022_813</t>
  </si>
  <si>
    <t>DEFRA_2022_814</t>
  </si>
  <si>
    <t>DEFRA_2022_815</t>
  </si>
  <si>
    <t>DEFRA_2022_816</t>
  </si>
  <si>
    <t>DEFRA_2022_817</t>
  </si>
  <si>
    <t>DEFRA_2022_818</t>
  </si>
  <si>
    <t>DEFRA_2022_819</t>
  </si>
  <si>
    <t>DEFRA_2022_820</t>
  </si>
  <si>
    <t>DEFRA_2022_821</t>
  </si>
  <si>
    <t>DEFRA_2022_822</t>
  </si>
  <si>
    <t>DEFRA_2022_823</t>
  </si>
  <si>
    <t>DEFRA_2022_824</t>
  </si>
  <si>
    <t>DEFRA_2022_825</t>
  </si>
  <si>
    <t>DEFRA_2022_826</t>
  </si>
  <si>
    <t>DEFRA_2022_827</t>
  </si>
  <si>
    <t>DEFRA_2022_828</t>
  </si>
  <si>
    <t>DEFRA_2022_829</t>
  </si>
  <si>
    <t>DEFRA_2022_830</t>
  </si>
  <si>
    <t>DEFRA_2022_831</t>
  </si>
  <si>
    <t>DEFRA_2022_832</t>
  </si>
  <si>
    <t>DEFRA_2022_833</t>
  </si>
  <si>
    <t>DEFRA_2022_834</t>
  </si>
  <si>
    <t>DEFRA_2022_835</t>
  </si>
  <si>
    <t>DEFRA_2022_836</t>
  </si>
  <si>
    <t>DEFRA_2022_837</t>
  </si>
  <si>
    <t>DEFRA_2022_838</t>
  </si>
  <si>
    <t>DEFRA_2022_839</t>
  </si>
  <si>
    <t>DEFRA_2022_840</t>
  </si>
  <si>
    <t>DEFRA_2022_841</t>
  </si>
  <si>
    <t>DEFRA_2022_842</t>
  </si>
  <si>
    <t>DEFRA_2022_843</t>
  </si>
  <si>
    <t>DEFRA_2022_844</t>
  </si>
  <si>
    <t>DEFRA_2022_845</t>
  </si>
  <si>
    <t>DEFRA_2022_846</t>
  </si>
  <si>
    <t>DEFRA_2022_847</t>
  </si>
  <si>
    <t>DEFRA_2022_848</t>
  </si>
  <si>
    <t>DEFRA_2022_849</t>
  </si>
  <si>
    <t>DEFRA_2022_850</t>
  </si>
  <si>
    <t>DEFRA_2022_851</t>
  </si>
  <si>
    <t>DEFRA_2022_852</t>
  </si>
  <si>
    <t>DEFRA_2022_853</t>
  </si>
  <si>
    <t>DEFRA_2022_854</t>
  </si>
  <si>
    <t>DEFRA_2022_855</t>
  </si>
  <si>
    <t>DEFRA_2022_856</t>
  </si>
  <si>
    <t>DEFRA_2022_857</t>
  </si>
  <si>
    <t>DEFRA_2022_858</t>
  </si>
  <si>
    <t>DEFRA_2022_859</t>
  </si>
  <si>
    <t>DEFRA_2022_860</t>
  </si>
  <si>
    <t>DEFRA_2022_861</t>
  </si>
  <si>
    <t>DEFRA_2022_862</t>
  </si>
  <si>
    <t>DEFRA_2022_863</t>
  </si>
  <si>
    <t>DEFRA_2022_864</t>
  </si>
  <si>
    <t>DEFRA_2022_865</t>
  </si>
  <si>
    <t>DEFRA_2022_866</t>
  </si>
  <si>
    <t>DEFRA_2022_867</t>
  </si>
  <si>
    <t>DEFRA_2022_868</t>
  </si>
  <si>
    <t>DEFRA_2022_869</t>
  </si>
  <si>
    <t>DEFRA_2022_870</t>
  </si>
  <si>
    <t>DEFRA_2022_871</t>
  </si>
  <si>
    <t>DEFRA_2022_872</t>
  </si>
  <si>
    <t>DEFRA_2022_873</t>
  </si>
  <si>
    <t>DEFRA_2022_874</t>
  </si>
  <si>
    <t>DEFRA_2022_875</t>
  </si>
  <si>
    <t>DEFRA_2022_876</t>
  </si>
  <si>
    <t>DEFRA_2022_877</t>
  </si>
  <si>
    <t>DEFRA_2022_878</t>
  </si>
  <si>
    <t>DEFRA_2022_879</t>
  </si>
  <si>
    <t>DEFRA_2022_880</t>
  </si>
  <si>
    <t>DEFRA_2022_881</t>
  </si>
  <si>
    <t>DEFRA_2022_882</t>
  </si>
  <si>
    <t>DEFRA_2022_883</t>
  </si>
  <si>
    <t>DEFRA_2022_884</t>
  </si>
  <si>
    <t>DEFRA_2022_885</t>
  </si>
  <si>
    <t>DEFRA_2022_886</t>
  </si>
  <si>
    <t>DEFRA_2022_887</t>
  </si>
  <si>
    <t>DEFRA_2022_888</t>
  </si>
  <si>
    <t>DEFRA_2022_889</t>
  </si>
  <si>
    <t>DEFRA_2022_890</t>
  </si>
  <si>
    <t>DEFRA_2022_891</t>
  </si>
  <si>
    <t>DEFRA_2022_892</t>
  </si>
  <si>
    <t>DEFRA_2022_893</t>
  </si>
  <si>
    <t>DEFRA_2022_894</t>
  </si>
  <si>
    <t>DEFRA_2022_895</t>
  </si>
  <si>
    <t>DEFRA_2022_896</t>
  </si>
  <si>
    <t>DEFRA_2022_897</t>
  </si>
  <si>
    <t>DEFRA_2022_898</t>
  </si>
  <si>
    <t>DEFRA_2022_899</t>
  </si>
  <si>
    <t>DEFRA_2022_900</t>
  </si>
  <si>
    <t>DEFRA_2022_901</t>
  </si>
  <si>
    <t>DEFRA_2022_902</t>
  </si>
  <si>
    <t>DEFRA_2022_903</t>
  </si>
  <si>
    <t>DEFRA_2022_904</t>
  </si>
  <si>
    <t>DEFRA_2022_905</t>
  </si>
  <si>
    <t>DEFRA_2022_906</t>
  </si>
  <si>
    <t>DEFRA_2022_907</t>
  </si>
  <si>
    <t>DEFRA_2022_908</t>
  </si>
  <si>
    <t>DEFRA_2022_909</t>
  </si>
  <si>
    <t>DEFRA_2022_910</t>
  </si>
  <si>
    <t>DEFRA_2022_911</t>
  </si>
  <si>
    <t>DEFRA_2022_912</t>
  </si>
  <si>
    <t>DEFRA_2022_913</t>
  </si>
  <si>
    <t>DEFRA_2022_914</t>
  </si>
  <si>
    <t>DEFRA_2022_915</t>
  </si>
  <si>
    <t>DEFRA_2022_916</t>
  </si>
  <si>
    <t>DEFRA_2022_917</t>
  </si>
  <si>
    <t>DEFRA_2022_918</t>
  </si>
  <si>
    <t>DEFRA_2022_919</t>
  </si>
  <si>
    <t>DEFRA_2022_920</t>
  </si>
  <si>
    <t>DEFRA_2022_921</t>
  </si>
  <si>
    <t>DEFRA_2022_922</t>
  </si>
  <si>
    <t>DEFRA_2022_923</t>
  </si>
  <si>
    <t>DEFRA_2022_924</t>
  </si>
  <si>
    <t>DEFRA_2022_925</t>
  </si>
  <si>
    <t>DEFRA_2022_926</t>
  </si>
  <si>
    <t>DEFRA_2022_927</t>
  </si>
  <si>
    <t>DEFRA_2022_928</t>
  </si>
  <si>
    <t>DEFRA_2022_929</t>
  </si>
  <si>
    <t>DEFRA_2022_930</t>
  </si>
  <si>
    <t>DEFRA_2022_931</t>
  </si>
  <si>
    <t>DEFRA_2022_932</t>
  </si>
  <si>
    <t>DEFRA_2022_933</t>
  </si>
  <si>
    <t>DEFRA_2022_934</t>
  </si>
  <si>
    <t>DEFRA_2022_935</t>
  </si>
  <si>
    <t>DEFRA_2022_936</t>
  </si>
  <si>
    <t>DEFRA_2022_937</t>
  </si>
  <si>
    <t>DEFRA_2022_938</t>
  </si>
  <si>
    <t>DEFRA_2022_939</t>
  </si>
  <si>
    <t>DEFRA_2022_940</t>
  </si>
  <si>
    <t>DEFRA_2022_941</t>
  </si>
  <si>
    <t>DEFRA_2022_942</t>
  </si>
  <si>
    <t>DEFRA_2022_943</t>
  </si>
  <si>
    <t>DEFRA_2022_944</t>
  </si>
  <si>
    <t>DEFRA_2022_945</t>
  </si>
  <si>
    <t>DEFRA_2022_946</t>
  </si>
  <si>
    <t>DEFRA_2022_947</t>
  </si>
  <si>
    <t>DEFRA_2022_948</t>
  </si>
  <si>
    <t>DEFRA_2022_949</t>
  </si>
  <si>
    <t>DEFRA_2022_950</t>
  </si>
  <si>
    <t>DEFRA_2022_951</t>
  </si>
  <si>
    <t>DEFRA_2022_952</t>
  </si>
  <si>
    <t>DEFRA_2022_953</t>
  </si>
  <si>
    <t>DEFRA_2022_954</t>
  </si>
  <si>
    <t>DEFRA_2022_955</t>
  </si>
  <si>
    <t>DEFRA_2022_956</t>
  </si>
  <si>
    <t>DEFRA_2022_957</t>
  </si>
  <si>
    <t>DEFRA_2022_958</t>
  </si>
  <si>
    <t>DEFRA_2022_959</t>
  </si>
  <si>
    <t>DEFRA_2022_960</t>
  </si>
  <si>
    <t>DEFRA_2022_961</t>
  </si>
  <si>
    <t>DEFRA_2022_962</t>
  </si>
  <si>
    <t>DEFRA_2022_963</t>
  </si>
  <si>
    <t>DEFRA_2022_964</t>
  </si>
  <si>
    <t>DEFRA_2022_965</t>
  </si>
  <si>
    <t>DEFRA_2022_966</t>
  </si>
  <si>
    <t>DEFRA_2022_967</t>
  </si>
  <si>
    <t>DEFRA_2022_968</t>
  </si>
  <si>
    <t>DEFRA_2022_969</t>
  </si>
  <si>
    <t>DEFRA_2022_970</t>
  </si>
  <si>
    <t>DEFRA_2022_971</t>
  </si>
  <si>
    <t>DEFRA_2022_972</t>
  </si>
  <si>
    <t>DEFRA_2022_973</t>
  </si>
  <si>
    <t>DEFRA_2022_974</t>
  </si>
  <si>
    <t>DEFRA_2022_975</t>
  </si>
  <si>
    <t>DEFRA_2022_976</t>
  </si>
  <si>
    <t>DEFRA_2022_977</t>
  </si>
  <si>
    <t>DEFRA_2022_978</t>
  </si>
  <si>
    <t>DEFRA_2022_979</t>
  </si>
  <si>
    <t>DEFRA_2022_980</t>
  </si>
  <si>
    <t>DEFRA_2022_981</t>
  </si>
  <si>
    <t>DEFRA_2022_982</t>
  </si>
  <si>
    <t>DEFRA_2022_983</t>
  </si>
  <si>
    <t>DEFRA_2022_984</t>
  </si>
  <si>
    <t>DEFRA_2022_985</t>
  </si>
  <si>
    <t>DEFRA_2022_986</t>
  </si>
  <si>
    <t>DEFRA_2022_987</t>
  </si>
  <si>
    <t>DEFRA_2022_988</t>
  </si>
  <si>
    <t>DEFRA_2022_989</t>
  </si>
  <si>
    <t>DEFRA_2022_990</t>
  </si>
  <si>
    <t>DEFRA_2022_991</t>
  </si>
  <si>
    <t>DEFRA_2022_992</t>
  </si>
  <si>
    <t>DEFRA_2022_993</t>
  </si>
  <si>
    <t>DEFRA_2022_994</t>
  </si>
  <si>
    <t>DEFRA_2022_995</t>
  </si>
  <si>
    <t>DEFRA_2022_996</t>
  </si>
  <si>
    <t>DEFRA_2022_997</t>
  </si>
  <si>
    <t>DEFRA_2022_998</t>
  </si>
  <si>
    <t>DEFRA_2022_999</t>
  </si>
  <si>
    <t>DEFRA_2022_1000</t>
  </si>
  <si>
    <t>DEFRA_2022_1001</t>
  </si>
  <si>
    <t>DEFRA_2022_1002</t>
  </si>
  <si>
    <t>DEFRA_2022_1003</t>
  </si>
  <si>
    <t>DEFRA_2022_1004</t>
  </si>
  <si>
    <t>DEFRA_2022_1005</t>
  </si>
  <si>
    <t>DEFRA_2022_1006</t>
  </si>
  <si>
    <t>DEFRA_2022_1007</t>
  </si>
  <si>
    <t>DEFRA_2022_1008</t>
  </si>
  <si>
    <t>DEFRA_2022_1009</t>
  </si>
  <si>
    <t>DEFRA_2022_1010</t>
  </si>
  <si>
    <t>DEFRA_2022_1011</t>
  </si>
  <si>
    <t>2020</t>
  </si>
  <si>
    <t>DEFRA_2022_1012</t>
  </si>
  <si>
    <t>UK electricity for EVs</t>
  </si>
  <si>
    <t>DEFRA_2022_1013</t>
  </si>
  <si>
    <t>DEFRA_2022_1014</t>
  </si>
  <si>
    <t>DEFRA_2022_1015</t>
  </si>
  <si>
    <t>DEFRA_2022_1016</t>
  </si>
  <si>
    <t>DEFRA_2022_1017</t>
  </si>
  <si>
    <t>DEFRA_2022_1018</t>
  </si>
  <si>
    <t>DEFRA_2022_1019</t>
  </si>
  <si>
    <t>DEFRA_2022_1020</t>
  </si>
  <si>
    <t>DEFRA_2022_1021</t>
  </si>
  <si>
    <t>DEFRA_2022_1022</t>
  </si>
  <si>
    <t>DEFRA_2022_1023</t>
  </si>
  <si>
    <t>DEFRA_2022_1024</t>
  </si>
  <si>
    <t>DEFRA_2022_1025</t>
  </si>
  <si>
    <t>DEFRA_2022_1026</t>
  </si>
  <si>
    <t>DEFRA_2022_1027</t>
  </si>
  <si>
    <t>DEFRA_2022_1028</t>
  </si>
  <si>
    <t>DEFRA_2022_1029</t>
  </si>
  <si>
    <t>DEFRA_2022_1030</t>
  </si>
  <si>
    <t>DEFRA_2022_1031</t>
  </si>
  <si>
    <t>DEFRA_2022_1032</t>
  </si>
  <si>
    <t>DEFRA_2022_1033</t>
  </si>
  <si>
    <t>DEFRA_2022_1034</t>
  </si>
  <si>
    <t>DEFRA_2022_1035</t>
  </si>
  <si>
    <t>DEFRA_2022_1036</t>
  </si>
  <si>
    <t>DEFRA_2022_1037</t>
  </si>
  <si>
    <t>DEFRA_2022_1038</t>
  </si>
  <si>
    <t>DEFRA_2022_1039</t>
  </si>
  <si>
    <t>DEFRA_2022_1040</t>
  </si>
  <si>
    <t>DEFRA_2022_1041</t>
  </si>
  <si>
    <t>DEFRA_2022_1042</t>
  </si>
  <si>
    <t>DEFRA_2022_1043</t>
  </si>
  <si>
    <t>DEFRA_2022_1044</t>
  </si>
  <si>
    <t>DEFRA_2022_1045</t>
  </si>
  <si>
    <t>DEFRA_2022_1046</t>
  </si>
  <si>
    <t>DEFRA_2022_1047</t>
  </si>
  <si>
    <t>DEFRA_2022_1048</t>
  </si>
  <si>
    <t>DEFRA_2022_1049</t>
  </si>
  <si>
    <t>DEFRA_2022_1050</t>
  </si>
  <si>
    <t>DEFRA_2022_1051</t>
  </si>
  <si>
    <t>DEFRA_2022_1052</t>
  </si>
  <si>
    <t>DEFRA_2022_1053</t>
  </si>
  <si>
    <t>DEFRA_2022_1054</t>
  </si>
  <si>
    <t>DEFRA_2022_1055</t>
  </si>
  <si>
    <t>DEFRA_2022_1056</t>
  </si>
  <si>
    <t>DEFRA_2022_1057</t>
  </si>
  <si>
    <t>DEFRA_2022_1058</t>
  </si>
  <si>
    <t>DEFRA_2022_1059</t>
  </si>
  <si>
    <t>DEFRA_2022_1060</t>
  </si>
  <si>
    <t>DEFRA_2022_1061</t>
  </si>
  <si>
    <t>DEFRA_2022_1062</t>
  </si>
  <si>
    <t>DEFRA_2022_1063</t>
  </si>
  <si>
    <t>DEFRA_2022_1064</t>
  </si>
  <si>
    <t>DEFRA_2022_1065</t>
  </si>
  <si>
    <t>DEFRA_2022_1066</t>
  </si>
  <si>
    <t>DEFRA_2022_1067</t>
  </si>
  <si>
    <t>DEFRA_2022_1068</t>
  </si>
  <si>
    <t>DEFRA_2022_1069</t>
  </si>
  <si>
    <t>DEFRA_2022_1070</t>
  </si>
  <si>
    <t>DEFRA_2022_1071</t>
  </si>
  <si>
    <t>DEFRA_2022_1072</t>
  </si>
  <si>
    <t>DEFRA_2022_1073</t>
  </si>
  <si>
    <t>DEFRA_2022_1074</t>
  </si>
  <si>
    <t>DEFRA_2022_1075</t>
  </si>
  <si>
    <t>DEFRA_2022_1076</t>
  </si>
  <si>
    <t>DEFRA_2022_1077</t>
  </si>
  <si>
    <t>DEFRA_2022_1078</t>
  </si>
  <si>
    <t>DEFRA_2022_1079</t>
  </si>
  <si>
    <t>DEFRA_2022_1080</t>
  </si>
  <si>
    <t>DEFRA_2022_1081</t>
  </si>
  <si>
    <t>DEFRA_2022_1082</t>
  </si>
  <si>
    <t>DEFRA_2022_1083</t>
  </si>
  <si>
    <t>DEFRA_2022_1084</t>
  </si>
  <si>
    <t>DEFRA_2022_1085</t>
  </si>
  <si>
    <t>DEFRA_2022_1086</t>
  </si>
  <si>
    <t>DEFRA_2022_1087</t>
  </si>
  <si>
    <t>DEFRA_2022_1088</t>
  </si>
  <si>
    <t>DEFRA_2022_1089</t>
  </si>
  <si>
    <t>DEFRA_2022_1090</t>
  </si>
  <si>
    <t>DEFRA_2022_1091</t>
  </si>
  <si>
    <t>DEFRA_2022_1092</t>
  </si>
  <si>
    <t>DEFRA_2022_1093</t>
  </si>
  <si>
    <t>DEFRA_2022_1094</t>
  </si>
  <si>
    <t>DEFRA_2022_1095</t>
  </si>
  <si>
    <t>DEFRA_2022_1096</t>
  </si>
  <si>
    <t>DEFRA_2022_1097</t>
  </si>
  <si>
    <t>DEFRA_2022_1098</t>
  </si>
  <si>
    <t>DEFRA_2022_1099</t>
  </si>
  <si>
    <t>DEFRA_2022_1100</t>
  </si>
  <si>
    <t>DEFRA_2022_1101</t>
  </si>
  <si>
    <t>DEFRA_2022_1102</t>
  </si>
  <si>
    <t>DEFRA_2022_1103</t>
  </si>
  <si>
    <t>DEFRA_2022_1104</t>
  </si>
  <si>
    <t>DEFRA_2022_1105</t>
  </si>
  <si>
    <t>DEFRA_2022_1106</t>
  </si>
  <si>
    <t>DEFRA_2022_1107</t>
  </si>
  <si>
    <t>DEFRA_2022_1108</t>
  </si>
  <si>
    <t>DEFRA_2022_1109</t>
  </si>
  <si>
    <t>DEFRA_2022_1110</t>
  </si>
  <si>
    <t>DEFRA_2022_1111</t>
  </si>
  <si>
    <t>DEFRA_2022_1112</t>
  </si>
  <si>
    <t>DEFRA_2022_1113</t>
  </si>
  <si>
    <t>DEFRA_2022_1114</t>
  </si>
  <si>
    <t>DEFRA_2022_1115</t>
  </si>
  <si>
    <t>DEFRA_2022_1116</t>
  </si>
  <si>
    <t>DEFRA_2022_1117</t>
  </si>
  <si>
    <t>DEFRA_2022_1118</t>
  </si>
  <si>
    <t>DEFRA_2022_1119</t>
  </si>
  <si>
    <t>DEFRA_2022_1120</t>
  </si>
  <si>
    <t>DEFRA_2022_1121</t>
  </si>
  <si>
    <t>DEFRA_2022_1122</t>
  </si>
  <si>
    <t>DEFRA_2022_1123</t>
  </si>
  <si>
    <t>DEFRA_2022_1124</t>
  </si>
  <si>
    <t>DEFRA_2022_1125</t>
  </si>
  <si>
    <t>DEFRA_2022_1126</t>
  </si>
  <si>
    <t>DEFRA_2022_1127</t>
  </si>
  <si>
    <t>DEFRA_2022_1128</t>
  </si>
  <si>
    <t>DEFRA_2022_1129</t>
  </si>
  <si>
    <t>DEFRA_2022_1130</t>
  </si>
  <si>
    <t>DEFRA_2022_1131</t>
  </si>
  <si>
    <t>DEFRA_2022_1132</t>
  </si>
  <si>
    <t>DEFRA_2022_1133</t>
  </si>
  <si>
    <t>DEFRA_2022_1134</t>
  </si>
  <si>
    <t>DEFRA_2022_1135</t>
  </si>
  <si>
    <t>DEFRA_2022_1136</t>
  </si>
  <si>
    <t>DEFRA_2022_1137</t>
  </si>
  <si>
    <t>DEFRA_2022_1138</t>
  </si>
  <si>
    <t>DEFRA_2022_1139</t>
  </si>
  <si>
    <t>DEFRA_2022_1140</t>
  </si>
  <si>
    <t>DEFRA_2022_1141</t>
  </si>
  <si>
    <t>DEFRA_2022_1142</t>
  </si>
  <si>
    <t>DEFRA_2022_1143</t>
  </si>
  <si>
    <t>DEFRA_2022_1144</t>
  </si>
  <si>
    <t>DEFRA_2022_1145</t>
  </si>
  <si>
    <t>DEFRA_2022_1146</t>
  </si>
  <si>
    <t>DEFRA_2022_1147</t>
  </si>
  <si>
    <t>DEFRA_2022_1148</t>
  </si>
  <si>
    <t>DEFRA_2022_1149</t>
  </si>
  <si>
    <t>DEFRA_2022_1150</t>
  </si>
  <si>
    <t>DEFRA_2022_1151</t>
  </si>
  <si>
    <t>DEFRA_2022_1152</t>
  </si>
  <si>
    <t>DEFRA_2022_1153</t>
  </si>
  <si>
    <t>DEFRA_2022_1154</t>
  </si>
  <si>
    <t>DEFRA_2022_1155</t>
  </si>
  <si>
    <t>DEFRA_2022_1156</t>
  </si>
  <si>
    <t>DEFRA_2022_1157</t>
  </si>
  <si>
    <t>DEFRA_2022_1158</t>
  </si>
  <si>
    <t>DEFRA_2022_1159</t>
  </si>
  <si>
    <t>DEFRA_2022_1160</t>
  </si>
  <si>
    <t>DEFRA_2022_1161</t>
  </si>
  <si>
    <t>DEFRA_2022_1162</t>
  </si>
  <si>
    <t>DEFRA_2022_1163</t>
  </si>
  <si>
    <t>DEFRA_2022_1164</t>
  </si>
  <si>
    <t>DEFRA_2022_1165</t>
  </si>
  <si>
    <t>DEFRA_2022_1166</t>
  </si>
  <si>
    <t>DEFRA_2022_1167</t>
  </si>
  <si>
    <t>DEFRA_2022_1168</t>
  </si>
  <si>
    <t>DEFRA_2022_1169</t>
  </si>
  <si>
    <t>DEFRA_2022_1170</t>
  </si>
  <si>
    <t>DEFRA_2022_1171</t>
  </si>
  <si>
    <t>DEFRA_2022_1172</t>
  </si>
  <si>
    <t>DEFRA_2022_1173</t>
  </si>
  <si>
    <t>DEFRA_2022_1174</t>
  </si>
  <si>
    <t>DEFRA_2022_1175</t>
  </si>
  <si>
    <t>DEFRA_2022_1176</t>
  </si>
  <si>
    <t>DEFRA_2022_1177</t>
  </si>
  <si>
    <t>DEFRA_2022_1178</t>
  </si>
  <si>
    <t>DEFRA_2022_1179</t>
  </si>
  <si>
    <t>DEFRA_2022_1180</t>
  </si>
  <si>
    <t>DEFRA_2022_1181</t>
  </si>
  <si>
    <t>DEFRA_2022_1182</t>
  </si>
  <si>
    <t>DEFRA_2022_1183</t>
  </si>
  <si>
    <t>DEFRA_2022_1184</t>
  </si>
  <si>
    <t>DEFRA_2022_1185</t>
  </si>
  <si>
    <t>DEFRA_2022_1186</t>
  </si>
  <si>
    <t>DEFRA_2022_1187</t>
  </si>
  <si>
    <t>DEFRA_2022_1188</t>
  </si>
  <si>
    <t>DEFRA_2022_1189</t>
  </si>
  <si>
    <t>DEFRA_2022_1190</t>
  </si>
  <si>
    <t>DEFRA_2022_1191</t>
  </si>
  <si>
    <t>DEFRA_2022_1192</t>
  </si>
  <si>
    <t>DEFRA_2022_1193</t>
  </si>
  <si>
    <t>DEFRA_2022_1194</t>
  </si>
  <si>
    <t>DEFRA_2022_1195</t>
  </si>
  <si>
    <t>DEFRA_2022_1196</t>
  </si>
  <si>
    <t>DEFRA_2022_1197</t>
  </si>
  <si>
    <t>DEFRA_2022_1198</t>
  </si>
  <si>
    <t>DEFRA_2022_1199</t>
  </si>
  <si>
    <t>DEFRA_2022_1200</t>
  </si>
  <si>
    <t>DEFRA_2022_1201</t>
  </si>
  <si>
    <t>DEFRA_2022_1202</t>
  </si>
  <si>
    <t>DEFRA_2022_1203</t>
  </si>
  <si>
    <t>DEFRA_2022_1204</t>
  </si>
  <si>
    <t>DEFRA_2022_1205</t>
  </si>
  <si>
    <t>DEFRA_2022_1206</t>
  </si>
  <si>
    <t>DEFRA_2022_1207</t>
  </si>
  <si>
    <t>DEFRA_2022_1208</t>
  </si>
  <si>
    <t>DEFRA_2022_1209</t>
  </si>
  <si>
    <t>DEFRA_2022_1210</t>
  </si>
  <si>
    <t>DEFRA_2022_1211</t>
  </si>
  <si>
    <t>DEFRA_2022_1212</t>
  </si>
  <si>
    <t>DEFRA_2022_1213</t>
  </si>
  <si>
    <t>DEFRA_2022_1214</t>
  </si>
  <si>
    <t>DEFRA_2022_1215</t>
  </si>
  <si>
    <t>DEFRA_2022_1216</t>
  </si>
  <si>
    <t>DEFRA_2022_1217</t>
  </si>
  <si>
    <t>DEFRA_2022_1218</t>
  </si>
  <si>
    <t>DEFRA_2022_1219</t>
  </si>
  <si>
    <t>DEFRA_2022_1220</t>
  </si>
  <si>
    <t>Biodiesel ME (from Tallow)</t>
  </si>
  <si>
    <t>DEFRA_2022_1221</t>
  </si>
  <si>
    <t>DEFRA_2022_1222</t>
  </si>
  <si>
    <t>DEFRA_2022_1223</t>
  </si>
  <si>
    <t>DEFRA_2022_1224</t>
  </si>
  <si>
    <t>DEFRA_2022_1225</t>
  </si>
  <si>
    <t>DEFRA_2022_1226</t>
  </si>
  <si>
    <t>DEFRA_2022_1227</t>
  </si>
  <si>
    <t>DEFRA_2022_1228</t>
  </si>
  <si>
    <t>DEFRA_2022_1229</t>
  </si>
  <si>
    <t>DEFRA_2022_1230</t>
  </si>
  <si>
    <t>DEFRA_2022_1231</t>
  </si>
  <si>
    <t>DEFRA_2022_1232</t>
  </si>
  <si>
    <t>DEFRA_2022_1233</t>
  </si>
  <si>
    <t>DEFRA_2022_1234</t>
  </si>
  <si>
    <t>DEFRA_2022_1235</t>
  </si>
  <si>
    <t>DEFRA_2022_1236</t>
  </si>
  <si>
    <t>DEFRA_2022_1237</t>
  </si>
  <si>
    <t>DEFRA_2022_1238</t>
  </si>
  <si>
    <t>DEFRA_2022_1239</t>
  </si>
  <si>
    <t>DEFRA_2022_1240</t>
  </si>
  <si>
    <t>DEFRA_2022_1241</t>
  </si>
  <si>
    <t>DEFRA_2022_1242</t>
  </si>
  <si>
    <t>DEFRA_2022_1243</t>
  </si>
  <si>
    <t>DEFRA_2022_1244</t>
  </si>
  <si>
    <t>DEFRA_2022_1245</t>
  </si>
  <si>
    <t>DEFRA_2022_1246</t>
  </si>
  <si>
    <t>DEFRA_2022_1247</t>
  </si>
  <si>
    <t>DEFRA_2022_1248</t>
  </si>
  <si>
    <t>DEFRA_2022_1249</t>
  </si>
  <si>
    <t>DEFRA_2022_1250</t>
  </si>
  <si>
    <t>DEFRA_2022_1251</t>
  </si>
  <si>
    <t>DEFRA_2022_1252</t>
  </si>
  <si>
    <t>DEFRA_2022_1253</t>
  </si>
  <si>
    <t>DEFRA_2022_1254</t>
  </si>
  <si>
    <t>DEFRA_2022_1255</t>
  </si>
  <si>
    <t>DEFRA_2022_1256</t>
  </si>
  <si>
    <t>DEFRA_2022_1257</t>
  </si>
  <si>
    <t>DEFRA_2022_1258</t>
  </si>
  <si>
    <t>DEFRA_2022_1259</t>
  </si>
  <si>
    <t>DEFRA_2022_1260</t>
  </si>
  <si>
    <t>DEFRA_2022_1261</t>
  </si>
  <si>
    <t>DEFRA_2022_1262</t>
  </si>
  <si>
    <t>DEFRA_2022_1263</t>
  </si>
  <si>
    <t>DEFRA_2022_1264</t>
  </si>
  <si>
    <t>DEFRA_2022_1265</t>
  </si>
  <si>
    <t>DEFRA_2022_1266</t>
  </si>
  <si>
    <t>DEFRA_2022_1267</t>
  </si>
  <si>
    <t>DEFRA_2022_1268</t>
  </si>
  <si>
    <t>DEFRA_2022_1269</t>
  </si>
  <si>
    <t>DEFRA_2022_1270</t>
  </si>
  <si>
    <t>DEFRA_2022_1271</t>
  </si>
  <si>
    <t>DEFRA_2022_1272</t>
  </si>
  <si>
    <t>DEFRA_2022_1273</t>
  </si>
  <si>
    <t>DEFRA_2022_1274</t>
  </si>
  <si>
    <t>DEFRA_2022_1275</t>
  </si>
  <si>
    <t>DEFRA_2022_1276</t>
  </si>
  <si>
    <t>DEFRA_2022_1277</t>
  </si>
  <si>
    <t>DEFRA_2022_1278</t>
  </si>
  <si>
    <t>DEFRA_2022_1279</t>
  </si>
  <si>
    <t>DEFRA_2022_1280</t>
  </si>
  <si>
    <t>DEFRA_2022_1281</t>
  </si>
  <si>
    <t>DEFRA_2022_1282</t>
  </si>
  <si>
    <t>DEFRA_2022_1283</t>
  </si>
  <si>
    <t>DEFRA_2022_1284</t>
  </si>
  <si>
    <t>DEFRA_2022_1285</t>
  </si>
  <si>
    <t>DEFRA_2022_1286</t>
  </si>
  <si>
    <t>DEFRA_2022_1287</t>
  </si>
  <si>
    <t>DEFRA_2022_1288</t>
  </si>
  <si>
    <t>DEFRA_2022_1289</t>
  </si>
  <si>
    <t>DEFRA_2022_1290</t>
  </si>
  <si>
    <t>DEFRA_2022_1291</t>
  </si>
  <si>
    <t>DEFRA_2022_1292</t>
  </si>
  <si>
    <t>DEFRA_2022_1293</t>
  </si>
  <si>
    <t>DEFRA_2022_1294</t>
  </si>
  <si>
    <t>DEFRA_2022_1295</t>
  </si>
  <si>
    <t>DEFRA_2022_1296</t>
  </si>
  <si>
    <t>DEFRA_2022_1297</t>
  </si>
  <si>
    <t>DEFRA_2022_1298</t>
  </si>
  <si>
    <t>DEFRA_2022_1299</t>
  </si>
  <si>
    <t>DEFRA_2022_1300</t>
  </si>
  <si>
    <t>DEFRA_2022_1301</t>
  </si>
  <si>
    <t>DEFRA_2022_1302</t>
  </si>
  <si>
    <t>DEFRA_2022_1303</t>
  </si>
  <si>
    <t>DEFRA_2022_1304</t>
  </si>
  <si>
    <t>DEFRA_2022_1305</t>
  </si>
  <si>
    <t>DEFRA_2022_1306</t>
  </si>
  <si>
    <t>DEFRA_2022_1307</t>
  </si>
  <si>
    <t>DEFRA_2022_1308</t>
  </si>
  <si>
    <t>DEFRA_2022_1309</t>
  </si>
  <si>
    <t>DEFRA_2022_1310</t>
  </si>
  <si>
    <t>DEFRA_2022_1311</t>
  </si>
  <si>
    <t>DEFRA_2022_1312</t>
  </si>
  <si>
    <t>DEFRA_2022_1313</t>
  </si>
  <si>
    <t>DEFRA_2022_1314</t>
  </si>
  <si>
    <t>DEFRA_2022_1315</t>
  </si>
  <si>
    <t>DEFRA_2022_1316</t>
  </si>
  <si>
    <t>DEFRA_2022_1317</t>
  </si>
  <si>
    <t>DEFRA_2022_1318</t>
  </si>
  <si>
    <t>DEFRA_2022_1319</t>
  </si>
  <si>
    <t>DEFRA_2022_1320</t>
  </si>
  <si>
    <t>DEFRA_2022_1321</t>
  </si>
  <si>
    <t>DEFRA_2022_1322</t>
  </si>
  <si>
    <t>DEFRA_2022_1323</t>
  </si>
  <si>
    <t>DEFRA_2022_1324</t>
  </si>
  <si>
    <t>DEFRA_2022_1325</t>
  </si>
  <si>
    <t>DEFRA_2022_1326</t>
  </si>
  <si>
    <t>DEFRA_2022_1327</t>
  </si>
  <si>
    <t>DEFRA_2022_1328</t>
  </si>
  <si>
    <t>DEFRA_2022_1329</t>
  </si>
  <si>
    <t>DEFRA_2022_1330</t>
  </si>
  <si>
    <t>DEFRA_2022_1331</t>
  </si>
  <si>
    <t>DEFRA_2022_1332</t>
  </si>
  <si>
    <t>DEFRA_2022_1333</t>
  </si>
  <si>
    <t>DEFRA_2022_1334</t>
  </si>
  <si>
    <t>DEFRA_2022_1335</t>
  </si>
  <si>
    <t>DEFRA_2022_1336</t>
  </si>
  <si>
    <t>DEFRA_2022_1337</t>
  </si>
  <si>
    <t>DEFRA_2022_1338</t>
  </si>
  <si>
    <t>DEFRA_2022_1339</t>
  </si>
  <si>
    <t>DEFRA_2022_1340</t>
  </si>
  <si>
    <t>DEFRA_2022_1341</t>
  </si>
  <si>
    <t>DEFRA_2022_1342</t>
  </si>
  <si>
    <t>DEFRA_2022_1343</t>
  </si>
  <si>
    <t>DEFRA_2022_1344</t>
  </si>
  <si>
    <t>DEFRA_2022_1345</t>
  </si>
  <si>
    <t>DEFRA_2022_1346</t>
  </si>
  <si>
    <t>DEFRA_2022_1347</t>
  </si>
  <si>
    <t>DEFRA_2022_1348</t>
  </si>
  <si>
    <t>DEFRA_2022_1349</t>
  </si>
  <si>
    <t>DEFRA_2022_1350</t>
  </si>
  <si>
    <t>DEFRA_2022_1351</t>
  </si>
  <si>
    <t>DEFRA_2022_1352</t>
  </si>
  <si>
    <t>DEFRA_2022_1353</t>
  </si>
  <si>
    <t>DEFRA_2022_1354</t>
  </si>
  <si>
    <t>DEFRA_2022_1355</t>
  </si>
  <si>
    <t>DEFRA_2022_1356</t>
  </si>
  <si>
    <t>DEFRA_2022_1357</t>
  </si>
  <si>
    <t>DEFRA_2022_1358</t>
  </si>
  <si>
    <t>DEFRA_2022_1359</t>
  </si>
  <si>
    <t>DEFRA_2022_1360</t>
  </si>
  <si>
    <t>DEFRA_2022_1361</t>
  </si>
  <si>
    <t>DEFRA_2022_1362</t>
  </si>
  <si>
    <t>DEFRA_2022_1363</t>
  </si>
  <si>
    <t>DEFRA_2022_1364</t>
  </si>
  <si>
    <t>DEFRA_2022_1365</t>
  </si>
  <si>
    <t>DEFRA_2022_1366</t>
  </si>
  <si>
    <t>DEFRA_2022_1367</t>
  </si>
  <si>
    <t>DEFRA_2022_1368</t>
  </si>
  <si>
    <t>DEFRA_2022_1369</t>
  </si>
  <si>
    <t>DEFRA_2022_1370</t>
  </si>
  <si>
    <t>DEFRA_2022_1371</t>
  </si>
  <si>
    <t>DEFRA_2022_1372</t>
  </si>
  <si>
    <t>DEFRA_2022_1373</t>
  </si>
  <si>
    <t>DEFRA_2022_1374</t>
  </si>
  <si>
    <t>DEFRA_2022_1375</t>
  </si>
  <si>
    <t>DEFRA_2022_1376</t>
  </si>
  <si>
    <t>DEFRA_2022_1377</t>
  </si>
  <si>
    <t>DEFRA_2022_1378</t>
  </si>
  <si>
    <t>DEFRA_2022_1379</t>
  </si>
  <si>
    <t>DEFRA_2022_1380</t>
  </si>
  <si>
    <t>DEFRA_2022_1381</t>
  </si>
  <si>
    <t>DEFRA_2022_1382</t>
  </si>
  <si>
    <t>DEFRA_2022_1383</t>
  </si>
  <si>
    <t>DEFRA_2022_1384</t>
  </si>
  <si>
    <t>DEFRA_2022_1385</t>
  </si>
  <si>
    <t>DEFRA_2022_1386</t>
  </si>
  <si>
    <t>DEFRA_2022_1387</t>
  </si>
  <si>
    <t>DEFRA_2022_1388</t>
  </si>
  <si>
    <t>DEFRA_2022_1389</t>
  </si>
  <si>
    <t>DEFRA_2022_1390</t>
  </si>
  <si>
    <t>DEFRA_2022_1391</t>
  </si>
  <si>
    <t>DEFRA_2022_1392</t>
  </si>
  <si>
    <t>DEFRA_2022_1393</t>
  </si>
  <si>
    <t>DEFRA_2022_1394</t>
  </si>
  <si>
    <t>DEFRA_2022_1395</t>
  </si>
  <si>
    <t>DEFRA_2022_1396</t>
  </si>
  <si>
    <t>DEFRA_2022_1397</t>
  </si>
  <si>
    <t>DEFRA_2022_1398</t>
  </si>
  <si>
    <t>DEFRA_2022_1399</t>
  </si>
  <si>
    <t>DEFRA_2022_1400</t>
  </si>
  <si>
    <t>DEFRA_2022_1401</t>
  </si>
  <si>
    <t>DEFRA_2022_1402</t>
  </si>
  <si>
    <t>DEFRA_2022_1403</t>
  </si>
  <si>
    <t>DEFRA_2022_1404</t>
  </si>
  <si>
    <t>DEFRA_2022_1405</t>
  </si>
  <si>
    <t>DEFRA_2022_1406</t>
  </si>
  <si>
    <t>DEFRA_2022_1407</t>
  </si>
  <si>
    <t>DEFRA_2022_1408</t>
  </si>
  <si>
    <t>DEFRA_2022_1409</t>
  </si>
  <si>
    <t>DEFRA_2022_1410</t>
  </si>
  <si>
    <t>DEFRA_2022_1411</t>
  </si>
  <si>
    <t>DEFRA_2022_1412</t>
  </si>
  <si>
    <t>DEFRA_2022_1413</t>
  </si>
  <si>
    <t>DEFRA_2022_1414</t>
  </si>
  <si>
    <t>DEFRA_2022_1415</t>
  </si>
  <si>
    <t>DEFRA_2022_1416</t>
  </si>
  <si>
    <t>DEFRA_2022_1417</t>
  </si>
  <si>
    <t>DEFRA_2022_1418</t>
  </si>
  <si>
    <t>DEFRA_2022_1419</t>
  </si>
  <si>
    <t>DEFRA_2022_1420</t>
  </si>
  <si>
    <t>DEFRA_2022_1421</t>
  </si>
  <si>
    <t>DEFRA_2022_1422</t>
  </si>
  <si>
    <t>DEFRA_2022_1423</t>
  </si>
  <si>
    <t>DEFRA_2022_1424</t>
  </si>
  <si>
    <t>DEFRA_2022_1425</t>
  </si>
  <si>
    <t>DEFRA_2022_1426</t>
  </si>
  <si>
    <t>DEFRA_2022_1427</t>
  </si>
  <si>
    <t>DEFRA_2022_1428</t>
  </si>
  <si>
    <t>DEFRA_2022_1429</t>
  </si>
  <si>
    <t>DEFRA_2022_1430</t>
  </si>
  <si>
    <t>DEFRA_2022_1431</t>
  </si>
  <si>
    <t>DEFRA_2022_1432</t>
  </si>
  <si>
    <t>DEFRA_2022_1433</t>
  </si>
  <si>
    <t>DEFRA_2022_1434</t>
  </si>
  <si>
    <t>DEFRA_2022_1435</t>
  </si>
  <si>
    <t>DEFRA_2022_1436</t>
  </si>
  <si>
    <t>DEFRA_2022_1437</t>
  </si>
  <si>
    <t>DEFRA_2022_1438</t>
  </si>
  <si>
    <t>DEFRA_2022_1439</t>
  </si>
  <si>
    <t>DEFRA_2022_1440</t>
  </si>
  <si>
    <t>DEFRA_2022_1441</t>
  </si>
  <si>
    <t>DEFRA_2022_1442</t>
  </si>
  <si>
    <t>DEFRA_2022_1443</t>
  </si>
  <si>
    <t>DEFRA_2022_1444</t>
  </si>
  <si>
    <t>DEFRA_2022_1445</t>
  </si>
  <si>
    <t>DEFRA_2022_1446</t>
  </si>
  <si>
    <t>DEFRA_2022_1447</t>
  </si>
  <si>
    <t>DEFRA_2022_1448</t>
  </si>
  <si>
    <t>DEFRA_2022_1449</t>
  </si>
  <si>
    <t>DEFRA_2022_1450</t>
  </si>
  <si>
    <t>DEFRA_2022_1451</t>
  </si>
  <si>
    <t>DEFRA_2022_1452</t>
  </si>
  <si>
    <t>DEFRA_2022_1453</t>
  </si>
  <si>
    <t>DEFRA_2022_1454</t>
  </si>
  <si>
    <t>DEFRA_2022_1455</t>
  </si>
  <si>
    <t>DEFRA_2022_1456</t>
  </si>
  <si>
    <t>DEFRA_2022_1457</t>
  </si>
  <si>
    <t>DEFRA_2022_1458</t>
  </si>
  <si>
    <t>DEFRA_2022_1459</t>
  </si>
  <si>
    <t>DEFRA_2022_1460</t>
  </si>
  <si>
    <t>DEFRA_2022_1461</t>
  </si>
  <si>
    <t>DEFRA_2022_1462</t>
  </si>
  <si>
    <t>DEFRA_2022_1463</t>
  </si>
  <si>
    <t>DEFRA_2022_1464</t>
  </si>
  <si>
    <t>DEFRA_2022_1465</t>
  </si>
  <si>
    <t>DEFRA_2022_1466</t>
  </si>
  <si>
    <t>DEFRA_2022_1467</t>
  </si>
  <si>
    <t>DEFRA_2022_1468</t>
  </si>
  <si>
    <t>DEFRA_2022_1469</t>
  </si>
  <si>
    <t>DEFRA_2022_1470</t>
  </si>
  <si>
    <t>DEFRA_2022_1471</t>
  </si>
  <si>
    <t>DEFRA_2022_1472</t>
  </si>
  <si>
    <t>DEFRA_2022_1473</t>
  </si>
  <si>
    <t>DEFRA_2022_1474</t>
  </si>
  <si>
    <t>DEFRA_2022_1475</t>
  </si>
  <si>
    <t>DEFRA_2022_1476</t>
  </si>
  <si>
    <t>DEFRA_2022_1477</t>
  </si>
  <si>
    <t>DEFRA_2022_1478</t>
  </si>
  <si>
    <t>DEFRA_2022_1479</t>
  </si>
  <si>
    <t>DEFRA_2022_1480</t>
  </si>
  <si>
    <t>DEFRA_2022_1481</t>
  </si>
  <si>
    <t>DEFRA_2022_1482</t>
  </si>
  <si>
    <t>DEFRA_2022_1483</t>
  </si>
  <si>
    <t>DEFRA_2022_1484</t>
  </si>
  <si>
    <t>DEFRA_2022_1485</t>
  </si>
  <si>
    <t>DEFRA_2022_1486</t>
  </si>
  <si>
    <t>DEFRA_2022_1487</t>
  </si>
  <si>
    <t>DEFRA_2022_1488</t>
  </si>
  <si>
    <t>DEFRA_2022_1489</t>
  </si>
  <si>
    <t>DEFRA_2022_1490</t>
  </si>
  <si>
    <t>DEFRA_2022_1491</t>
  </si>
  <si>
    <t>DEFRA_2022_1492</t>
  </si>
  <si>
    <t>DEFRA_2022_1493</t>
  </si>
  <si>
    <t>DEFRA_2022_1494</t>
  </si>
  <si>
    <t>DEFRA_2022_1495</t>
  </si>
  <si>
    <t>DEFRA_2022_1496</t>
  </si>
  <si>
    <t>DEFRA_2022_1497</t>
  </si>
  <si>
    <t>DEFRA_2022_1498</t>
  </si>
  <si>
    <t>DEFRA_2022_1499</t>
  </si>
  <si>
    <t>DEFRA_2022_1500</t>
  </si>
  <si>
    <t>DEFRA_2022_1501</t>
  </si>
  <si>
    <t>DEFRA_2022_1502</t>
  </si>
  <si>
    <t>DEFRA_2022_1503</t>
  </si>
  <si>
    <t>DEFRA_2022_1504</t>
  </si>
  <si>
    <t>DEFRA_2022_1505</t>
  </si>
  <si>
    <t>DEFRA_2022_1506</t>
  </si>
  <si>
    <t>DEFRA_2022_1507</t>
  </si>
  <si>
    <t>DEFRA_2022_1508</t>
  </si>
  <si>
    <t>DEFRA_2022_1509</t>
  </si>
  <si>
    <t>DEFRA_2022_1510</t>
  </si>
  <si>
    <t>DEFRA_2022_1511</t>
  </si>
  <si>
    <t>DEFRA_2022_1512</t>
  </si>
  <si>
    <t>DEFRA_2022_1513</t>
  </si>
  <si>
    <t>DEFRA_2022_1514</t>
  </si>
  <si>
    <t>DEFRA_2022_1515</t>
  </si>
  <si>
    <t>DEFRA_2022_1516</t>
  </si>
  <si>
    <t>DEFRA_2022_1517</t>
  </si>
  <si>
    <t>DEFRA_2022_1518</t>
  </si>
  <si>
    <t>DEFRA_2022_1519</t>
  </si>
  <si>
    <t>DEFRA_2022_1520</t>
  </si>
  <si>
    <t>DEFRA_2022_1521</t>
  </si>
  <si>
    <t>DEFRA_2022_1522</t>
  </si>
  <si>
    <t>DEFRA_2022_1523</t>
  </si>
  <si>
    <t>DEFRA_2022_1524</t>
  </si>
  <si>
    <t>DEFRA_2022_1525</t>
  </si>
  <si>
    <t>DEFRA_2022_1526</t>
  </si>
  <si>
    <t>DEFRA_2022_1527</t>
  </si>
  <si>
    <t>DEFRA_2022_1528</t>
  </si>
  <si>
    <t>DEFRA_2022_1529</t>
  </si>
  <si>
    <t>DEFRA_2022_1530</t>
  </si>
  <si>
    <t>DEFRA_2022_1531</t>
  </si>
  <si>
    <t>DEFRA_2022_1532</t>
  </si>
  <si>
    <t>DEFRA_2022_1533</t>
  </si>
  <si>
    <t>DEFRA_2022_1534</t>
  </si>
  <si>
    <t>DEFRA_2022_1535</t>
  </si>
  <si>
    <t>DEFRA_2022_1536</t>
  </si>
  <si>
    <t>DEFRA_2022_1537</t>
  </si>
  <si>
    <t>DEFRA_2022_1538</t>
  </si>
  <si>
    <t>DEFRA_2022_1539</t>
  </si>
  <si>
    <t>DEFRA_2022_1540</t>
  </si>
  <si>
    <t>DEFRA_2022_1541</t>
  </si>
  <si>
    <t>DEFRA_2022_1542</t>
  </si>
  <si>
    <t>DEFRA_2022_1543</t>
  </si>
  <si>
    <t>DEFRA_2022_1544</t>
  </si>
  <si>
    <t>DEFRA_2022_1545</t>
  </si>
  <si>
    <t>DEFRA_2022_1546</t>
  </si>
  <si>
    <t>DEFRA_2022_1547</t>
  </si>
  <si>
    <t>DEFRA_2022_1548</t>
  </si>
  <si>
    <t>DEFRA_2022_1549</t>
  </si>
  <si>
    <t>DEFRA_2022_1550</t>
  </si>
  <si>
    <t>DEFRA_2022_1551</t>
  </si>
  <si>
    <t>DEFRA_2022_1552</t>
  </si>
  <si>
    <t>DEFRA_2022_1553</t>
  </si>
  <si>
    <t>DEFRA_2022_1554</t>
  </si>
  <si>
    <t>DEFRA_2022_1555</t>
  </si>
  <si>
    <t>DEFRA_2022_1556</t>
  </si>
  <si>
    <t>DEFRA_2022_1557</t>
  </si>
  <si>
    <t>DEFRA_2022_1558</t>
  </si>
  <si>
    <t>DEFRA_2022_1559</t>
  </si>
  <si>
    <t>DEFRA_2022_1560</t>
  </si>
  <si>
    <t>DEFRA_2022_1561</t>
  </si>
  <si>
    <t>DEFRA_2022_1562</t>
  </si>
  <si>
    <t>DEFRA_2022_1563</t>
  </si>
  <si>
    <t>DEFRA_2022_1564</t>
  </si>
  <si>
    <t>DEFRA_2022_1565</t>
  </si>
  <si>
    <t>DEFRA_2022_1566</t>
  </si>
  <si>
    <t>DEFRA_2022_1567</t>
  </si>
  <si>
    <t>DEFRA_2022_1568</t>
  </si>
  <si>
    <t>DEFRA_2022_1569</t>
  </si>
  <si>
    <t>DEFRA_2022_1570</t>
  </si>
  <si>
    <t>DEFRA_2022_1571</t>
  </si>
  <si>
    <t>DEFRA_2022_1572</t>
  </si>
  <si>
    <t>DEFRA_2022_1573</t>
  </si>
  <si>
    <t>DEFRA_2022_1574</t>
  </si>
  <si>
    <t>DEFRA_2022_1575</t>
  </si>
  <si>
    <t>DEFRA_2022_1576</t>
  </si>
  <si>
    <t>DEFRA_2022_1577</t>
  </si>
  <si>
    <t>DEFRA_2022_1578</t>
  </si>
  <si>
    <t>DEFRA_2022_1579</t>
  </si>
  <si>
    <t>DEFRA_2022_1580</t>
  </si>
  <si>
    <t>DEFRA_2022_1581</t>
  </si>
  <si>
    <t>DEFRA_2022_1582</t>
  </si>
  <si>
    <t>DEFRA_2022_1583</t>
  </si>
  <si>
    <t>DEFRA_2022_1584</t>
  </si>
  <si>
    <t>DEFRA_2022_1585</t>
  </si>
  <si>
    <t>DEFRA_2022_1586</t>
  </si>
  <si>
    <t>DEFRA_2022_1587</t>
  </si>
  <si>
    <t>DEFRA_2022_1588</t>
  </si>
  <si>
    <t>DEFRA_2022_1589</t>
  </si>
  <si>
    <t>DEFRA_2022_1590</t>
  </si>
  <si>
    <t>DEFRA_2022_1591</t>
  </si>
  <si>
    <t>DEFRA_2022_1592</t>
  </si>
  <si>
    <t>DEFRA_2022_1593</t>
  </si>
  <si>
    <t>DEFRA_2022_1594</t>
  </si>
  <si>
    <t>DEFRA_2022_1595</t>
  </si>
  <si>
    <t>DEFRA_2022_1596</t>
  </si>
  <si>
    <t>DEFRA_2022_1597</t>
  </si>
  <si>
    <t>DEFRA_2022_1598</t>
  </si>
  <si>
    <t>DEFRA_2022_1599</t>
  </si>
  <si>
    <t>DEFRA_2022_1600</t>
  </si>
  <si>
    <t>DEFRA_2022_1601</t>
  </si>
  <si>
    <t>DEFRA_2022_1602</t>
  </si>
  <si>
    <t>DEFRA_2022_1603</t>
  </si>
  <si>
    <t>DEFRA_2022_1604</t>
  </si>
  <si>
    <t>DEFRA_2022_1605</t>
  </si>
  <si>
    <t>DEFRA_2022_1606</t>
  </si>
  <si>
    <t>DEFRA_2022_1607</t>
  </si>
  <si>
    <t>DEFRA_2022_1608</t>
  </si>
  <si>
    <t>DEFRA_2022_1609</t>
  </si>
  <si>
    <t>DEFRA_2022_1610</t>
  </si>
  <si>
    <t>DEFRA_2022_1611</t>
  </si>
  <si>
    <t>DEFRA_2022_1612</t>
  </si>
  <si>
    <t>DEFRA_2022_1613</t>
  </si>
  <si>
    <t>DEFRA_2022_1614</t>
  </si>
  <si>
    <t>DEFRA_2022_1615</t>
  </si>
  <si>
    <t>DEFRA_2022_1616</t>
  </si>
  <si>
    <t>DEFRA_2022_1617</t>
  </si>
  <si>
    <t>DEFRA_2022_1618</t>
  </si>
  <si>
    <t>DEFRA_2022_1619</t>
  </si>
  <si>
    <t>DEFRA_2022_1620</t>
  </si>
  <si>
    <t>DEFRA_2022_1621</t>
  </si>
  <si>
    <t>DEFRA_2022_1622</t>
  </si>
  <si>
    <t>DEFRA_2022_1623</t>
  </si>
  <si>
    <t>DEFRA_2022_1624</t>
  </si>
  <si>
    <t>DEFRA_2022_1625</t>
  </si>
  <si>
    <t>DEFRA_2022_1626</t>
  </si>
  <si>
    <t>DEFRA_2022_1627</t>
  </si>
  <si>
    <t>DEFRA_2022_1628</t>
  </si>
  <si>
    <t>DEFRA_2022_1629</t>
  </si>
  <si>
    <t>DEFRA_2022_1630</t>
  </si>
  <si>
    <t>DEFRA_2022_1631</t>
  </si>
  <si>
    <t>DEFRA_2022_1632</t>
  </si>
  <si>
    <t>DEFRA_2022_1633</t>
  </si>
  <si>
    <t>DEFRA_2022_1634</t>
  </si>
  <si>
    <t>DEFRA_2022_1635</t>
  </si>
  <si>
    <t>DEFRA_2022_1636</t>
  </si>
  <si>
    <t>DEFRA_2022_1637</t>
  </si>
  <si>
    <t>DEFRA_2022_1638</t>
  </si>
  <si>
    <t>DEFRA_2022_1639</t>
  </si>
  <si>
    <t>DEFRA_2022_1640</t>
  </si>
  <si>
    <t>DEFRA_2022_1641</t>
  </si>
  <si>
    <t>DEFRA_2022_1642</t>
  </si>
  <si>
    <t>DEFRA_2022_1643</t>
  </si>
  <si>
    <t>DEFRA_2022_1644</t>
  </si>
  <si>
    <t>DEFRA_2022_1645</t>
  </si>
  <si>
    <t>DEFRA_2022_1646</t>
  </si>
  <si>
    <t>DEFRA_2022_1647</t>
  </si>
  <si>
    <t>DEFRA_2022_1648</t>
  </si>
  <si>
    <t>DEFRA_2022_1649</t>
  </si>
  <si>
    <t>DEFRA_2022_1650</t>
  </si>
  <si>
    <t>DEFRA_2022_1651</t>
  </si>
  <si>
    <t>DEFRA_2022_1652</t>
  </si>
  <si>
    <t>DEFRA_2022_1653</t>
  </si>
  <si>
    <t>DEFRA_2022_1654</t>
  </si>
  <si>
    <t>DEFRA_2022_1655</t>
  </si>
  <si>
    <t>DEFRA_2022_1656</t>
  </si>
  <si>
    <t>DEFRA_2022_1657</t>
  </si>
  <si>
    <t>DEFRA_2022_1658</t>
  </si>
  <si>
    <t>DEFRA_2022_1659</t>
  </si>
  <si>
    <t>DEFRA_2022_1660</t>
  </si>
  <si>
    <t>DEFRA_2022_1661</t>
  </si>
  <si>
    <t>DEFRA_2022_1662</t>
  </si>
  <si>
    <t>DEFRA_2022_1663</t>
  </si>
  <si>
    <t>DEFRA_2022_1664</t>
  </si>
  <si>
    <t>DEFRA_2022_1665</t>
  </si>
  <si>
    <t>DEFRA_2022_1666</t>
  </si>
  <si>
    <t>DEFRA_2022_1667</t>
  </si>
  <si>
    <t>DEFRA_2022_1668</t>
  </si>
  <si>
    <t>DEFRA_2022_1669</t>
  </si>
  <si>
    <t>DEFRA_2022_1670</t>
  </si>
  <si>
    <t>DEFRA_2022_1671</t>
  </si>
  <si>
    <t>DEFRA_2022_1672</t>
  </si>
  <si>
    <t>DEFRA_2022_1673</t>
  </si>
  <si>
    <t>DEFRA_2022_1674</t>
  </si>
  <si>
    <t>DEFRA_2022_1675</t>
  </si>
  <si>
    <t>DEFRA_2022_1676</t>
  </si>
  <si>
    <t>DEFRA_2022_1677</t>
  </si>
  <si>
    <t>DEFRA_2022_1678</t>
  </si>
  <si>
    <t>DEFRA_2022_1679</t>
  </si>
  <si>
    <t>DEFRA_2022_1680</t>
  </si>
  <si>
    <t>DEFRA_2022_1681</t>
  </si>
  <si>
    <t>DEFRA_2022_1682</t>
  </si>
  <si>
    <t>DEFRA_2022_1683</t>
  </si>
  <si>
    <t>DEFRA_2022_1684</t>
  </si>
  <si>
    <t>DEFRA_2022_1685</t>
  </si>
  <si>
    <t>DEFRA_2022_1686</t>
  </si>
  <si>
    <t>DEFRA_2022_1687</t>
  </si>
  <si>
    <t>DEFRA_2022_1688</t>
  </si>
  <si>
    <t>DEFRA_2022_1689</t>
  </si>
  <si>
    <t>DEFRA_2022_1690</t>
  </si>
  <si>
    <t>DEFRA_2022_1691</t>
  </si>
  <si>
    <t>DEFRA_2022_1692</t>
  </si>
  <si>
    <t>DEFRA_2022_1693</t>
  </si>
  <si>
    <t>DEFRA_2022_1694</t>
  </si>
  <si>
    <t>DEFRA_2022_1695</t>
  </si>
  <si>
    <t>DEFRA_2022_1696</t>
  </si>
  <si>
    <t>DEFRA_2022_1697</t>
  </si>
  <si>
    <t>DEFRA_2022_1698</t>
  </si>
  <si>
    <t>DEFRA_2022_1699</t>
  </si>
  <si>
    <t>DEFRA_2022_1700</t>
  </si>
  <si>
    <t>DEFRA_2022_1701</t>
  </si>
  <si>
    <t>DEFRA_2022_1702</t>
  </si>
  <si>
    <t>DEFRA_2022_1703</t>
  </si>
  <si>
    <t>DEFRA_2022_1704</t>
  </si>
  <si>
    <t>DEFRA_2022_1705</t>
  </si>
  <si>
    <t>DEFRA_2022_1706</t>
  </si>
  <si>
    <t>DEFRA_2022_1707</t>
  </si>
  <si>
    <t>DEFRA_2022_1708</t>
  </si>
  <si>
    <t>DEFRA_2022_1709</t>
  </si>
  <si>
    <t>DEFRA_2022_1710</t>
  </si>
  <si>
    <t>DEFRA_2022_1711</t>
  </si>
  <si>
    <t>DEFRA_2022_1712</t>
  </si>
  <si>
    <t>DEFRA_2022_1713</t>
  </si>
  <si>
    <t>DEFRA_2022_1714</t>
  </si>
  <si>
    <t>DEFRA_2022_1715</t>
  </si>
  <si>
    <t>DEFRA_2022_1716</t>
  </si>
  <si>
    <t>DEFRA_2022_1717</t>
  </si>
  <si>
    <t>DEFRA_2022_1718</t>
  </si>
  <si>
    <t>DEFRA_2022_1719</t>
  </si>
  <si>
    <t>DEFRA_2022_1720</t>
  </si>
  <si>
    <t>DEFRA_2022_1721</t>
  </si>
  <si>
    <t>DEFRA_2022_1722</t>
  </si>
  <si>
    <t>DEFRA_2022_1723</t>
  </si>
  <si>
    <t>DEFRA_2022_1724</t>
  </si>
  <si>
    <t>DEFRA_2022_1725</t>
  </si>
  <si>
    <t>DEFRA_2022_1726</t>
  </si>
  <si>
    <t>DEFRA_2022_1727</t>
  </si>
  <si>
    <t>DEFRA_2022_1728</t>
  </si>
  <si>
    <t>DEFRA_2022_1729</t>
  </si>
  <si>
    <t>DEFRA_2022_1730</t>
  </si>
  <si>
    <t>DEFRA_2022_1731</t>
  </si>
  <si>
    <t>DEFRA_2022_1732</t>
  </si>
  <si>
    <t>DEFRA_2022_1733</t>
  </si>
  <si>
    <t>DEFRA_2022_1734</t>
  </si>
  <si>
    <t>DEFRA_2022_1735</t>
  </si>
  <si>
    <t>DEFRA_2022_1736</t>
  </si>
  <si>
    <t>DEFRA_2022_1737</t>
  </si>
  <si>
    <t>DEFRA_2022_1738</t>
  </si>
  <si>
    <t>DEFRA_2022_1739</t>
  </si>
  <si>
    <t>DEFRA_2022_1740</t>
  </si>
  <si>
    <t>DEFRA_2022_1741</t>
  </si>
  <si>
    <t>DEFRA_2022_1742</t>
  </si>
  <si>
    <t>DEFRA_2022_1743</t>
  </si>
  <si>
    <t>DEFRA_2022_1744</t>
  </si>
  <si>
    <t>DEFRA_2022_1745</t>
  </si>
  <si>
    <t>DEFRA_2022_1746</t>
  </si>
  <si>
    <t>DEFRA_2022_1747</t>
  </si>
  <si>
    <t>DEFRA_2022_1748</t>
  </si>
  <si>
    <t>DEFRA_2022_1749</t>
  </si>
  <si>
    <t>DEFRA_2022_1750</t>
  </si>
  <si>
    <t>DEFRA_2022_1751</t>
  </si>
  <si>
    <t>DEFRA_2022_1752</t>
  </si>
  <si>
    <t>DEFRA_2022_1753</t>
  </si>
  <si>
    <t>DEFRA_2022_1754</t>
  </si>
  <si>
    <t>DEFRA_2022_1755</t>
  </si>
  <si>
    <t>DEFRA_2022_1756</t>
  </si>
  <si>
    <t>DEFRA_2022_1757</t>
  </si>
  <si>
    <t>DEFRA_2022_1758</t>
  </si>
  <si>
    <t>DEFRA_2022_1759</t>
  </si>
  <si>
    <t>DEFRA_2022_1760</t>
  </si>
  <si>
    <t>DEFRA_2022_1761</t>
  </si>
  <si>
    <t>DEFRA_2022_1762</t>
  </si>
  <si>
    <t>DEFRA_2022_1763</t>
  </si>
  <si>
    <t>DEFRA_2022_1764</t>
  </si>
  <si>
    <t>DEFRA_2022_1765</t>
  </si>
  <si>
    <t>DEFRA_2022_1766</t>
  </si>
  <si>
    <t>DEFRA_2022_1767</t>
  </si>
  <si>
    <t>DEFRA_2022_1768</t>
  </si>
  <si>
    <t>DEFRA_2022_1769</t>
  </si>
  <si>
    <t>DEFRA_2022_1770</t>
  </si>
  <si>
    <t>DEFRA_2022_1771</t>
  </si>
  <si>
    <t>DEFRA_2022_1772</t>
  </si>
  <si>
    <t>DEFRA_2022_1773</t>
  </si>
  <si>
    <t>DEFRA_2022_1774</t>
  </si>
  <si>
    <t>DEFRA_2022_1775</t>
  </si>
  <si>
    <t>DEFRA_2022_1776</t>
  </si>
  <si>
    <t>DEFRA_2022_1777</t>
  </si>
  <si>
    <t>DEFRA_2022_1778</t>
  </si>
  <si>
    <t>DEFRA_2022_1779</t>
  </si>
  <si>
    <t>DEFRA_2022_1780</t>
  </si>
  <si>
    <t>DEFRA_2022_1781</t>
  </si>
  <si>
    <t>DEFRA_2022_1782</t>
  </si>
  <si>
    <t>DEFRA_2022_1783</t>
  </si>
  <si>
    <t>DEFRA_2022_1784</t>
  </si>
  <si>
    <t>DEFRA_2022_1785</t>
  </si>
  <si>
    <t>DEFRA_2022_1786</t>
  </si>
  <si>
    <t>DEFRA_2022_1787</t>
  </si>
  <si>
    <t>DEFRA_2022_1788</t>
  </si>
  <si>
    <t>DEFRA_2022_1789</t>
  </si>
  <si>
    <t>DEFRA_2022_1790</t>
  </si>
  <si>
    <t>DEFRA_2022_1791</t>
  </si>
  <si>
    <t>DEFRA_2022_1792</t>
  </si>
  <si>
    <t>DEFRA_2022_1793</t>
  </si>
  <si>
    <t>DEFRA_2022_1794</t>
  </si>
  <si>
    <t>DEFRA_2022_1795</t>
  </si>
  <si>
    <t>DEFRA_2022_1796</t>
  </si>
  <si>
    <t>DEFRA_2022_1797</t>
  </si>
  <si>
    <t>DEFRA_2022_1798</t>
  </si>
  <si>
    <t>DEFRA_2022_1799</t>
  </si>
  <si>
    <t>DEFRA_2022_1800</t>
  </si>
  <si>
    <t>DEFRA_2022_1801</t>
  </si>
  <si>
    <t>DEFRA_2022_1802</t>
  </si>
  <si>
    <t>DEFRA_2022_1803</t>
  </si>
  <si>
    <t>DEFRA_2022_1804</t>
  </si>
  <si>
    <t>DEFRA_2022_1805</t>
  </si>
  <si>
    <t>DEFRA_2022_1806</t>
  </si>
  <si>
    <t>DEFRA_2022_1807</t>
  </si>
  <si>
    <t>DEFRA_2022_1808</t>
  </si>
  <si>
    <t>DEFRA_2022_1809</t>
  </si>
  <si>
    <t>DEFRA_2022_1810</t>
  </si>
  <si>
    <t>DEFRA_2022_1811</t>
  </si>
  <si>
    <t>DEFRA_2022_1812</t>
  </si>
  <si>
    <t>DEFRA_2022_1813</t>
  </si>
  <si>
    <t>DEFRA_2022_1814</t>
  </si>
  <si>
    <t>DEFRA_2022_1815</t>
  </si>
  <si>
    <t>DEFRA_2022_1816</t>
  </si>
  <si>
    <t>DEFRA_2022_1817</t>
  </si>
  <si>
    <t>DEFRA_2022_1818</t>
  </si>
  <si>
    <t>DEFRA_2022_1819</t>
  </si>
  <si>
    <t>DEFRA_2022_1820</t>
  </si>
  <si>
    <t>DEFRA_2022_1821</t>
  </si>
  <si>
    <t>DEFRA_2022_1822</t>
  </si>
  <si>
    <t>DEFRA_2022_1823</t>
  </si>
  <si>
    <t>DEFRA_2022_1824</t>
  </si>
  <si>
    <t>DEFRA_2022_1825</t>
  </si>
  <si>
    <t>DEFRA_2022_1826</t>
  </si>
  <si>
    <t>DEFRA_2022_1827</t>
  </si>
  <si>
    <t>DEFRA_2022_1828</t>
  </si>
  <si>
    <t>DEFRA_2022_1829</t>
  </si>
  <si>
    <t>DEFRA_2022_1830</t>
  </si>
  <si>
    <t>DEFRA_2022_1831</t>
  </si>
  <si>
    <t>DEFRA_2022_1832</t>
  </si>
  <si>
    <t>DEFRA_2022_1833</t>
  </si>
  <si>
    <t>WTT- business travel (air)</t>
  </si>
  <si>
    <t>DEFRA_2022_1834</t>
  </si>
  <si>
    <t>DEFRA_2022_1835</t>
  </si>
  <si>
    <t>DEFRA_2022_1836</t>
  </si>
  <si>
    <t>DEFRA_2022_1837</t>
  </si>
  <si>
    <t>DEFRA_2022_1838</t>
  </si>
  <si>
    <t>DEFRA_2022_1839</t>
  </si>
  <si>
    <t>DEFRA_2022_1840</t>
  </si>
  <si>
    <t>DEFRA_2022_1841</t>
  </si>
  <si>
    <t>DEFRA_2022_1842</t>
  </si>
  <si>
    <t>DEFRA_2022_1843</t>
  </si>
  <si>
    <t>DEFRA_2022_1844</t>
  </si>
  <si>
    <t>DEFRA_2022_1845</t>
  </si>
  <si>
    <t>DEFRA_2022_1846</t>
  </si>
  <si>
    <t>DEFRA_2022_1847</t>
  </si>
  <si>
    <t>DEFRA_2022_1848</t>
  </si>
  <si>
    <t>DEFRA_2022_1849</t>
  </si>
  <si>
    <t>DEFRA_2022_1850</t>
  </si>
  <si>
    <t>DEFRA_2022_1851</t>
  </si>
  <si>
    <t>DEFRA_2022_1852</t>
  </si>
  <si>
    <t>DEFRA_2022_1853</t>
  </si>
  <si>
    <t>DEFRA_2022_1854</t>
  </si>
  <si>
    <t>DEFRA_2022_1855</t>
  </si>
  <si>
    <t>DEFRA_2022_1856</t>
  </si>
  <si>
    <t>DEFRA_2022_1857</t>
  </si>
  <si>
    <t>DEFRA_2022_1858</t>
  </si>
  <si>
    <t>DEFRA_2022_1859</t>
  </si>
  <si>
    <t>DEFRA_2022_1860</t>
  </si>
  <si>
    <t>DEFRA_2022_1861</t>
  </si>
  <si>
    <t>DEFRA_2022_1862</t>
  </si>
  <si>
    <t>DEFRA_2022_1863</t>
  </si>
  <si>
    <t>DEFRA_2022_1864</t>
  </si>
  <si>
    <t>WTT- business travel (sea)</t>
  </si>
  <si>
    <t>DEFRA_2022_1865</t>
  </si>
  <si>
    <t>DEFRA_2022_1866</t>
  </si>
  <si>
    <t>DEFRA_2022_1867</t>
  </si>
  <si>
    <t>DEFRA_2022_1868</t>
  </si>
  <si>
    <t>DEFRA_2022_1869</t>
  </si>
  <si>
    <t>DEFRA_2022_1870</t>
  </si>
  <si>
    <t>DEFRA_2022_1871</t>
  </si>
  <si>
    <t>DEFRA_2022_1872</t>
  </si>
  <si>
    <t>DEFRA_2022_1873</t>
  </si>
  <si>
    <t>DEFRA_2022_1874</t>
  </si>
  <si>
    <t>DEFRA_2022_1875</t>
  </si>
  <si>
    <t>DEFRA_2022_1876</t>
  </si>
  <si>
    <t>DEFRA_2022_1877</t>
  </si>
  <si>
    <t>DEFRA_2022_1878</t>
  </si>
  <si>
    <t>DEFRA_2022_1879</t>
  </si>
  <si>
    <t>DEFRA_2022_1880</t>
  </si>
  <si>
    <t>DEFRA_2022_1881</t>
  </si>
  <si>
    <t>DEFRA_2022_1882</t>
  </si>
  <si>
    <t>DEFRA_2022_1883</t>
  </si>
  <si>
    <t>DEFRA_2022_1884</t>
  </si>
  <si>
    <t>DEFRA_2022_1885</t>
  </si>
  <si>
    <t>DEFRA_2022_1886</t>
  </si>
  <si>
    <t>DEFRA_2022_1887</t>
  </si>
  <si>
    <t>DEFRA_2022_1888</t>
  </si>
  <si>
    <t>DEFRA_2022_1889</t>
  </si>
  <si>
    <t>DEFRA_2022_1890</t>
  </si>
  <si>
    <t>DEFRA_2022_1891</t>
  </si>
  <si>
    <t>DEFRA_2022_1892</t>
  </si>
  <si>
    <t>DEFRA_2022_1893</t>
  </si>
  <si>
    <t>DEFRA_2022_1894</t>
  </si>
  <si>
    <t>DEFRA_2022_1895</t>
  </si>
  <si>
    <t>DEFRA_2022_1896</t>
  </si>
  <si>
    <t>DEFRA_2022_1897</t>
  </si>
  <si>
    <t>DEFRA_2022_1898</t>
  </si>
  <si>
    <t>DEFRA_2022_1899</t>
  </si>
  <si>
    <t>DEFRA_2022_1900</t>
  </si>
  <si>
    <t>DEFRA_2022_1901</t>
  </si>
  <si>
    <t>DEFRA_2022_1902</t>
  </si>
  <si>
    <t>DEFRA_2022_1903</t>
  </si>
  <si>
    <t>DEFRA_2022_1904</t>
  </si>
  <si>
    <t>DEFRA_2022_1905</t>
  </si>
  <si>
    <t>DEFRA_2022_1906</t>
  </si>
  <si>
    <t>DEFRA_2022_1907</t>
  </si>
  <si>
    <t>DEFRA_2022_1908</t>
  </si>
  <si>
    <t>DEFRA_2022_1909</t>
  </si>
  <si>
    <t>DEFRA_2022_1910</t>
  </si>
  <si>
    <t>DEFRA_2022_1911</t>
  </si>
  <si>
    <t>DEFRA_2022_1912</t>
  </si>
  <si>
    <t>DEFRA_2022_1913</t>
  </si>
  <si>
    <t>DEFRA_2022_1914</t>
  </si>
  <si>
    <t>DEFRA_2022_1915</t>
  </si>
  <si>
    <t>DEFRA_2022_1916</t>
  </si>
  <si>
    <t>DEFRA_2022_1917</t>
  </si>
  <si>
    <t>DEFRA_2022_1918</t>
  </si>
  <si>
    <t>DEFRA_2022_1919</t>
  </si>
  <si>
    <t>DEFRA_2022_1920</t>
  </si>
  <si>
    <t>DEFRA_2022_1921</t>
  </si>
  <si>
    <t>DEFRA_2022_1922</t>
  </si>
  <si>
    <t>DEFRA_2022_1923</t>
  </si>
  <si>
    <t>DEFRA_2022_1924</t>
  </si>
  <si>
    <t>DEFRA_2022_1925</t>
  </si>
  <si>
    <t>DEFRA_2022_1926</t>
  </si>
  <si>
    <t>DEFRA_2022_1927</t>
  </si>
  <si>
    <t>DEFRA_2022_1928</t>
  </si>
  <si>
    <t>DEFRA_2022_1929</t>
  </si>
  <si>
    <t>DEFRA_2022_1930</t>
  </si>
  <si>
    <t>DEFRA_2022_1931</t>
  </si>
  <si>
    <t>DEFRA_2022_1932</t>
  </si>
  <si>
    <t>DEFRA_2022_1933</t>
  </si>
  <si>
    <t>DEFRA_2022_1934</t>
  </si>
  <si>
    <t>DEFRA_2022_1935</t>
  </si>
  <si>
    <t>DEFRA_2022_1936</t>
  </si>
  <si>
    <t>DEFRA_2022_1937</t>
  </si>
  <si>
    <t>DEFRA_2022_1938</t>
  </si>
  <si>
    <t>DEFRA_2022_1939</t>
  </si>
  <si>
    <t>DEFRA_2022_1940</t>
  </si>
  <si>
    <t>DEFRA_2022_1941</t>
  </si>
  <si>
    <t>DEFRA_2022_1942</t>
  </si>
  <si>
    <t>DEFRA_2022_1943</t>
  </si>
  <si>
    <t>DEFRA_2022_1944</t>
  </si>
  <si>
    <t>DEFRA_2022_1945</t>
  </si>
  <si>
    <t>DEFRA_2022_1946</t>
  </si>
  <si>
    <t>DEFRA_2022_1947</t>
  </si>
  <si>
    <t>DEFRA_2022_1948</t>
  </si>
  <si>
    <t>DEFRA_2022_1949</t>
  </si>
  <si>
    <t>DEFRA_2022_1950</t>
  </si>
  <si>
    <t>DEFRA_2022_1951</t>
  </si>
  <si>
    <t>DEFRA_2022_1952</t>
  </si>
  <si>
    <t>DEFRA_2022_1953</t>
  </si>
  <si>
    <t>DEFRA_2022_1954</t>
  </si>
  <si>
    <t>DEFRA_2022_1955</t>
  </si>
  <si>
    <t>DEFRA_2022_1956</t>
  </si>
  <si>
    <t>DEFRA_2022_1957</t>
  </si>
  <si>
    <t>DEFRA_2022_1958</t>
  </si>
  <si>
    <t>DEFRA_2022_1959</t>
  </si>
  <si>
    <t>DEFRA_2022_1960</t>
  </si>
  <si>
    <t>DEFRA_2022_1961</t>
  </si>
  <si>
    <t>DEFRA_2022_1962</t>
  </si>
  <si>
    <t>DEFRA_2022_1963</t>
  </si>
  <si>
    <t>DEFRA_2022_1964</t>
  </si>
  <si>
    <t>DEFRA_2022_1965</t>
  </si>
  <si>
    <t>DEFRA_2022_1966</t>
  </si>
  <si>
    <t>DEFRA_2022_1967</t>
  </si>
  <si>
    <t>DEFRA_2022_1968</t>
  </si>
  <si>
    <t>DEFRA_2022_1969</t>
  </si>
  <si>
    <t>DEFRA_2022_1970</t>
  </si>
  <si>
    <t>DEFRA_2022_1971</t>
  </si>
  <si>
    <t>DEFRA_2022_1972</t>
  </si>
  <si>
    <t>DEFRA_2022_1973</t>
  </si>
  <si>
    <t>DEFRA_2022_1974</t>
  </si>
  <si>
    <t>DEFRA_2022_1975</t>
  </si>
  <si>
    <t>DEFRA_2022_1976</t>
  </si>
  <si>
    <t>DEFRA_2022_1977</t>
  </si>
  <si>
    <t>DEFRA_2022_1978</t>
  </si>
  <si>
    <t>DEFRA_2022_1979</t>
  </si>
  <si>
    <t>DEFRA_2022_1980</t>
  </si>
  <si>
    <t>DEFRA_2022_1981</t>
  </si>
  <si>
    <t>DEFRA_2022_1982</t>
  </si>
  <si>
    <t>DEFRA_2022_1983</t>
  </si>
  <si>
    <t>DEFRA_2022_1984</t>
  </si>
  <si>
    <t>DEFRA_2022_1985</t>
  </si>
  <si>
    <t>DEFRA_2022_1986</t>
  </si>
  <si>
    <t>DEFRA_2022_1987</t>
  </si>
  <si>
    <t>DEFRA_2022_1988</t>
  </si>
  <si>
    <t>DEFRA_2022_1989</t>
  </si>
  <si>
    <t>DEFRA_2022_1990</t>
  </si>
  <si>
    <t>DEFRA_2022_1991</t>
  </si>
  <si>
    <t>DEFRA_2022_1992</t>
  </si>
  <si>
    <t>DEFRA_2022_1993</t>
  </si>
  <si>
    <t>DEFRA_2022_1994</t>
  </si>
  <si>
    <t>DEFRA_2022_1995</t>
  </si>
  <si>
    <t>DEFRA_2022_1996</t>
  </si>
  <si>
    <t>DEFRA_2022_1997</t>
  </si>
  <si>
    <t>DEFRA_2022_1998</t>
  </si>
  <si>
    <t>DEFRA_2022_1999</t>
  </si>
  <si>
    <t>DEFRA_2022_2000</t>
  </si>
  <si>
    <t>DEFRA_2022_2001</t>
  </si>
  <si>
    <t>DEFRA_2022_2002</t>
  </si>
  <si>
    <t>DEFRA_2022_2003</t>
  </si>
  <si>
    <t>DEFRA_2022_2004</t>
  </si>
  <si>
    <t>DEFRA_2022_2005</t>
  </si>
  <si>
    <t>DEFRA_2022_2006</t>
  </si>
  <si>
    <t>DEFRA_2022_2007</t>
  </si>
  <si>
    <t>DEFRA_2022_2008</t>
  </si>
  <si>
    <t>DEFRA_2022_2009</t>
  </si>
  <si>
    <t>DEFRA_2022_2010</t>
  </si>
  <si>
    <t>DEFRA_2022_2011</t>
  </si>
  <si>
    <t>DEFRA_2022_2012</t>
  </si>
  <si>
    <t>DEFRA_2022_2013</t>
  </si>
  <si>
    <t>DEFRA_2022_2014</t>
  </si>
  <si>
    <t>DEFRA_2022_2015</t>
  </si>
  <si>
    <t>DEFRA_2022_2016</t>
  </si>
  <si>
    <t>DEFRA_2022_2017</t>
  </si>
  <si>
    <t>DEFRA_2022_2018</t>
  </si>
  <si>
    <t>DEFRA_2022_2019</t>
  </si>
  <si>
    <t>DEFRA_2022_2020</t>
  </si>
  <si>
    <t>DEFRA_2022_2021</t>
  </si>
  <si>
    <t>DEFRA_2022_2022</t>
  </si>
  <si>
    <t>DEFRA_2022_2023</t>
  </si>
  <si>
    <t>DEFRA_2022_2024</t>
  </si>
  <si>
    <t>DEFRA_2022_2025</t>
  </si>
  <si>
    <t>DEFRA_2022_2026</t>
  </si>
  <si>
    <t>DEFRA_2022_2027</t>
  </si>
  <si>
    <t>DEFRA_2022_2028</t>
  </si>
  <si>
    <t>DEFRA_2022_2029</t>
  </si>
  <si>
    <t>DEFRA_2022_2030</t>
  </si>
  <si>
    <t>DEFRA_2022_2031</t>
  </si>
  <si>
    <t>DEFRA_2022_2032</t>
  </si>
  <si>
    <t>DEFRA_2022_2033</t>
  </si>
  <si>
    <t>DEFRA_2022_2034</t>
  </si>
  <si>
    <t>DEFRA_2022_2035</t>
  </si>
  <si>
    <t>DEFRA_2022_2036</t>
  </si>
  <si>
    <t>DEFRA_2022_2037</t>
  </si>
  <si>
    <t>DEFRA_2022_2038</t>
  </si>
  <si>
    <t>DEFRA_2022_2039</t>
  </si>
  <si>
    <t>DEFRA_2022_2040</t>
  </si>
  <si>
    <t>DEFRA_2022_2041</t>
  </si>
  <si>
    <t>WTT- pass vehs &amp; travel (land)</t>
  </si>
  <si>
    <t>DEFRA_2022_2042</t>
  </si>
  <si>
    <t>DEFRA_2022_2043</t>
  </si>
  <si>
    <t>DEFRA_2022_2044</t>
  </si>
  <si>
    <t>DEFRA_2022_2045</t>
  </si>
  <si>
    <t>DEFRA_2022_2046</t>
  </si>
  <si>
    <t>DEFRA_2022_2047</t>
  </si>
  <si>
    <t>DEFRA_2022_2048</t>
  </si>
  <si>
    <t>DEFRA_2022_2049</t>
  </si>
  <si>
    <t>DEFRA_2022_2050</t>
  </si>
  <si>
    <t>DEFRA_2022_2051</t>
  </si>
  <si>
    <t>DEFRA_2022_2052</t>
  </si>
  <si>
    <t>DEFRA_2022_2053</t>
  </si>
  <si>
    <t>DEFRA_2022_2054</t>
  </si>
  <si>
    <t>DEFRA_2022_2055</t>
  </si>
  <si>
    <t>DEFRA_2022_2056</t>
  </si>
  <si>
    <t>DEFRA_2022_2057</t>
  </si>
  <si>
    <t>DEFRA_2022_2058</t>
  </si>
  <si>
    <t>DEFRA_2022_2059</t>
  </si>
  <si>
    <t>DEFRA_2022_2060</t>
  </si>
  <si>
    <t>DEFRA_2022_2061</t>
  </si>
  <si>
    <t>DEFRA_2022_2062</t>
  </si>
  <si>
    <t>DEFRA_2022_2063</t>
  </si>
  <si>
    <t>DEFRA_2022_2064</t>
  </si>
  <si>
    <t>DEFRA_2022_2065</t>
  </si>
  <si>
    <t>DEFRA_2022_2066</t>
  </si>
  <si>
    <t>DEFRA_2022_2067</t>
  </si>
  <si>
    <t>DEFRA_2022_2068</t>
  </si>
  <si>
    <t>DEFRA_2022_2069</t>
  </si>
  <si>
    <t>DEFRA_2022_2070</t>
  </si>
  <si>
    <t>DEFRA_2022_2071</t>
  </si>
  <si>
    <t>DEFRA_2022_2072</t>
  </si>
  <si>
    <t>DEFRA_2022_2073</t>
  </si>
  <si>
    <t>DEFRA_2022_2074</t>
  </si>
  <si>
    <t>DEFRA_2022_2075</t>
  </si>
  <si>
    <t>DEFRA_2022_2076</t>
  </si>
  <si>
    <t>DEFRA_2022_2077</t>
  </si>
  <si>
    <t>DEFRA_2022_2078</t>
  </si>
  <si>
    <t>DEFRA_2022_2079</t>
  </si>
  <si>
    <t>DEFRA_2022_2080</t>
  </si>
  <si>
    <t>DEFRA_2022_2081</t>
  </si>
  <si>
    <t>DEFRA_2022_2082</t>
  </si>
  <si>
    <t>DEFRA_2022_2083</t>
  </si>
  <si>
    <t>DEFRA_2022_2084</t>
  </si>
  <si>
    <t>DEFRA_2022_2085</t>
  </si>
  <si>
    <t>DEFRA_2022_2086</t>
  </si>
  <si>
    <t>DEFRA_2022_2087</t>
  </si>
  <si>
    <t>DEFRA_2022_2088</t>
  </si>
  <si>
    <t>DEFRA_2022_2089</t>
  </si>
  <si>
    <t>DEFRA_2022_2090</t>
  </si>
  <si>
    <t>DEFRA_2022_2091</t>
  </si>
  <si>
    <t>DEFRA_2022_2092</t>
  </si>
  <si>
    <t>DEFRA_2022_2093</t>
  </si>
  <si>
    <t>DEFRA_2022_2094</t>
  </si>
  <si>
    <t>DEFRA_2022_2095</t>
  </si>
  <si>
    <t>DEFRA_2022_2096</t>
  </si>
  <si>
    <t>DEFRA_2022_2097</t>
  </si>
  <si>
    <t>DEFRA_2022_2098</t>
  </si>
  <si>
    <t>DEFRA_2022_2099</t>
  </si>
  <si>
    <t>DEFRA_2022_2100</t>
  </si>
  <si>
    <t>DEFRA_2022_2101</t>
  </si>
  <si>
    <t>DEFRA_2022_2102</t>
  </si>
  <si>
    <t>DEFRA_2022_2103</t>
  </si>
  <si>
    <t>DEFRA_2022_2104</t>
  </si>
  <si>
    <t>DEFRA_2022_2105</t>
  </si>
  <si>
    <t>DEFRA_2022_2106</t>
  </si>
  <si>
    <t>DEFRA_2022_2107</t>
  </si>
  <si>
    <t>DEFRA_2022_2108</t>
  </si>
  <si>
    <t>DEFRA_2022_2109</t>
  </si>
  <si>
    <t>DEFRA_2022_2110</t>
  </si>
  <si>
    <t>DEFRA_2022_2111</t>
  </si>
  <si>
    <t>DEFRA_2022_2112</t>
  </si>
  <si>
    <t>DEFRA_2022_2113</t>
  </si>
  <si>
    <t>DEFRA_2022_2114</t>
  </si>
  <si>
    <t>DEFRA_2022_2115</t>
  </si>
  <si>
    <t>DEFRA_2022_2116</t>
  </si>
  <si>
    <t>DEFRA_2022_2117</t>
  </si>
  <si>
    <t>DEFRA_2022_2118</t>
  </si>
  <si>
    <t>DEFRA_2022_2119</t>
  </si>
  <si>
    <t>DEFRA_2022_2120</t>
  </si>
  <si>
    <t>DEFRA_2022_2121</t>
  </si>
  <si>
    <t>DEFRA_2022_2122</t>
  </si>
  <si>
    <t>DEFRA_2022_2123</t>
  </si>
  <si>
    <t>DEFRA_2022_2124</t>
  </si>
  <si>
    <t>DEFRA_2022_2125</t>
  </si>
  <si>
    <t>DEFRA_2022_2126</t>
  </si>
  <si>
    <t>DEFRA_2022_2127</t>
  </si>
  <si>
    <t>DEFRA_2022_2128</t>
  </si>
  <si>
    <t>DEFRA_2022_2129</t>
  </si>
  <si>
    <t>DEFRA_2022_2130</t>
  </si>
  <si>
    <t>DEFRA_2022_2131</t>
  </si>
  <si>
    <t>DEFRA_2022_2132</t>
  </si>
  <si>
    <t>DEFRA_2022_2133</t>
  </si>
  <si>
    <t>DEFRA_2022_2134</t>
  </si>
  <si>
    <t>DEFRA_2022_2135</t>
  </si>
  <si>
    <t>DEFRA_2022_2136</t>
  </si>
  <si>
    <t>DEFRA_2022_2137</t>
  </si>
  <si>
    <t>DEFRA_2022_2138</t>
  </si>
  <si>
    <t>DEFRA_2022_2139</t>
  </si>
  <si>
    <t>DEFRA_2022_2140</t>
  </si>
  <si>
    <t>DEFRA_2022_2141</t>
  </si>
  <si>
    <t>DEFRA_2022_2142</t>
  </si>
  <si>
    <t>DEFRA_2022_2143</t>
  </si>
  <si>
    <t>DEFRA_2022_2144</t>
  </si>
  <si>
    <t>DEFRA_2022_2145</t>
  </si>
  <si>
    <t>DEFRA_2022_2146</t>
  </si>
  <si>
    <t>DEFRA_2022_2147</t>
  </si>
  <si>
    <t>DEFRA_2022_2148</t>
  </si>
  <si>
    <t>DEFRA_2022_2149</t>
  </si>
  <si>
    <t>DEFRA_2022_2150</t>
  </si>
  <si>
    <t>DEFRA_2022_2151</t>
  </si>
  <si>
    <t>DEFRA_2022_2152</t>
  </si>
  <si>
    <t>DEFRA_2022_2153</t>
  </si>
  <si>
    <t>DEFRA_2022_2154</t>
  </si>
  <si>
    <t>DEFRA_2022_2155</t>
  </si>
  <si>
    <t>DEFRA_2022_2156</t>
  </si>
  <si>
    <t>DEFRA_2022_2157</t>
  </si>
  <si>
    <t>DEFRA_2022_2158</t>
  </si>
  <si>
    <t>DEFRA_2022_2159</t>
  </si>
  <si>
    <t>DEFRA_2022_2160</t>
  </si>
  <si>
    <t>DEFRA_2022_2161</t>
  </si>
  <si>
    <t>DEFRA_2022_2162</t>
  </si>
  <si>
    <t>DEFRA_2022_2163</t>
  </si>
  <si>
    <t>DEFRA_2022_2164</t>
  </si>
  <si>
    <t>DEFRA_2022_2165</t>
  </si>
  <si>
    <t>DEFRA_2022_2166</t>
  </si>
  <si>
    <t>DEFRA_2022_2167</t>
  </si>
  <si>
    <t>DEFRA_2022_2168</t>
  </si>
  <si>
    <t>DEFRA_2022_2169</t>
  </si>
  <si>
    <t>DEFRA_2022_2170</t>
  </si>
  <si>
    <t>DEFRA_2022_2171</t>
  </si>
  <si>
    <t>DEFRA_2022_2172</t>
  </si>
  <si>
    <t>DEFRA_2022_2173</t>
  </si>
  <si>
    <t>DEFRA_2022_2174</t>
  </si>
  <si>
    <t>DEFRA_2022_2175</t>
  </si>
  <si>
    <t>DEFRA_2022_2176</t>
  </si>
  <si>
    <t>DEFRA_2022_2177</t>
  </si>
  <si>
    <t>DEFRA_2022_2178</t>
  </si>
  <si>
    <t>DEFRA_2022_2179</t>
  </si>
  <si>
    <t>DEFRA_2022_2180</t>
  </si>
  <si>
    <t>DEFRA_2022_2181</t>
  </si>
  <si>
    <t>DEFRA_2022_2182</t>
  </si>
  <si>
    <t>DEFRA_2022_2183</t>
  </si>
  <si>
    <t>DEFRA_2022_2184</t>
  </si>
  <si>
    <t>DEFRA_2022_2185</t>
  </si>
  <si>
    <t>DEFRA_2022_2186</t>
  </si>
  <si>
    <t>DEFRA_2022_2187</t>
  </si>
  <si>
    <t>DEFRA_2022_2188</t>
  </si>
  <si>
    <t>DEFRA_2022_2189</t>
  </si>
  <si>
    <t>DEFRA_2022_2190</t>
  </si>
  <si>
    <t>DEFRA_2022_2191</t>
  </si>
  <si>
    <t>DEFRA_2022_2192</t>
  </si>
  <si>
    <t>DEFRA_2022_2193</t>
  </si>
  <si>
    <t>DEFRA_2022_2194</t>
  </si>
  <si>
    <t>DEFRA_2022_2195</t>
  </si>
  <si>
    <t>DEFRA_2022_2196</t>
  </si>
  <si>
    <t>DEFRA_2022_2197</t>
  </si>
  <si>
    <t>DEFRA_2022_2198</t>
  </si>
  <si>
    <t>DEFRA_2022_2199</t>
  </si>
  <si>
    <t>DEFRA_2022_2200</t>
  </si>
  <si>
    <t>DEFRA_2022_2201</t>
  </si>
  <si>
    <t>DEFRA_2022_2202</t>
  </si>
  <si>
    <t>DEFRA_2022_2203</t>
  </si>
  <si>
    <t>DEFRA_2022_2204</t>
  </si>
  <si>
    <t>DEFRA_2022_2205</t>
  </si>
  <si>
    <t>DEFRA_2022_2206</t>
  </si>
  <si>
    <t>DEFRA_2022_2207</t>
  </si>
  <si>
    <t>DEFRA_2022_2208</t>
  </si>
  <si>
    <t>DEFRA_2022_2209</t>
  </si>
  <si>
    <t>DEFRA_2022_2210</t>
  </si>
  <si>
    <t>DEFRA_2022_2211</t>
  </si>
  <si>
    <t>DEFRA_2022_2212</t>
  </si>
  <si>
    <t>DEFRA_2022_2213</t>
  </si>
  <si>
    <t>DEFRA_2022_2214</t>
  </si>
  <si>
    <t>DEFRA_2022_2215</t>
  </si>
  <si>
    <t>DEFRA_2022_2216</t>
  </si>
  <si>
    <t>DEFRA_2022_2217</t>
  </si>
  <si>
    <t>DEFRA_2022_2218</t>
  </si>
  <si>
    <t>DEFRA_2022_2219</t>
  </si>
  <si>
    <t>DEFRA_2022_2220</t>
  </si>
  <si>
    <t>DEFRA_2022_2221</t>
  </si>
  <si>
    <t>DEFRA_2022_2222</t>
  </si>
  <si>
    <t>DEFRA_2022_2223</t>
  </si>
  <si>
    <t>DEFRA_2022_2224</t>
  </si>
  <si>
    <t>DEFRA_2022_2225</t>
  </si>
  <si>
    <t>DEFRA_2022_2226</t>
  </si>
  <si>
    <t>DEFRA_2022_2227</t>
  </si>
  <si>
    <t>DEFRA_2022_2228</t>
  </si>
  <si>
    <t>DEFRA_2022_2229</t>
  </si>
  <si>
    <t>DEFRA_2022_2230</t>
  </si>
  <si>
    <t>DEFRA_2022_2231</t>
  </si>
  <si>
    <t>DEFRA_2022_2232</t>
  </si>
  <si>
    <t>DEFRA_2022_2233</t>
  </si>
  <si>
    <t>DEFRA_2022_2234</t>
  </si>
  <si>
    <t>DEFRA_2022_2235</t>
  </si>
  <si>
    <t>DEFRA_2022_2236</t>
  </si>
  <si>
    <t>DEFRA_2022_2237</t>
  </si>
  <si>
    <t>DEFRA_2022_2238</t>
  </si>
  <si>
    <t>DEFRA_2022_2239</t>
  </si>
  <si>
    <t>DEFRA_2022_2240</t>
  </si>
  <si>
    <t>DEFRA_2022_2241</t>
  </si>
  <si>
    <t>DEFRA_2022_2242</t>
  </si>
  <si>
    <t>DEFRA_2022_2243</t>
  </si>
  <si>
    <t>DEFRA_2022_2244</t>
  </si>
  <si>
    <t>DEFRA_2022_2245</t>
  </si>
  <si>
    <t>DEFRA_2022_2246</t>
  </si>
  <si>
    <t>DEFRA_2022_2247</t>
  </si>
  <si>
    <t>DEFRA_2022_2248</t>
  </si>
  <si>
    <t>DEFRA_2022_2249</t>
  </si>
  <si>
    <t>DEFRA_2022_2250</t>
  </si>
  <si>
    <t>DEFRA_2022_2251</t>
  </si>
  <si>
    <t>DEFRA_2022_2252</t>
  </si>
  <si>
    <t>DEFRA_2022_2253</t>
  </si>
  <si>
    <t>DEFRA_2022_2254</t>
  </si>
  <si>
    <t>DEFRA_2022_2255</t>
  </si>
  <si>
    <t>DEFRA_2022_2256</t>
  </si>
  <si>
    <t>DEFRA_2022_2257</t>
  </si>
  <si>
    <t>DEFRA_2022_2258</t>
  </si>
  <si>
    <t>DEFRA_2022_2259</t>
  </si>
  <si>
    <t>DEFRA_2022_2260</t>
  </si>
  <si>
    <t>DEFRA_2022_2261</t>
  </si>
  <si>
    <t>DEFRA_2022_2262</t>
  </si>
  <si>
    <t>DEFRA_2022_2263</t>
  </si>
  <si>
    <t>DEFRA_2022_2264</t>
  </si>
  <si>
    <t>DEFRA_2022_2265</t>
  </si>
  <si>
    <t>DEFRA_2022_2266</t>
  </si>
  <si>
    <t>DEFRA_2022_2267</t>
  </si>
  <si>
    <t>DEFRA_2022_2268</t>
  </si>
  <si>
    <t>DEFRA_2022_2269</t>
  </si>
  <si>
    <t>DEFRA_2022_2270</t>
  </si>
  <si>
    <t>DEFRA_2022_2271</t>
  </si>
  <si>
    <t>DEFRA_2022_2272</t>
  </si>
  <si>
    <t>DEFRA_2022_2273</t>
  </si>
  <si>
    <t>DEFRA_2022_2274</t>
  </si>
  <si>
    <t>DEFRA_2022_2275</t>
  </si>
  <si>
    <t>DEFRA_2022_2276</t>
  </si>
  <si>
    <t>DEFRA_2022_2277</t>
  </si>
  <si>
    <t>DEFRA_2022_2278</t>
  </si>
  <si>
    <t>DEFRA_2022_2279</t>
  </si>
  <si>
    <t>DEFRA_2022_2280</t>
  </si>
  <si>
    <t>DEFRA_2022_2281</t>
  </si>
  <si>
    <t>DEFRA_2022_2282</t>
  </si>
  <si>
    <t>DEFRA_2022_2283</t>
  </si>
  <si>
    <t>DEFRA_2022_2284</t>
  </si>
  <si>
    <t>DEFRA_2022_2285</t>
  </si>
  <si>
    <t>DEFRA_2022_2286</t>
  </si>
  <si>
    <t>DEFRA_2022_2287</t>
  </si>
  <si>
    <t>DEFRA_2022_2288</t>
  </si>
  <si>
    <t>DEFRA_2022_2289</t>
  </si>
  <si>
    <t>DEFRA_2022_2290</t>
  </si>
  <si>
    <t>DEFRA_2022_2291</t>
  </si>
  <si>
    <t>DEFRA_2022_2292</t>
  </si>
  <si>
    <t>DEFRA_2022_2293</t>
  </si>
  <si>
    <t>DEFRA_2022_2294</t>
  </si>
  <si>
    <t>DEFRA_2022_2295</t>
  </si>
  <si>
    <t>DEFRA_2022_2296</t>
  </si>
  <si>
    <t>DEFRA_2022_2297</t>
  </si>
  <si>
    <t>DEFRA_2022_2298</t>
  </si>
  <si>
    <t>DEFRA_2022_2299</t>
  </si>
  <si>
    <t>DEFRA_2022_2300</t>
  </si>
  <si>
    <t>DEFRA_2022_2301</t>
  </si>
  <si>
    <t>DEFRA_2022_2302</t>
  </si>
  <si>
    <t>DEFRA_2022_2303</t>
  </si>
  <si>
    <t>DEFRA_2022_2304</t>
  </si>
  <si>
    <t>DEFRA_2022_2305</t>
  </si>
  <si>
    <t>DEFRA_2022_2306</t>
  </si>
  <si>
    <t>DEFRA_2022_2307</t>
  </si>
  <si>
    <t>DEFRA_2022_2308</t>
  </si>
  <si>
    <t>DEFRA_2022_2309</t>
  </si>
  <si>
    <t>DEFRA_2022_2310</t>
  </si>
  <si>
    <t>DEFRA_2022_2311</t>
  </si>
  <si>
    <t>DEFRA_2022_2312</t>
  </si>
  <si>
    <t>DEFRA_2022_2313</t>
  </si>
  <si>
    <t>DEFRA_2022_2314</t>
  </si>
  <si>
    <t>DEFRA_2022_2315</t>
  </si>
  <si>
    <t>DEFRA_2022_2316</t>
  </si>
  <si>
    <t>DEFRA_2022_2317</t>
  </si>
  <si>
    <t>DEFRA_2022_2318</t>
  </si>
  <si>
    <t>DEFRA_2022_2319</t>
  </si>
  <si>
    <t>DEFRA_2022_2320</t>
  </si>
  <si>
    <t>DEFRA_2022_2321</t>
  </si>
  <si>
    <t>DEFRA_2022_2322</t>
  </si>
  <si>
    <t>DEFRA_2022_2323</t>
  </si>
  <si>
    <t>DEFRA_2022_2324</t>
  </si>
  <si>
    <t>DEFRA_2022_2325</t>
  </si>
  <si>
    <t>DEFRA_2022_2326</t>
  </si>
  <si>
    <t>DEFRA_2022_2327</t>
  </si>
  <si>
    <t>DEFRA_2022_2328</t>
  </si>
  <si>
    <t>DEFRA_2022_2329</t>
  </si>
  <si>
    <t>DEFRA_2022_2330</t>
  </si>
  <si>
    <t>DEFRA_2022_2331</t>
  </si>
  <si>
    <t>DEFRA_2022_2332</t>
  </si>
  <si>
    <t>DEFRA_2022_2333</t>
  </si>
  <si>
    <t>DEFRA_2022_2334</t>
  </si>
  <si>
    <t>DEFRA_2022_2335</t>
  </si>
  <si>
    <t>DEFRA_2022_2336</t>
  </si>
  <si>
    <t>DEFRA_2022_2337</t>
  </si>
  <si>
    <t>DEFRA_2022_2338</t>
  </si>
  <si>
    <t>DEFRA_2022_2339</t>
  </si>
  <si>
    <t>DEFRA_2022_2340</t>
  </si>
  <si>
    <t>DEFRA_2022_2341</t>
  </si>
  <si>
    <t>DEFRA_2022_2342</t>
  </si>
  <si>
    <t>DEFRA_2022_2343</t>
  </si>
  <si>
    <t>DEFRA_2022_2344</t>
  </si>
  <si>
    <t>DEFRA_2022_2345</t>
  </si>
  <si>
    <t>DEFRA_2022_2346</t>
  </si>
  <si>
    <t>DEFRA_2022_2347</t>
  </si>
  <si>
    <t>DEFRA_2022_2348</t>
  </si>
  <si>
    <t>DEFRA_2022_2349</t>
  </si>
  <si>
    <t>DEFRA_2022_2350</t>
  </si>
  <si>
    <t>DEFRA_2022_2351</t>
  </si>
  <si>
    <t>DEFRA_2022_2352</t>
  </si>
  <si>
    <t>DEFRA_2022_2353</t>
  </si>
  <si>
    <t>DEFRA_2022_2354</t>
  </si>
  <si>
    <t>DEFRA_2022_2355</t>
  </si>
  <si>
    <t>DEFRA_2022_2356</t>
  </si>
  <si>
    <t>DEFRA_2022_2357</t>
  </si>
  <si>
    <t>DEFRA_2022_2358</t>
  </si>
  <si>
    <t>DEFRA_2022_2359</t>
  </si>
  <si>
    <t>DEFRA_2022_2360</t>
  </si>
  <si>
    <t>DEFRA_2022_2361</t>
  </si>
  <si>
    <t>DEFRA_2022_2362</t>
  </si>
  <si>
    <t>DEFRA_2022_2363</t>
  </si>
  <si>
    <t>DEFRA_2022_2364</t>
  </si>
  <si>
    <t>DEFRA_2022_2365</t>
  </si>
  <si>
    <t>DEFRA_2022_2366</t>
  </si>
  <si>
    <t>DEFRA_2022_2367</t>
  </si>
  <si>
    <t>DEFRA_2022_2368</t>
  </si>
  <si>
    <t>DEFRA_2022_2369</t>
  </si>
  <si>
    <t>DEFRA_2022_2370</t>
  </si>
  <si>
    <t>DEFRA_2022_2371</t>
  </si>
  <si>
    <t>DEFRA_2022_2372</t>
  </si>
  <si>
    <t>DEFRA_2022_2373</t>
  </si>
  <si>
    <t>DEFRA_2022_2374</t>
  </si>
  <si>
    <t>DEFRA_2022_2375</t>
  </si>
  <si>
    <t>DEFRA_2022_2376</t>
  </si>
  <si>
    <t>DEFRA_2022_2377</t>
  </si>
  <si>
    <t>DEFRA_2022_2378</t>
  </si>
  <si>
    <t>DEFRA_2022_2379</t>
  </si>
  <si>
    <t>DEFRA_2022_2380</t>
  </si>
  <si>
    <t>DEFRA_2022_2381</t>
  </si>
  <si>
    <t>DEFRA_2022_2382</t>
  </si>
  <si>
    <t>DEFRA_2022_2383</t>
  </si>
  <si>
    <t>DEFRA_2022_2384</t>
  </si>
  <si>
    <t>DEFRA_2022_2385</t>
  </si>
  <si>
    <t>DEFRA_2022_2386</t>
  </si>
  <si>
    <t>DEFRA_2022_2387</t>
  </si>
  <si>
    <t>DEFRA_2022_2388</t>
  </si>
  <si>
    <t>DEFRA_2022_2389</t>
  </si>
  <si>
    <t>DEFRA_2022_2390</t>
  </si>
  <si>
    <t>DEFRA_2022_2391</t>
  </si>
  <si>
    <t>DEFRA_2022_2392</t>
  </si>
  <si>
    <t>DEFRA_2022_2393</t>
  </si>
  <si>
    <t>DEFRA_2022_2394</t>
  </si>
  <si>
    <t>DEFRA_2022_2395</t>
  </si>
  <si>
    <t>DEFRA_2022_2396</t>
  </si>
  <si>
    <t>DEFRA_2022_2397</t>
  </si>
  <si>
    <t>DEFRA_2022_2398</t>
  </si>
  <si>
    <t>DEFRA_2022_2399</t>
  </si>
  <si>
    <t>DEFRA_2022_2400</t>
  </si>
  <si>
    <t>DEFRA_2022_2401</t>
  </si>
  <si>
    <t>DEFRA_2022_2402</t>
  </si>
  <si>
    <t>DEFRA_2022_2403</t>
  </si>
  <si>
    <t>DEFRA_2022_2404</t>
  </si>
  <si>
    <t>DEFRA_2022_2405</t>
  </si>
  <si>
    <t>DEFRA_2022_2406</t>
  </si>
  <si>
    <t>DEFRA_2022_2407</t>
  </si>
  <si>
    <t>DEFRA_2022_2408</t>
  </si>
  <si>
    <t>DEFRA_2022_2409</t>
  </si>
  <si>
    <t>DEFRA_2022_2410</t>
  </si>
  <si>
    <t>DEFRA_2022_2411</t>
  </si>
  <si>
    <t>DEFRA_2022_2412</t>
  </si>
  <si>
    <t>DEFRA_2022_2413</t>
  </si>
  <si>
    <t>DEFRA_2022_2414</t>
  </si>
  <si>
    <t>DEFRA_2022_2415</t>
  </si>
  <si>
    <t>DEFRA_2022_2416</t>
  </si>
  <si>
    <t>DEFRA_2022_2417</t>
  </si>
  <si>
    <t>DEFRA_2022_2418</t>
  </si>
  <si>
    <t>DEFRA_2022_2419</t>
  </si>
  <si>
    <t>DEFRA_2022_2420</t>
  </si>
  <si>
    <t>DEFRA_2022_2421</t>
  </si>
  <si>
    <t>DEFRA_2022_2422</t>
  </si>
  <si>
    <t>DEFRA_2022_2423</t>
  </si>
  <si>
    <t>DEFRA_2022_2424</t>
  </si>
  <si>
    <t>DEFRA_2022_2425</t>
  </si>
  <si>
    <t>DEFRA_2022_2426</t>
  </si>
  <si>
    <t>DEFRA_2022_2427</t>
  </si>
  <si>
    <t>DEFRA_2022_2428</t>
  </si>
  <si>
    <t>DEFRA_2022_2429</t>
  </si>
  <si>
    <t>DEFRA_2022_2430</t>
  </si>
  <si>
    <t>DEFRA_2022_2431</t>
  </si>
  <si>
    <t>DEFRA_2022_2432</t>
  </si>
  <si>
    <t>DEFRA_2022_2433</t>
  </si>
  <si>
    <t>DEFRA_2022_2434</t>
  </si>
  <si>
    <t>DEFRA_2022_2435</t>
  </si>
  <si>
    <t>DEFRA_2022_2436</t>
  </si>
  <si>
    <t>DEFRA_2022_2437</t>
  </si>
  <si>
    <t>DEFRA_2022_2438</t>
  </si>
  <si>
    <t>DEFRA_2022_2439</t>
  </si>
  <si>
    <t>DEFRA_2022_2440</t>
  </si>
  <si>
    <t>DEFRA_2022_2441</t>
  </si>
  <si>
    <t>DEFRA_2022_2442</t>
  </si>
  <si>
    <t>DEFRA_2022_2443</t>
  </si>
  <si>
    <t>DEFRA_2022_2444</t>
  </si>
  <si>
    <t>DEFRA_2022_2445</t>
  </si>
  <si>
    <t>DEFRA_2022_2446</t>
  </si>
  <si>
    <t>DEFRA_2022_2447</t>
  </si>
  <si>
    <t>DEFRA_2022_2448</t>
  </si>
  <si>
    <t>DEFRA_2022_2449</t>
  </si>
  <si>
    <t>DEFRA_2022_2450</t>
  </si>
  <si>
    <t>DEFRA_2022_2451</t>
  </si>
  <si>
    <t>DEFRA_2022_2452</t>
  </si>
  <si>
    <t>DEFRA_2022_2453</t>
  </si>
  <si>
    <t>DEFRA_2022_2454</t>
  </si>
  <si>
    <t>DEFRA_2022_2455</t>
  </si>
  <si>
    <t>DEFRA_2022_2456</t>
  </si>
  <si>
    <t>DEFRA_2022_2457</t>
  </si>
  <si>
    <t>DEFRA_2022_2458</t>
  </si>
  <si>
    <t>DEFRA_2022_2459</t>
  </si>
  <si>
    <t>DEFRA_2022_2460</t>
  </si>
  <si>
    <t>DEFRA_2022_2461</t>
  </si>
  <si>
    <t>DEFRA_2022_2462</t>
  </si>
  <si>
    <t>DEFRA_2022_2463</t>
  </si>
  <si>
    <t>DEFRA_2022_2464</t>
  </si>
  <si>
    <t>DEFRA_2022_2465</t>
  </si>
  <si>
    <t>DEFRA_2022_2466</t>
  </si>
  <si>
    <t>DEFRA_2022_2467</t>
  </si>
  <si>
    <t>DEFRA_2022_2468</t>
  </si>
  <si>
    <t>DEFRA_2022_2469</t>
  </si>
  <si>
    <t>DEFRA_2022_2470</t>
  </si>
  <si>
    <t>DEFRA_2022_2471</t>
  </si>
  <si>
    <t>DEFRA_2022_2472</t>
  </si>
  <si>
    <t>DEFRA_2022_2473</t>
  </si>
  <si>
    <t>DEFRA_2022_2474</t>
  </si>
  <si>
    <t>DEFRA_2022_2475</t>
  </si>
  <si>
    <t>DEFRA_2022_2476</t>
  </si>
  <si>
    <t>DEFRA_2022_2477</t>
  </si>
  <si>
    <t>DEFRA_2022_2478</t>
  </si>
  <si>
    <t>DEFRA_2022_2479</t>
  </si>
  <si>
    <t>DEFRA_2022_2480</t>
  </si>
  <si>
    <t>DEFRA_2022_2481</t>
  </si>
  <si>
    <t>DEFRA_2022_2482</t>
  </si>
  <si>
    <t>DEFRA_2022_2483</t>
  </si>
  <si>
    <t>DEFRA_2022_2484</t>
  </si>
  <si>
    <t>DEFRA_2022_2485</t>
  </si>
  <si>
    <t>DEFRA_2022_2486</t>
  </si>
  <si>
    <t>DEFRA_2022_2487</t>
  </si>
  <si>
    <t>DEFRA_2022_2488</t>
  </si>
  <si>
    <t>DEFRA_2022_2489</t>
  </si>
  <si>
    <t>DEFRA_2022_2490</t>
  </si>
  <si>
    <t>DEFRA_2022_2491</t>
  </si>
  <si>
    <t>DEFRA_2022_2492</t>
  </si>
  <si>
    <t>DEFRA_2022_2493</t>
  </si>
  <si>
    <t>DEFRA_2022_2494</t>
  </si>
  <si>
    <t>DEFRA_2022_2495</t>
  </si>
  <si>
    <t>DEFRA_2022_2496</t>
  </si>
  <si>
    <t>DEFRA_2022_2497</t>
  </si>
  <si>
    <t>DEFRA_2022_2498</t>
  </si>
  <si>
    <t>DEFRA_2022_2499</t>
  </si>
  <si>
    <t>DEFRA_2022_2500</t>
  </si>
  <si>
    <t>DEFRA_2022_2501</t>
  </si>
  <si>
    <t>DEFRA_2022_2502</t>
  </si>
  <si>
    <t>DEFRA_2022_2503</t>
  </si>
  <si>
    <t>DEFRA_2022_2504</t>
  </si>
  <si>
    <t>DEFRA_2022_2505</t>
  </si>
  <si>
    <t>DEFRA_2022_2506</t>
  </si>
  <si>
    <t>DEFRA_2022_2507</t>
  </si>
  <si>
    <t>DEFRA_2022_2508</t>
  </si>
  <si>
    <t>DEFRA_2022_2509</t>
  </si>
  <si>
    <t>DEFRA_2022_2510</t>
  </si>
  <si>
    <t>DEFRA_2022_2511</t>
  </si>
  <si>
    <t>DEFRA_2022_2512</t>
  </si>
  <si>
    <t>DEFRA_2022_2513</t>
  </si>
  <si>
    <t>DEFRA_2022_2514</t>
  </si>
  <si>
    <t>DEFRA_2022_2515</t>
  </si>
  <si>
    <t>DEFRA_2022_2516</t>
  </si>
  <si>
    <t>DEFRA_2022_2517</t>
  </si>
  <si>
    <t>DEFRA_2022_2518</t>
  </si>
  <si>
    <t>DEFRA_2022_2519</t>
  </si>
  <si>
    <t>DEFRA_2022_2520</t>
  </si>
  <si>
    <t>DEFRA_2022_2521</t>
  </si>
  <si>
    <t>DEFRA_2022_2522</t>
  </si>
  <si>
    <t>DEFRA_2022_2523</t>
  </si>
  <si>
    <t>DEFRA_2022_2524</t>
  </si>
  <si>
    <t>DEFRA_2022_2525</t>
  </si>
  <si>
    <t>DEFRA_2022_2526</t>
  </si>
  <si>
    <t>DEFRA_2022_2527</t>
  </si>
  <si>
    <t>DEFRA_2022_2528</t>
  </si>
  <si>
    <t>DEFRA_2022_2529</t>
  </si>
  <si>
    <t>DEFRA_2022_2530</t>
  </si>
  <si>
    <t>DEFRA_2022_2531</t>
  </si>
  <si>
    <t>DEFRA_2022_2532</t>
  </si>
  <si>
    <t>DEFRA_2022_2533</t>
  </si>
  <si>
    <t>DEFRA_2022_2534</t>
  </si>
  <si>
    <t>DEFRA_2022_2535</t>
  </si>
  <si>
    <t>DEFRA_2022_2536</t>
  </si>
  <si>
    <t>DEFRA_2022_2537</t>
  </si>
  <si>
    <t>DEFRA_2022_2538</t>
  </si>
  <si>
    <t>DEFRA_2022_2539</t>
  </si>
  <si>
    <t>DEFRA_2022_2540</t>
  </si>
  <si>
    <t>DEFRA_2022_2541</t>
  </si>
  <si>
    <t>DEFRA_2022_2542</t>
  </si>
  <si>
    <t>DEFRA_2022_2543</t>
  </si>
  <si>
    <t>DEFRA_2022_2544</t>
  </si>
  <si>
    <t>DEFRA_2022_2545</t>
  </si>
  <si>
    <t>DEFRA_2022_2546</t>
  </si>
  <si>
    <t>DEFRA_2022_2547</t>
  </si>
  <si>
    <t>DEFRA_2022_2548</t>
  </si>
  <si>
    <t>DEFRA_2022_2549</t>
  </si>
  <si>
    <t>DEFRA_2022_2550</t>
  </si>
  <si>
    <t>DEFRA_2022_2551</t>
  </si>
  <si>
    <t>DEFRA_2022_2552</t>
  </si>
  <si>
    <t>DEFRA_2022_2553</t>
  </si>
  <si>
    <t>DEFRA_2022_2554</t>
  </si>
  <si>
    <t>DEFRA_2022_2555</t>
  </si>
  <si>
    <t>DEFRA_2022_2556</t>
  </si>
  <si>
    <t>DEFRA_2022_2557</t>
  </si>
  <si>
    <t>DEFRA_2022_2558</t>
  </si>
  <si>
    <t>DEFRA_2022_2559</t>
  </si>
  <si>
    <t>DEFRA_2022_2560</t>
  </si>
  <si>
    <t>DEFRA_2022_2561</t>
  </si>
  <si>
    <t>DEFRA_2022_2562</t>
  </si>
  <si>
    <t>DEFRA_2022_2563</t>
  </si>
  <si>
    <t>DEFRA_2022_2564</t>
  </si>
  <si>
    <t>DEFRA_2022_2565</t>
  </si>
  <si>
    <t>DEFRA_2022_2566</t>
  </si>
  <si>
    <t>DEFRA_2022_2567</t>
  </si>
  <si>
    <t>DEFRA_2022_2568</t>
  </si>
  <si>
    <t>DEFRA_2022_2569</t>
  </si>
  <si>
    <t>DEFRA_2022_2570</t>
  </si>
  <si>
    <t>DEFRA_2022_2571</t>
  </si>
  <si>
    <t>DEFRA_2022_2572</t>
  </si>
  <si>
    <t>DEFRA_2022_2573</t>
  </si>
  <si>
    <t>DEFRA_2022_2574</t>
  </si>
  <si>
    <t>DEFRA_2022_2575</t>
  </si>
  <si>
    <t>DEFRA_2022_2576</t>
  </si>
  <si>
    <t>DEFRA_2022_2577</t>
  </si>
  <si>
    <t>DEFRA_2022_2578</t>
  </si>
  <si>
    <t>DEFRA_2022_2579</t>
  </si>
  <si>
    <t>DEFRA_2022_2580</t>
  </si>
  <si>
    <t>DEFRA_2022_2581</t>
  </si>
  <si>
    <t>DEFRA_2022_2582</t>
  </si>
  <si>
    <t>DEFRA_2022_2583</t>
  </si>
  <si>
    <t>DEFRA_2022_2584</t>
  </si>
  <si>
    <t>DEFRA_2022_2585</t>
  </si>
  <si>
    <t>DEFRA_2022_2586</t>
  </si>
  <si>
    <t>DEFRA_2022_2587</t>
  </si>
  <si>
    <t>DEFRA_2022_2588</t>
  </si>
  <si>
    <t>DEFRA_2022_2589</t>
  </si>
  <si>
    <t>DEFRA_2022_2590</t>
  </si>
  <si>
    <t>DEFRA_2022_2591</t>
  </si>
  <si>
    <t>DEFRA_2022_2592</t>
  </si>
  <si>
    <t>DEFRA_2022_2593</t>
  </si>
  <si>
    <t>DEFRA_2022_2594</t>
  </si>
  <si>
    <t>DEFRA_2022_2595</t>
  </si>
  <si>
    <t>DEFRA_2022_2596</t>
  </si>
  <si>
    <t>DEFRA_2022_2597</t>
  </si>
  <si>
    <t>DEFRA_2022_2598</t>
  </si>
  <si>
    <t>DEFRA_2022_2599</t>
  </si>
  <si>
    <t>DEFRA_2022_2600</t>
  </si>
  <si>
    <t>DEFRA_2022_2601</t>
  </si>
  <si>
    <t>DEFRA_2022_2602</t>
  </si>
  <si>
    <t>DEFRA_2022_2603</t>
  </si>
  <si>
    <t>DEFRA_2022_2604</t>
  </si>
  <si>
    <t>DEFRA_2022_2605</t>
  </si>
  <si>
    <t>DEFRA_2022_2606</t>
  </si>
  <si>
    <t>DEFRA_2022_2607</t>
  </si>
  <si>
    <t>DEFRA_2022_2608</t>
  </si>
  <si>
    <t>DEFRA_2022_2609</t>
  </si>
  <si>
    <t>DEFRA_2022_2610</t>
  </si>
  <si>
    <t>DEFRA_2022_2611</t>
  </si>
  <si>
    <t>DEFRA_2022_2612</t>
  </si>
  <si>
    <t>DEFRA_2022_2613</t>
  </si>
  <si>
    <t>DEFRA_2022_2614</t>
  </si>
  <si>
    <t>DEFRA_2022_2615</t>
  </si>
  <si>
    <t>DEFRA_2022_2616</t>
  </si>
  <si>
    <t>DEFRA_2022_2617</t>
  </si>
  <si>
    <t>DEFRA_2022_2618</t>
  </si>
  <si>
    <t>DEFRA_2022_2619</t>
  </si>
  <si>
    <t>DEFRA_2022_2620</t>
  </si>
  <si>
    <t>DEFRA_2022_2621</t>
  </si>
  <si>
    <t>DEFRA_2022_2622</t>
  </si>
  <si>
    <t>DEFRA_2022_2623</t>
  </si>
  <si>
    <t>DEFRA_2022_2624</t>
  </si>
  <si>
    <t>DEFRA_2022_2625</t>
  </si>
  <si>
    <t>DEFRA_2022_2626</t>
  </si>
  <si>
    <t>DEFRA_2022_2627</t>
  </si>
  <si>
    <t>DEFRA_2022_2628</t>
  </si>
  <si>
    <t>DEFRA_2022_2629</t>
  </si>
  <si>
    <t>DEFRA_2022_2630</t>
  </si>
  <si>
    <t>DEFRA_2022_2631</t>
  </si>
  <si>
    <t>DEFRA_2022_2632</t>
  </si>
  <si>
    <t>DEFRA_2022_2633</t>
  </si>
  <si>
    <t>DEFRA_2022_2634</t>
  </si>
  <si>
    <t>DEFRA_2022_2635</t>
  </si>
  <si>
    <t>DEFRA_2022_2636</t>
  </si>
  <si>
    <t>DEFRA_2022_2637</t>
  </si>
  <si>
    <t>DEFRA_2022_2638</t>
  </si>
  <si>
    <t>DEFRA_2022_2639</t>
  </si>
  <si>
    <t>DEFRA_2022_2640</t>
  </si>
  <si>
    <t>DEFRA_2022_2641</t>
  </si>
  <si>
    <t>DEFRA_2022_2642</t>
  </si>
  <si>
    <t>DEFRA_2022_2643</t>
  </si>
  <si>
    <t>DEFRA_2022_2644</t>
  </si>
  <si>
    <t>DEFRA_2022_2645</t>
  </si>
  <si>
    <t>DEFRA_2022_2646</t>
  </si>
  <si>
    <t>DEFRA_2022_2647</t>
  </si>
  <si>
    <t>DEFRA_2022_2648</t>
  </si>
  <si>
    <t>DEFRA_2022_2649</t>
  </si>
  <si>
    <t>DEFRA_2022_2650</t>
  </si>
  <si>
    <t>DEFRA_2022_2651</t>
  </si>
  <si>
    <t>DEFRA_2022_2652</t>
  </si>
  <si>
    <t>DEFRA_2022_2653</t>
  </si>
  <si>
    <t>DEFRA_2022_2654</t>
  </si>
  <si>
    <t>DEFRA_2022_2655</t>
  </si>
  <si>
    <t>DEFRA_2022_2656</t>
  </si>
  <si>
    <t>DEFRA_2022_2657</t>
  </si>
  <si>
    <t>DEFRA_2022_2658</t>
  </si>
  <si>
    <t>DEFRA_2022_2659</t>
  </si>
  <si>
    <t>DEFRA_2022_2660</t>
  </si>
  <si>
    <t>DEFRA_2022_2661</t>
  </si>
  <si>
    <t>DEFRA_2022_2662</t>
  </si>
  <si>
    <t>DEFRA_2022_2663</t>
  </si>
  <si>
    <t>DEFRA_2022_2664</t>
  </si>
  <si>
    <t>DEFRA_2022_2665</t>
  </si>
  <si>
    <t>DEFRA_2022_2666</t>
  </si>
  <si>
    <t>DEFRA_2022_2667</t>
  </si>
  <si>
    <t>DEFRA_2022_2668</t>
  </si>
  <si>
    <t>DEFRA_2022_2669</t>
  </si>
  <si>
    <t>DEFRA_2022_2670</t>
  </si>
  <si>
    <t>DEFRA_2022_2671</t>
  </si>
  <si>
    <t>DEFRA_2022_2672</t>
  </si>
  <si>
    <t>DEFRA_2022_2673</t>
  </si>
  <si>
    <t>DEFRA_2022_2674</t>
  </si>
  <si>
    <t>DEFRA_2022_2675</t>
  </si>
  <si>
    <t>DEFRA_2022_2676</t>
  </si>
  <si>
    <t>DEFRA_2022_2677</t>
  </si>
  <si>
    <t>DEFRA_2022_2678</t>
  </si>
  <si>
    <t>DEFRA_2022_2679</t>
  </si>
  <si>
    <t>DEFRA_2022_2680</t>
  </si>
  <si>
    <t>DEFRA_2022_2681</t>
  </si>
  <si>
    <t>DEFRA_2022_2682</t>
  </si>
  <si>
    <t>DEFRA_2022_2683</t>
  </si>
  <si>
    <t>DEFRA_2022_2684</t>
  </si>
  <si>
    <t>DEFRA_2022_2685</t>
  </si>
  <si>
    <t>DEFRA_2022_2686</t>
  </si>
  <si>
    <t>DEFRA_2022_2687</t>
  </si>
  <si>
    <t>DEFRA_2022_2688</t>
  </si>
  <si>
    <t>DEFRA_2022_2689</t>
  </si>
  <si>
    <t>DEFRA_2022_2690</t>
  </si>
  <si>
    <t>DEFRA_2022_2691</t>
  </si>
  <si>
    <t>DEFRA_2022_2692</t>
  </si>
  <si>
    <t>DEFRA_2022_2693</t>
  </si>
  <si>
    <t>DEFRA_2022_2694</t>
  </si>
  <si>
    <t>DEFRA_2022_2695</t>
  </si>
  <si>
    <t>DEFRA_2022_2696</t>
  </si>
  <si>
    <t>DEFRA_2022_2697</t>
  </si>
  <si>
    <t>DEFRA_2022_2698</t>
  </si>
  <si>
    <t>DEFRA_2022_2699</t>
  </si>
  <si>
    <t>DEFRA_2022_2700</t>
  </si>
  <si>
    <t>DEFRA_2022_2701</t>
  </si>
  <si>
    <t>DEFRA_2022_2702</t>
  </si>
  <si>
    <t>DEFRA_2022_2703</t>
  </si>
  <si>
    <t>DEFRA_2022_2704</t>
  </si>
  <si>
    <t>DEFRA_2022_2705</t>
  </si>
  <si>
    <t>DEFRA_2022_2706</t>
  </si>
  <si>
    <t>DEFRA_2022_2707</t>
  </si>
  <si>
    <t>DEFRA_2022_2708</t>
  </si>
  <si>
    <t>DEFRA_2022_2709</t>
  </si>
  <si>
    <t>DEFRA_2022_2710</t>
  </si>
  <si>
    <t>DEFRA_2022_2711</t>
  </si>
  <si>
    <t>DEFRA_2022_2712</t>
  </si>
  <si>
    <t>DEFRA_2022_2713</t>
  </si>
  <si>
    <t>DEFRA_2022_2714</t>
  </si>
  <si>
    <t>DEFRA_2022_2715</t>
  </si>
  <si>
    <t>DEFRA_2022_2716</t>
  </si>
  <si>
    <t>DEFRA_2022_2717</t>
  </si>
  <si>
    <t>DEFRA_2022_2718</t>
  </si>
  <si>
    <t>DEFRA_2022_2719</t>
  </si>
  <si>
    <t>DEFRA_2022_2720</t>
  </si>
  <si>
    <t>DEFRA_2022_2721</t>
  </si>
  <si>
    <t>DEFRA_2022_2722</t>
  </si>
  <si>
    <t>DEFRA_2022_2723</t>
  </si>
  <si>
    <t>DEFRA_2022_2724</t>
  </si>
  <si>
    <t>DEFRA_2022_2725</t>
  </si>
  <si>
    <t>DEFRA_2022_2726</t>
  </si>
  <si>
    <t>DEFRA_2022_2727</t>
  </si>
  <si>
    <t>DEFRA_2022_2728</t>
  </si>
  <si>
    <t>DEFRA_2022_2729</t>
  </si>
  <si>
    <t>DEFRA_2022_2730</t>
  </si>
  <si>
    <t>DEFRA_2022_2731</t>
  </si>
  <si>
    <t>DEFRA_2022_2732</t>
  </si>
  <si>
    <t>DEFRA_2022_2733</t>
  </si>
  <si>
    <t>DEFRA_2022_2734</t>
  </si>
  <si>
    <t>DEFRA_2022_2735</t>
  </si>
  <si>
    <t>DEFRA_2022_2736</t>
  </si>
  <si>
    <t>DEFRA_2022_2737</t>
  </si>
  <si>
    <t>DEFRA_2022_2738</t>
  </si>
  <si>
    <t>DEFRA_2022_2739</t>
  </si>
  <si>
    <t>DEFRA_2022_2740</t>
  </si>
  <si>
    <t>DEFRA_2022_2741</t>
  </si>
  <si>
    <t>DEFRA_2022_2742</t>
  </si>
  <si>
    <t>DEFRA_2022_2743</t>
  </si>
  <si>
    <t>DEFRA_2022_2744</t>
  </si>
  <si>
    <t>DEFRA_2022_2745</t>
  </si>
  <si>
    <t>DEFRA_2022_2746</t>
  </si>
  <si>
    <t>DEFRA_2022_2747</t>
  </si>
  <si>
    <t>DEFRA_2022_2748</t>
  </si>
  <si>
    <t>DEFRA_2022_2749</t>
  </si>
  <si>
    <t>DEFRA_2022_2750</t>
  </si>
  <si>
    <t>DEFRA_2022_2751</t>
  </si>
  <si>
    <t>DEFRA_2022_2752</t>
  </si>
  <si>
    <t>DEFRA_2022_2753</t>
  </si>
  <si>
    <t>DEFRA_2022_2754</t>
  </si>
  <si>
    <t>DEFRA_2022_2755</t>
  </si>
  <si>
    <t>DEFRA_2022_2756</t>
  </si>
  <si>
    <t>DEFRA_2022_2757</t>
  </si>
  <si>
    <t>DEFRA_2022_2758</t>
  </si>
  <si>
    <t>DEFRA_2022_2759</t>
  </si>
  <si>
    <t>DEFRA_2022_2760</t>
  </si>
  <si>
    <t>DEFRA_2022_2761</t>
  </si>
  <si>
    <t>DEFRA_2022_2762</t>
  </si>
  <si>
    <t>DEFRA_2022_2763</t>
  </si>
  <si>
    <t>DEFRA_2022_2764</t>
  </si>
  <si>
    <t>DEFRA_2022_2765</t>
  </si>
  <si>
    <t>DEFRA_2022_2766</t>
  </si>
  <si>
    <t>DEFRA_2022_2767</t>
  </si>
  <si>
    <t>DEFRA_2022_2768</t>
  </si>
  <si>
    <t>DEFRA_2022_2769</t>
  </si>
  <si>
    <t>DEFRA_2022_2770</t>
  </si>
  <si>
    <t>DEFRA_2022_2771</t>
  </si>
  <si>
    <t>DEFRA_2022_2772</t>
  </si>
  <si>
    <t>DEFRA_2022_2773</t>
  </si>
  <si>
    <t>DEFRA_2022_2774</t>
  </si>
  <si>
    <t>DEFRA_2022_2775</t>
  </si>
  <si>
    <t>DEFRA_2022_2776</t>
  </si>
  <si>
    <t>DEFRA_2022_2777</t>
  </si>
  <si>
    <t>DEFRA_2022_2778</t>
  </si>
  <si>
    <t>DEFRA_2022_2779</t>
  </si>
  <si>
    <t>DEFRA_2022_2780</t>
  </si>
  <si>
    <t>DEFRA_2022_2781</t>
  </si>
  <si>
    <t>DEFRA_2022_2782</t>
  </si>
  <si>
    <t>DEFRA_2022_2783</t>
  </si>
  <si>
    <t>DEFRA_2022_2784</t>
  </si>
  <si>
    <t>DEFRA_2022_2785</t>
  </si>
  <si>
    <t>DEFRA_2022_2786</t>
  </si>
  <si>
    <t>DEFRA_2022_2787</t>
  </si>
  <si>
    <t>DEFRA_2022_2788</t>
  </si>
  <si>
    <t>DEFRA_2022_2789</t>
  </si>
  <si>
    <t>DEFRA_2022_2790</t>
  </si>
  <si>
    <t>DEFRA_2022_2791</t>
  </si>
  <si>
    <t>DEFRA_2022_2792</t>
  </si>
  <si>
    <t>DEFRA_2022_2793</t>
  </si>
  <si>
    <t>DEFRA_2022_2794</t>
  </si>
  <si>
    <t>DEFRA_2022_2795</t>
  </si>
  <si>
    <t>DEFRA_2022_2796</t>
  </si>
  <si>
    <t>DEFRA_2022_2797</t>
  </si>
  <si>
    <t>DEFRA_2022_2798</t>
  </si>
  <si>
    <t>DEFRA_2022_2799</t>
  </si>
  <si>
    <t>DEFRA_2022_2800</t>
  </si>
  <si>
    <t>DEFRA_2022_2801</t>
  </si>
  <si>
    <t>DEFRA_2022_2802</t>
  </si>
  <si>
    <t>DEFRA_2022_2803</t>
  </si>
  <si>
    <t>DEFRA_2022_2804</t>
  </si>
  <si>
    <t>DEFRA_2022_2805</t>
  </si>
  <si>
    <t>DEFRA_2022_2806</t>
  </si>
  <si>
    <t>DEFRA_2022_2807</t>
  </si>
  <si>
    <t>DEFRA_2022_2808</t>
  </si>
  <si>
    <t>DEFRA_2022_2809</t>
  </si>
  <si>
    <t>DEFRA_2022_2810</t>
  </si>
  <si>
    <t>DEFRA_2022_2811</t>
  </si>
  <si>
    <t>DEFRA_2022_2812</t>
  </si>
  <si>
    <t>DEFRA_2022_2813</t>
  </si>
  <si>
    <t>DEFRA_2022_2814</t>
  </si>
  <si>
    <t>DEFRA_2022_2815</t>
  </si>
  <si>
    <t>DEFRA_2022_2816</t>
  </si>
  <si>
    <t>DEFRA_2022_2817</t>
  </si>
  <si>
    <t>DEFRA_2022_2818</t>
  </si>
  <si>
    <t>DEFRA_2022_2819</t>
  </si>
  <si>
    <t>DEFRA_2022_2820</t>
  </si>
  <si>
    <t>DEFRA_2022_2821</t>
  </si>
  <si>
    <t>DEFRA_2022_2822</t>
  </si>
  <si>
    <t>DEFRA_2022_2823</t>
  </si>
  <si>
    <t>DEFRA_2022_2824</t>
  </si>
  <si>
    <t>DEFRA_2022_2825</t>
  </si>
  <si>
    <t>DEFRA_2022_2826</t>
  </si>
  <si>
    <t>DEFRA_2022_2827</t>
  </si>
  <si>
    <t>DEFRA_2022_2828</t>
  </si>
  <si>
    <t>DEFRA_2022_2829</t>
  </si>
  <si>
    <t>DEFRA_2022_2830</t>
  </si>
  <si>
    <t>DEFRA_2022_2831</t>
  </si>
  <si>
    <t>DEFRA_2022_2832</t>
  </si>
  <si>
    <t>DEFRA_2022_2833</t>
  </si>
  <si>
    <t>DEFRA_2022_2834</t>
  </si>
  <si>
    <t>DEFRA_2022_2835</t>
  </si>
  <si>
    <t>DEFRA_2022_2836</t>
  </si>
  <si>
    <t>DEFRA_2022_2837</t>
  </si>
  <si>
    <t>DEFRA_2022_2838</t>
  </si>
  <si>
    <t>DEFRA_2022_2839</t>
  </si>
  <si>
    <t>DEFRA_2022_2840</t>
  </si>
  <si>
    <t>DEFRA_2022_2841</t>
  </si>
  <si>
    <t>DEFRA_2022_2842</t>
  </si>
  <si>
    <t>DEFRA_2022_2843</t>
  </si>
  <si>
    <t>DEFRA_2022_2844</t>
  </si>
  <si>
    <t>DEFRA_2022_2845</t>
  </si>
  <si>
    <t>DEFRA_2022_2846</t>
  </si>
  <si>
    <t>DEFRA_2022_2847</t>
  </si>
  <si>
    <t>DEFRA_2022_2848</t>
  </si>
  <si>
    <t>DEFRA_2022_2849</t>
  </si>
  <si>
    <t>DEFRA_2022_2850</t>
  </si>
  <si>
    <t>DEFRA_2022_2851</t>
  </si>
  <si>
    <t>DEFRA_2022_2852</t>
  </si>
  <si>
    <t>DEFRA_2022_2853</t>
  </si>
  <si>
    <t>DEFRA_2022_2854</t>
  </si>
  <si>
    <t>DEFRA_2022_2855</t>
  </si>
  <si>
    <t>DEFRA_2022_2856</t>
  </si>
  <si>
    <t>DEFRA_2022_2857</t>
  </si>
  <si>
    <t>DEFRA_2022_2858</t>
  </si>
  <si>
    <t>DEFRA_2022_2859</t>
  </si>
  <si>
    <t>DEFRA_2022_2860</t>
  </si>
  <si>
    <t>DEFRA_2022_2861</t>
  </si>
  <si>
    <t>DEFRA_2022_2862</t>
  </si>
  <si>
    <t>DEFRA_2022_2863</t>
  </si>
  <si>
    <t>DEFRA_2022_2864</t>
  </si>
  <si>
    <t>DEFRA_2022_2865</t>
  </si>
  <si>
    <t>DEFRA_2022_2866</t>
  </si>
  <si>
    <t>DEFRA_2022_2867</t>
  </si>
  <si>
    <t>DEFRA_2022_2868</t>
  </si>
  <si>
    <t>DEFRA_2022_2869</t>
  </si>
  <si>
    <t>DEFRA_2022_2870</t>
  </si>
  <si>
    <t>DEFRA_2022_2871</t>
  </si>
  <si>
    <t>DEFRA_2022_2872</t>
  </si>
  <si>
    <t>DEFRA_2022_2873</t>
  </si>
  <si>
    <t>DEFRA_2022_2874</t>
  </si>
  <si>
    <t>DEFRA_2022_2875</t>
  </si>
  <si>
    <t>DEFRA_2022_2876</t>
  </si>
  <si>
    <t>DEFRA_2022_2877</t>
  </si>
  <si>
    <t>DEFRA_2022_2878</t>
  </si>
  <si>
    <t>DEFRA_2022_2879</t>
  </si>
  <si>
    <t>DEFRA_2022_2880</t>
  </si>
  <si>
    <t>DEFRA_2022_2881</t>
  </si>
  <si>
    <t>DEFRA_2022_2882</t>
  </si>
  <si>
    <t>DEFRA_2022_2883</t>
  </si>
  <si>
    <t>DEFRA_2022_2884</t>
  </si>
  <si>
    <t>DEFRA_2022_2885</t>
  </si>
  <si>
    <t>DEFRA_2022_2886</t>
  </si>
  <si>
    <t>DEFRA_2022_2887</t>
  </si>
  <si>
    <t>DEFRA_2022_2888</t>
  </si>
  <si>
    <t>DEFRA_2022_2889</t>
  </si>
  <si>
    <t>DEFRA_2022_2890</t>
  </si>
  <si>
    <t>DEFRA_2022_2891</t>
  </si>
  <si>
    <t>DEFRA_2022_2892</t>
  </si>
  <si>
    <t>DEFRA_2022_2893</t>
  </si>
  <si>
    <t>DEFRA_2022_2894</t>
  </si>
  <si>
    <t>DEFRA_2022_2895</t>
  </si>
  <si>
    <t>DEFRA_2022_2896</t>
  </si>
  <si>
    <t>DEFRA_2022_2897</t>
  </si>
  <si>
    <t>DEFRA_2022_2898</t>
  </si>
  <si>
    <t>DEFRA_2022_2899</t>
  </si>
  <si>
    <t>DEFRA_2022_2900</t>
  </si>
  <si>
    <t>DEFRA_2022_2901</t>
  </si>
  <si>
    <t>DEFRA_2022_2902</t>
  </si>
  <si>
    <t>DEFRA_2022_2903</t>
  </si>
  <si>
    <t>DEFRA_2022_2904</t>
  </si>
  <si>
    <t>DEFRA_2022_2905</t>
  </si>
  <si>
    <t>DEFRA_2022_2906</t>
  </si>
  <si>
    <t>DEFRA_2022_2907</t>
  </si>
  <si>
    <t>DEFRA_2022_2908</t>
  </si>
  <si>
    <t>DEFRA_2022_2909</t>
  </si>
  <si>
    <t>DEFRA_2022_2910</t>
  </si>
  <si>
    <t>DEFRA_2022_2911</t>
  </si>
  <si>
    <t>DEFRA_2022_2912</t>
  </si>
  <si>
    <t>DEFRA_2022_2913</t>
  </si>
  <si>
    <t>DEFRA_2022_2914</t>
  </si>
  <si>
    <t>DEFRA_2022_2915</t>
  </si>
  <si>
    <t>DEFRA_2022_2916</t>
  </si>
  <si>
    <t>DEFRA_2022_2917</t>
  </si>
  <si>
    <t>DEFRA_2022_2918</t>
  </si>
  <si>
    <t>DEFRA_2022_2919</t>
  </si>
  <si>
    <t>DEFRA_2022_2920</t>
  </si>
  <si>
    <t>DEFRA_2022_2921</t>
  </si>
  <si>
    <t>DEFRA_2022_2922</t>
  </si>
  <si>
    <t>DEFRA_2022_2923</t>
  </si>
  <si>
    <t>DEFRA_2022_2924</t>
  </si>
  <si>
    <t>DEFRA_2022_2925</t>
  </si>
  <si>
    <t>DEFRA_2022_2926</t>
  </si>
  <si>
    <t>DEFRA_2022_2927</t>
  </si>
  <si>
    <t>DEFRA_2022_2928</t>
  </si>
  <si>
    <t>DEFRA_2022_2929</t>
  </si>
  <si>
    <t>DEFRA_2022_2930</t>
  </si>
  <si>
    <t>DEFRA_2022_2931</t>
  </si>
  <si>
    <t>DEFRA_2022_2932</t>
  </si>
  <si>
    <t>DEFRA_2022_2933</t>
  </si>
  <si>
    <t>DEFRA_2022_2934</t>
  </si>
  <si>
    <t>DEFRA_2022_2935</t>
  </si>
  <si>
    <t>DEFRA_2022_2936</t>
  </si>
  <si>
    <t>DEFRA_2022_2937</t>
  </si>
  <si>
    <t>DEFRA_2022_2938</t>
  </si>
  <si>
    <t>DEFRA_2022_2939</t>
  </si>
  <si>
    <t>DEFRA_2022_2940</t>
  </si>
  <si>
    <t>DEFRA_2022_2941</t>
  </si>
  <si>
    <t>DEFRA_2022_2942</t>
  </si>
  <si>
    <t>DEFRA_2022_2943</t>
  </si>
  <si>
    <t>DEFRA_2022_2944</t>
  </si>
  <si>
    <t>DEFRA_2022_2945</t>
  </si>
  <si>
    <t>DEFRA_2022_2946</t>
  </si>
  <si>
    <t>DEFRA_2022_2947</t>
  </si>
  <si>
    <t>DEFRA_2022_2948</t>
  </si>
  <si>
    <t>DEFRA_2022_2949</t>
  </si>
  <si>
    <t>DEFRA_2022_2950</t>
  </si>
  <si>
    <t>DEFRA_2022_2951</t>
  </si>
  <si>
    <t>DEFRA_2022_2952</t>
  </si>
  <si>
    <t>DEFRA_2022_2953</t>
  </si>
  <si>
    <t>DEFRA_2022_2954</t>
  </si>
  <si>
    <t>DEFRA_2022_2955</t>
  </si>
  <si>
    <t>DEFRA_2022_2956</t>
  </si>
  <si>
    <t>DEFRA_2022_2957</t>
  </si>
  <si>
    <t>DEFRA_2022_2958</t>
  </si>
  <si>
    <t>DEFRA_2022_2959</t>
  </si>
  <si>
    <t>DEFRA_2022_2960</t>
  </si>
  <si>
    <t>DEFRA_2022_2961</t>
  </si>
  <si>
    <t>DEFRA_2022_2962</t>
  </si>
  <si>
    <t>DEFRA_2022_2963</t>
  </si>
  <si>
    <t>DEFRA_2022_2964</t>
  </si>
  <si>
    <t>DEFRA_2022_2965</t>
  </si>
  <si>
    <t>DEFRA_2022_2966</t>
  </si>
  <si>
    <t>DEFRA_2022_2967</t>
  </si>
  <si>
    <t>DEFRA_2022_2968</t>
  </si>
  <si>
    <t>DEFRA_2022_2969</t>
  </si>
  <si>
    <t>DEFRA_2022_2970</t>
  </si>
  <si>
    <t>DEFRA_2022_2971</t>
  </si>
  <si>
    <t>DEFRA_2022_2972</t>
  </si>
  <si>
    <t>DEFRA_2022_2973</t>
  </si>
  <si>
    <t>DEFRA_2022_2974</t>
  </si>
  <si>
    <t>DEFRA_2022_2975</t>
  </si>
  <si>
    <t>DEFRA_2022_2976</t>
  </si>
  <si>
    <t>DEFRA_2022_2977</t>
  </si>
  <si>
    <t>DEFRA_2022_2978</t>
  </si>
  <si>
    <t>DEFRA_2022_2979</t>
  </si>
  <si>
    <t>DEFRA_2022_2980</t>
  </si>
  <si>
    <t>DEFRA_2022_2981</t>
  </si>
  <si>
    <t>DEFRA_2022_2982</t>
  </si>
  <si>
    <t>DEFRA_2022_2983</t>
  </si>
  <si>
    <t>DEFRA_2022_2984</t>
  </si>
  <si>
    <t>DEFRA_2022_2985</t>
  </si>
  <si>
    <t>DEFRA_2022_2986</t>
  </si>
  <si>
    <t>DEFRA_2022_2987</t>
  </si>
  <si>
    <t>DEFRA_2022_2988</t>
  </si>
  <si>
    <t>DEFRA_2022_2989</t>
  </si>
  <si>
    <t>DEFRA_2022_2990</t>
  </si>
  <si>
    <t>DEFRA_2022_2991</t>
  </si>
  <si>
    <t>DEFRA_2022_2992</t>
  </si>
  <si>
    <t>DEFRA_2022_2993</t>
  </si>
  <si>
    <t>DEFRA_2022_2994</t>
  </si>
  <si>
    <t>DEFRA_2022_2995</t>
  </si>
  <si>
    <t>DEFRA_2022_2996</t>
  </si>
  <si>
    <t>DEFRA_2022_2997</t>
  </si>
  <si>
    <t>DEFRA_2022_2998</t>
  </si>
  <si>
    <t>DEFRA_2022_2999</t>
  </si>
  <si>
    <t>DEFRA_2022_3000</t>
  </si>
  <si>
    <t>DEFRA_2022_3001</t>
  </si>
  <si>
    <t>DEFRA_2022_3002</t>
  </si>
  <si>
    <t>DEFRA_2022_3003</t>
  </si>
  <si>
    <t>DEFRA_2022_3004</t>
  </si>
  <si>
    <t>DEFRA_2022_3005</t>
  </si>
  <si>
    <t>DEFRA_2022_3006</t>
  </si>
  <si>
    <t>DEFRA_2022_3007</t>
  </si>
  <si>
    <t>DEFRA_2022_3008</t>
  </si>
  <si>
    <t>DEFRA_2022_3009</t>
  </si>
  <si>
    <t>DEFRA_2022_3010</t>
  </si>
  <si>
    <t>DEFRA_2022_3011</t>
  </si>
  <si>
    <t>DEFRA_2022_3012</t>
  </si>
  <si>
    <t>DEFRA_2022_3013</t>
  </si>
  <si>
    <t>DEFRA_2022_3014</t>
  </si>
  <si>
    <t>DEFRA_2022_3015</t>
  </si>
  <si>
    <t>DEFRA_2022_3016</t>
  </si>
  <si>
    <t>DEFRA_2022_3017</t>
  </si>
  <si>
    <t>DEFRA_2022_3018</t>
  </si>
  <si>
    <t>DEFRA_2022_3019</t>
  </si>
  <si>
    <t>DEFRA_2022_3020</t>
  </si>
  <si>
    <t>DEFRA_2022_3021</t>
  </si>
  <si>
    <t>DEFRA_2022_3022</t>
  </si>
  <si>
    <t>DEFRA_2022_3023</t>
  </si>
  <si>
    <t>DEFRA_2022_3024</t>
  </si>
  <si>
    <t>DEFRA_2022_3025</t>
  </si>
  <si>
    <t>DEFRA_2022_3026</t>
  </si>
  <si>
    <t>DEFRA_2022_3027</t>
  </si>
  <si>
    <t>DEFRA_2022_3028</t>
  </si>
  <si>
    <t>DEFRA_2022_3029</t>
  </si>
  <si>
    <t>DEFRA_2022_3030</t>
  </si>
  <si>
    <t>DEFRA_2022_3031</t>
  </si>
  <si>
    <t>DEFRA_2022_3032</t>
  </si>
  <si>
    <t>DEFRA_2022_3033</t>
  </si>
  <si>
    <t>DEFRA_2022_3034</t>
  </si>
  <si>
    <t>DEFRA_2022_3035</t>
  </si>
  <si>
    <t>DEFRA_2022_3036</t>
  </si>
  <si>
    <t>DEFRA_2022_3037</t>
  </si>
  <si>
    <t>DEFRA_2022_3038</t>
  </si>
  <si>
    <t>DEFRA_2022_3039</t>
  </si>
  <si>
    <t>DEFRA_2022_3040</t>
  </si>
  <si>
    <t>DEFRA_2022_3041</t>
  </si>
  <si>
    <t>DEFRA_2022_3042</t>
  </si>
  <si>
    <t>DEFRA_2022_3043</t>
  </si>
  <si>
    <t>DEFRA_2022_3044</t>
  </si>
  <si>
    <t>DEFRA_2022_3045</t>
  </si>
  <si>
    <t>DEFRA_2022_3046</t>
  </si>
  <si>
    <t>DEFRA_2022_3047</t>
  </si>
  <si>
    <t>DEFRA_2022_3048</t>
  </si>
  <si>
    <t>DEFRA_2022_3049</t>
  </si>
  <si>
    <t>DEFRA_2022_3050</t>
  </si>
  <si>
    <t>DEFRA_2022_3051</t>
  </si>
  <si>
    <t>DEFRA_2022_3052</t>
  </si>
  <si>
    <t>DEFRA_2022_3053</t>
  </si>
  <si>
    <t>DEFRA_2022_3054</t>
  </si>
  <si>
    <t>DEFRA_2022_3055</t>
  </si>
  <si>
    <t>DEFRA_2022_3056</t>
  </si>
  <si>
    <t>DEFRA_2022_3057</t>
  </si>
  <si>
    <t>DEFRA_2022_3058</t>
  </si>
  <si>
    <t>DEFRA_2022_3059</t>
  </si>
  <si>
    <t>DEFRA_2022_3060</t>
  </si>
  <si>
    <t>DEFRA_2022_3061</t>
  </si>
  <si>
    <t>DEFRA_2022_3062</t>
  </si>
  <si>
    <t>DEFRA_2022_3063</t>
  </si>
  <si>
    <t>DEFRA_2022_3064</t>
  </si>
  <si>
    <t>DEFRA_2022_3065</t>
  </si>
  <si>
    <t>DEFRA_2022_3066</t>
  </si>
  <si>
    <t>DEFRA_2022_3067</t>
  </si>
  <si>
    <t>DEFRA_2022_3068</t>
  </si>
  <si>
    <t>DEFRA_2022_3069</t>
  </si>
  <si>
    <t>DEFRA_2022_3070</t>
  </si>
  <si>
    <t>DEFRA_2022_3071</t>
  </si>
  <si>
    <t>DEFRA_2022_3072</t>
  </si>
  <si>
    <t>DEFRA_2022_3073</t>
  </si>
  <si>
    <t>DEFRA_2022_3074</t>
  </si>
  <si>
    <t>DEFRA_2022_3075</t>
  </si>
  <si>
    <t>DEFRA_2022_3076</t>
  </si>
  <si>
    <t>DEFRA_2022_3077</t>
  </si>
  <si>
    <t>DEFRA_2022_3078</t>
  </si>
  <si>
    <t>DEFRA_2022_3079</t>
  </si>
  <si>
    <t>DEFRA_2022_3080</t>
  </si>
  <si>
    <t>DEFRA_2022_3081</t>
  </si>
  <si>
    <t>DEFRA_2022_3082</t>
  </si>
  <si>
    <t>DEFRA_2022_3083</t>
  </si>
  <si>
    <t>DEFRA_2022_3084</t>
  </si>
  <si>
    <t>DEFRA_2022_3085</t>
  </si>
  <si>
    <t>DEFRA_2022_3086</t>
  </si>
  <si>
    <t>DEFRA_2022_3087</t>
  </si>
  <si>
    <t>DEFRA_2022_3088</t>
  </si>
  <si>
    <t>DEFRA_2022_3089</t>
  </si>
  <si>
    <t>DEFRA_2022_3090</t>
  </si>
  <si>
    <t>DEFRA_2022_3091</t>
  </si>
  <si>
    <t>DEFRA_2022_3092</t>
  </si>
  <si>
    <t>DEFRA_2022_3093</t>
  </si>
  <si>
    <t>DEFRA_2022_3094</t>
  </si>
  <si>
    <t>DEFRA_2022_3095</t>
  </si>
  <si>
    <t>DEFRA_2022_3096</t>
  </si>
  <si>
    <t>DEFRA_2022_3097</t>
  </si>
  <si>
    <t>DEFRA_2022_3098</t>
  </si>
  <si>
    <t>DEFRA_2022_3099</t>
  </si>
  <si>
    <t>DEFRA_2022_3100</t>
  </si>
  <si>
    <t>DEFRA_2022_3101</t>
  </si>
  <si>
    <t>DEFRA_2022_3102</t>
  </si>
  <si>
    <t>DEFRA_2022_3103</t>
  </si>
  <si>
    <t>DEFRA_2022_3104</t>
  </si>
  <si>
    <t>DEFRA_2022_3105</t>
  </si>
  <si>
    <t>DEFRA_2022_3106</t>
  </si>
  <si>
    <t>DEFRA_2022_3107</t>
  </si>
  <si>
    <t>DEFRA_2022_3108</t>
  </si>
  <si>
    <t>DEFRA_2022_3109</t>
  </si>
  <si>
    <t>DEFRA_2022_3110</t>
  </si>
  <si>
    <t>DEFRA_2022_3111</t>
  </si>
  <si>
    <t>DEFRA_2022_3112</t>
  </si>
  <si>
    <t>DEFRA_2022_3113</t>
  </si>
  <si>
    <t>DEFRA_2022_3114</t>
  </si>
  <si>
    <t>DEFRA_2022_3115</t>
  </si>
  <si>
    <t>DEFRA_2022_3116</t>
  </si>
  <si>
    <t>DEFRA_2022_3117</t>
  </si>
  <si>
    <t>DEFRA_2022_3118</t>
  </si>
  <si>
    <t>DEFRA_2022_3119</t>
  </si>
  <si>
    <t>DEFRA_2022_3120</t>
  </si>
  <si>
    <t>DEFRA_2022_3121</t>
  </si>
  <si>
    <t>DEFRA_2022_3122</t>
  </si>
  <si>
    <t>DEFRA_2022_3123</t>
  </si>
  <si>
    <t>DEFRA_2022_3124</t>
  </si>
  <si>
    <t>DEFRA_2022_3125</t>
  </si>
  <si>
    <t>DEFRA_2022_3126</t>
  </si>
  <si>
    <t>DEFRA_2022_3127</t>
  </si>
  <si>
    <t>DEFRA_2022_3128</t>
  </si>
  <si>
    <t>DEFRA_2022_3129</t>
  </si>
  <si>
    <t>DEFRA_2022_3130</t>
  </si>
  <si>
    <t>DEFRA_2022_3131</t>
  </si>
  <si>
    <t>DEFRA_2022_3132</t>
  </si>
  <si>
    <t>DEFRA_2022_3133</t>
  </si>
  <si>
    <t>DEFRA_2022_3134</t>
  </si>
  <si>
    <t>DEFRA_2022_3135</t>
  </si>
  <si>
    <t>DEFRA_2022_3136</t>
  </si>
  <si>
    <t>DEFRA_2022_3137</t>
  </si>
  <si>
    <t>DEFRA_2022_3138</t>
  </si>
  <si>
    <t>DEFRA_2022_3139</t>
  </si>
  <si>
    <t>DEFRA_2022_3140</t>
  </si>
  <si>
    <t>DEFRA_2022_3141</t>
  </si>
  <si>
    <t>DEFRA_2022_3142</t>
  </si>
  <si>
    <t>DEFRA_2022_3143</t>
  </si>
  <si>
    <t>DEFRA_2022_3144</t>
  </si>
  <si>
    <t>DEFRA_2022_3145</t>
  </si>
  <si>
    <t>DEFRA_2022_3146</t>
  </si>
  <si>
    <t>DEFRA_2022_3147</t>
  </si>
  <si>
    <t>DEFRA_2022_3148</t>
  </si>
  <si>
    <t>DEFRA_2022_3149</t>
  </si>
  <si>
    <t>DEFRA_2022_3150</t>
  </si>
  <si>
    <t>DEFRA_2022_3151</t>
  </si>
  <si>
    <t>DEFRA_2022_3152</t>
  </si>
  <si>
    <t>DEFRA_2022_3153</t>
  </si>
  <si>
    <t>DEFRA_2022_3154</t>
  </si>
  <si>
    <t>DEFRA_2022_3155</t>
  </si>
  <si>
    <t>DEFRA_2022_3156</t>
  </si>
  <si>
    <t>DEFRA_2022_3157</t>
  </si>
  <si>
    <t>DEFRA_2022_3158</t>
  </si>
  <si>
    <t>DEFRA_2022_3159</t>
  </si>
  <si>
    <t>DEFRA_2022_3160</t>
  </si>
  <si>
    <t>DEFRA_2022_3161</t>
  </si>
  <si>
    <t>DEFRA_2022_3162</t>
  </si>
  <si>
    <t>DEFRA_2022_3163</t>
  </si>
  <si>
    <t>DEFRA_2022_3164</t>
  </si>
  <si>
    <t>DEFRA_2022_3165</t>
  </si>
  <si>
    <t>DEFRA_2022_3166</t>
  </si>
  <si>
    <t>DEFRA_2022_3167</t>
  </si>
  <si>
    <t>DEFRA_2022_3168</t>
  </si>
  <si>
    <t>DEFRA_2022_3169</t>
  </si>
  <si>
    <t>DEFRA_2022_3170</t>
  </si>
  <si>
    <t>DEFRA_2022_3171</t>
  </si>
  <si>
    <t>DEFRA_2022_3172</t>
  </si>
  <si>
    <t>DEFRA_2022_3173</t>
  </si>
  <si>
    <t>DEFRA_2022_3174</t>
  </si>
  <si>
    <t>DEFRA_2022_3175</t>
  </si>
  <si>
    <t>DEFRA_2022_3176</t>
  </si>
  <si>
    <t>DEFRA_2022_3177</t>
  </si>
  <si>
    <t>DEFRA_2022_3178</t>
  </si>
  <si>
    <t>DEFRA_2022_3179</t>
  </si>
  <si>
    <t>DEFRA_2022_3180</t>
  </si>
  <si>
    <t>DEFRA_2022_3181</t>
  </si>
  <si>
    <t>DEFRA_2022_3182</t>
  </si>
  <si>
    <t>DEFRA_2022_3183</t>
  </si>
  <si>
    <t>DEFRA_2022_3184</t>
  </si>
  <si>
    <t>DEFRA_2022_3185</t>
  </si>
  <si>
    <t>DEFRA_2022_3186</t>
  </si>
  <si>
    <t>DEFRA_2022_3187</t>
  </si>
  <si>
    <t>DEFRA_2022_3188</t>
  </si>
  <si>
    <t>DEFRA_2022_3189</t>
  </si>
  <si>
    <t>DEFRA_2022_3190</t>
  </si>
  <si>
    <t>DEFRA_2022_3191</t>
  </si>
  <si>
    <t>DEFRA_2022_3192</t>
  </si>
  <si>
    <t>DEFRA_2022_3193</t>
  </si>
  <si>
    <t>DEFRA_2022_3194</t>
  </si>
  <si>
    <t>DEFRA_2022_3195</t>
  </si>
  <si>
    <t>DEFRA_2022_3196</t>
  </si>
  <si>
    <t>DEFRA_2022_3197</t>
  </si>
  <si>
    <t>DEFRA_2022_3198</t>
  </si>
  <si>
    <t>DEFRA_2022_3199</t>
  </si>
  <si>
    <t>DEFRA_2022_3200</t>
  </si>
  <si>
    <t>DEFRA_2022_3201</t>
  </si>
  <si>
    <t>Homeworking</t>
  </si>
  <si>
    <t>Office Equipment</t>
  </si>
  <si>
    <t>per FTE Working Hour</t>
  </si>
  <si>
    <t>DEFRA_2022_3202</t>
  </si>
  <si>
    <t>Heating</t>
  </si>
  <si>
    <t>DEFRA_2022_3203</t>
  </si>
  <si>
    <t>Homeworking (office equipment + heating)</t>
  </si>
  <si>
    <t>CORNELL_2021_01</t>
  </si>
  <si>
    <t>CORNELL_2021_02</t>
  </si>
  <si>
    <t>CORNELL_2021_03</t>
  </si>
  <si>
    <t>CORNELL_2021_04</t>
  </si>
  <si>
    <t>CORNELL_2021_05</t>
  </si>
  <si>
    <t>CORNELL_2021_06</t>
  </si>
  <si>
    <t>CORNELL_2021_07</t>
  </si>
  <si>
    <t>CORNELL_2021_08</t>
  </si>
  <si>
    <t>CORNELL_2021_09</t>
  </si>
  <si>
    <t>CORNELL_2021_10</t>
  </si>
  <si>
    <t>CORNELL_2021_11</t>
  </si>
  <si>
    <t>CORNELL_2021_12</t>
  </si>
  <si>
    <t>CORNELL_2021_13</t>
  </si>
  <si>
    <t>CORNELL_2021_14</t>
  </si>
  <si>
    <t>CORNELL_2021_15</t>
  </si>
  <si>
    <t>CORNELL_2021_16</t>
  </si>
  <si>
    <t>CORNELL_2021_17</t>
  </si>
  <si>
    <t>CORNELL_2021_18</t>
  </si>
  <si>
    <t>CORNELL_2021_19</t>
  </si>
  <si>
    <t>CORNELL_2021_20</t>
  </si>
  <si>
    <t>CORNELL_2021_21</t>
  </si>
  <si>
    <t>CORNELL_2021_22</t>
  </si>
  <si>
    <t>CORNELL_2021_23</t>
  </si>
  <si>
    <t>CORNELL_2021_24</t>
  </si>
  <si>
    <t>CORNELL_2021_25</t>
  </si>
  <si>
    <t>CORNELL_2021_26</t>
  </si>
  <si>
    <t>CORNELL_2021_27</t>
  </si>
  <si>
    <t>CORNELL_2021_28</t>
  </si>
  <si>
    <t>CORNELL_2021_29</t>
  </si>
  <si>
    <t>CORNELL_2021_30</t>
  </si>
  <si>
    <t>CORNELL_2021_31</t>
  </si>
  <si>
    <t>CORNELL_2021_32</t>
  </si>
  <si>
    <t>CORNELL_2021_33</t>
  </si>
  <si>
    <t>CORNELL_2021_34</t>
  </si>
  <si>
    <t>CORNELL_2021_35</t>
  </si>
  <si>
    <t>CORNELL_2021_36</t>
  </si>
  <si>
    <t>CORNELL_2021_37</t>
  </si>
  <si>
    <t>CORNELL_2021_38</t>
  </si>
  <si>
    <t>CORNELL_2021_39</t>
  </si>
  <si>
    <t>CORNELL_2021_40</t>
  </si>
  <si>
    <t>CORNELL_2021_41</t>
  </si>
  <si>
    <t>CORNELL_2021_42</t>
  </si>
  <si>
    <t>CORNELL_2021_43</t>
  </si>
  <si>
    <t>CORNELL_2021_44</t>
  </si>
  <si>
    <t>CORNELL_2021_45</t>
  </si>
  <si>
    <t>CORNELL_2021_46</t>
  </si>
  <si>
    <t>CORNELL_2021_47</t>
  </si>
  <si>
    <t>CORNELL_2021_48</t>
  </si>
  <si>
    <t>CORNELL_2021_49</t>
  </si>
  <si>
    <t>CORNELL_2021_50</t>
  </si>
  <si>
    <t>CORNELL_2021_51</t>
  </si>
  <si>
    <t>CORNELL_2021_52</t>
  </si>
  <si>
    <t>CORNELL_2021_53</t>
  </si>
  <si>
    <t>CORNELL_2021_54</t>
  </si>
  <si>
    <t>CORNELL_2021_55</t>
  </si>
  <si>
    <t>CORNELL_2021_56</t>
  </si>
  <si>
    <t>CORNELL_2021_57</t>
  </si>
  <si>
    <t>IFI_2021_01</t>
  </si>
  <si>
    <t>IFI_2021_02</t>
  </si>
  <si>
    <t>IFI_2021_03</t>
  </si>
  <si>
    <t>IFI_2021_04</t>
  </si>
  <si>
    <t>American Samoa (U.S.)</t>
  </si>
  <si>
    <t>IFI_2021_05</t>
  </si>
  <si>
    <t>IFI_2021_06</t>
  </si>
  <si>
    <t>IFI_2021_07</t>
  </si>
  <si>
    <t>Anguilla (U.K.)</t>
  </si>
  <si>
    <t>IFI_2021_08</t>
  </si>
  <si>
    <t>IFI_2021_09</t>
  </si>
  <si>
    <t>IFI_2021_10</t>
  </si>
  <si>
    <t>IFI_2021_11</t>
  </si>
  <si>
    <t>IFI_2021_12</t>
  </si>
  <si>
    <t>IFI_2021_13</t>
  </si>
  <si>
    <t>IFI_2021_14</t>
  </si>
  <si>
    <t>IFI_2021_15</t>
  </si>
  <si>
    <t>Azores (Portugal)</t>
  </si>
  <si>
    <t>IFI_2021_16</t>
  </si>
  <si>
    <t>IFI_2021_17</t>
  </si>
  <si>
    <t>IFI_2021_18</t>
  </si>
  <si>
    <t>IFI_2021_19</t>
  </si>
  <si>
    <t>IFI_2021_20</t>
  </si>
  <si>
    <t>IFI_2021_21</t>
  </si>
  <si>
    <t>IFI_2021_22</t>
  </si>
  <si>
    <t>IFI_2021_23</t>
  </si>
  <si>
    <t>IFI_2021_24</t>
  </si>
  <si>
    <t>Bermuda (U.K.)</t>
  </si>
  <si>
    <t>IFI_2021_25</t>
  </si>
  <si>
    <t>IFI_2021_26</t>
  </si>
  <si>
    <t>Bolivia, Plurinational State of</t>
  </si>
  <si>
    <t>IFI_2021_27</t>
  </si>
  <si>
    <t>Bonaire (Netherland)</t>
  </si>
  <si>
    <t>IFI_2021_28</t>
  </si>
  <si>
    <t>IFI_2021_29</t>
  </si>
  <si>
    <t>IFI_2021_30</t>
  </si>
  <si>
    <t>IFI_2021_31</t>
  </si>
  <si>
    <t>British Virgin Islands (U.K.)</t>
  </si>
  <si>
    <t>IFI_2021_32</t>
  </si>
  <si>
    <t>IFI_2021_33</t>
  </si>
  <si>
    <t>IFI_2021_34</t>
  </si>
  <si>
    <t>IFI_2021_35</t>
  </si>
  <si>
    <t>IFI_2021_36</t>
  </si>
  <si>
    <t>IFI_2021_37</t>
  </si>
  <si>
    <t>IFI_2021_38</t>
  </si>
  <si>
    <t>IFI_2021_39</t>
  </si>
  <si>
    <t>IFI_2021_40</t>
  </si>
  <si>
    <t>Cape Verde</t>
  </si>
  <si>
    <t>IFI_2021_41</t>
  </si>
  <si>
    <t>IFI_2021_42</t>
  </si>
  <si>
    <t>IFI_2021_43</t>
  </si>
  <si>
    <t>IFI_2021_44</t>
  </si>
  <si>
    <t>IFI_2021_45</t>
  </si>
  <si>
    <t>IFI_2021_46</t>
  </si>
  <si>
    <t>China (PRC and Hong Kong)</t>
  </si>
  <si>
    <t>IFI_2021_47</t>
  </si>
  <si>
    <t>IFI_2021_48</t>
  </si>
  <si>
    <t>IFI_2021_49</t>
  </si>
  <si>
    <t>Congo, Democratic Republic of</t>
  </si>
  <si>
    <t>IFI_2021_50</t>
  </si>
  <si>
    <t>Congo, Republic of</t>
  </si>
  <si>
    <t>IFI_2021_51</t>
  </si>
  <si>
    <t>IFI_2021_52</t>
  </si>
  <si>
    <t>IFI_2021_53</t>
  </si>
  <si>
    <t>Côte d'Ivoire</t>
  </si>
  <si>
    <t>IFI_2021_54</t>
  </si>
  <si>
    <t>IFI_2021_55</t>
  </si>
  <si>
    <t>IFI_2021_56</t>
  </si>
  <si>
    <t>Curacao/Netherlands Antilles</t>
  </si>
  <si>
    <t>IFI_2021_57</t>
  </si>
  <si>
    <t>IFI_2021_58</t>
  </si>
  <si>
    <t>IFI_2021_59</t>
  </si>
  <si>
    <t>IFI_2021_60</t>
  </si>
  <si>
    <t>IFI_2021_61</t>
  </si>
  <si>
    <t>IFI_2021_62</t>
  </si>
  <si>
    <t>IFI_2021_63</t>
  </si>
  <si>
    <t>IFI_2021_64</t>
  </si>
  <si>
    <t>IFI_2021_65</t>
  </si>
  <si>
    <t>IFI_2021_66</t>
  </si>
  <si>
    <t>IFI_2021_67</t>
  </si>
  <si>
    <t>IFI_2021_68</t>
  </si>
  <si>
    <t>IFI_2021_69</t>
  </si>
  <si>
    <t>IFI_2021_70</t>
  </si>
  <si>
    <t>IFI_2021_71</t>
  </si>
  <si>
    <t>Falkland Islands (U.K.)</t>
  </si>
  <si>
    <t>IFI_2021_72</t>
  </si>
  <si>
    <t>Faroe Islands (Denmark)</t>
  </si>
  <si>
    <t>IFI_2021_73</t>
  </si>
  <si>
    <t>IFI_2021_74</t>
  </si>
  <si>
    <t>IFI_2021_75</t>
  </si>
  <si>
    <t>IFI_2021_76</t>
  </si>
  <si>
    <t>IFI_2021_77</t>
  </si>
  <si>
    <t>IFI_2021_78</t>
  </si>
  <si>
    <t>IFI_2021_79</t>
  </si>
  <si>
    <t>IFI_2021_80</t>
  </si>
  <si>
    <t>IFI_2021_81</t>
  </si>
  <si>
    <t>IFI_2021_82</t>
  </si>
  <si>
    <t>IFI_2021_83</t>
  </si>
  <si>
    <t>Gibraltar (U.K.)</t>
  </si>
  <si>
    <t>IFI_2021_84</t>
  </si>
  <si>
    <t>IFI_2021_85</t>
  </si>
  <si>
    <t>IFI_2021_86</t>
  </si>
  <si>
    <t>IFI_2021_87</t>
  </si>
  <si>
    <t>Guadeloupe (France)</t>
  </si>
  <si>
    <t>IFI_2021_88</t>
  </si>
  <si>
    <t>IFI_2021_89</t>
  </si>
  <si>
    <t>IFI_2021_90</t>
  </si>
  <si>
    <t>IFI_2021_91</t>
  </si>
  <si>
    <t>IFI_2021_92</t>
  </si>
  <si>
    <t>IFI_2021_93</t>
  </si>
  <si>
    <t>IFI_2021_94</t>
  </si>
  <si>
    <t>IFI_2021_95</t>
  </si>
  <si>
    <t>IFI_2021_96</t>
  </si>
  <si>
    <t>IFI_2021_97</t>
  </si>
  <si>
    <t>IFI_2021_98</t>
  </si>
  <si>
    <t>IFI_2021_99</t>
  </si>
  <si>
    <t>Iran, Islamic Republic of</t>
  </si>
  <si>
    <t>IFI_2021_100</t>
  </si>
  <si>
    <t>IFI_2021_101</t>
  </si>
  <si>
    <t>IFI_2021_102</t>
  </si>
  <si>
    <t>Isle of Man (U.K.)</t>
  </si>
  <si>
    <t>IFI_2021_103</t>
  </si>
  <si>
    <t>IFI_2021_104</t>
  </si>
  <si>
    <t>IFI_2021_105</t>
  </si>
  <si>
    <t>IFI_2021_106</t>
  </si>
  <si>
    <t>IFI_2021_107</t>
  </si>
  <si>
    <t>IFI_2021_108</t>
  </si>
  <si>
    <t>IFI_2021_109</t>
  </si>
  <si>
    <t>IFI_2021_110</t>
  </si>
  <si>
    <t>IFI_2021_111</t>
  </si>
  <si>
    <t>Korea (North), Democratic People's Republic of</t>
  </si>
  <si>
    <t>IFI_2021_112</t>
  </si>
  <si>
    <t>Korea (South), Republic of</t>
  </si>
  <si>
    <t>IFI_2021_113</t>
  </si>
  <si>
    <t>IFI_2021_114</t>
  </si>
  <si>
    <t>IFI_2021_115</t>
  </si>
  <si>
    <t>IFI_2021_116</t>
  </si>
  <si>
    <t>IFI_2021_117</t>
  </si>
  <si>
    <t>IFI_2021_118</t>
  </si>
  <si>
    <t>IFI_2021_119</t>
  </si>
  <si>
    <t>IFI_2021_120</t>
  </si>
  <si>
    <t>IFI_2021_121</t>
  </si>
  <si>
    <t>IFI_2021_122</t>
  </si>
  <si>
    <t>IFI_2021_123</t>
  </si>
  <si>
    <t>IFI_2021_124</t>
  </si>
  <si>
    <t>IFI_2021_125</t>
  </si>
  <si>
    <t>IFI_2021_126</t>
  </si>
  <si>
    <t>IFI_2021_127</t>
  </si>
  <si>
    <t>IFI_2021_128</t>
  </si>
  <si>
    <t>IFI_2021_129</t>
  </si>
  <si>
    <t>IFI_2021_130</t>
  </si>
  <si>
    <t>IFI_2021_131</t>
  </si>
  <si>
    <t>IFI_2021_132</t>
  </si>
  <si>
    <t>IFI_2021_133</t>
  </si>
  <si>
    <t>Martinique (France)</t>
  </si>
  <si>
    <t>IFI_2021_134</t>
  </si>
  <si>
    <t>IFI_2021_135</t>
  </si>
  <si>
    <t>IFI_2021_136</t>
  </si>
  <si>
    <t>Mayotte (France)</t>
  </si>
  <si>
    <t>IFI_2021_137</t>
  </si>
  <si>
    <t>IFI_2021_138</t>
  </si>
  <si>
    <t>Micronesia</t>
  </si>
  <si>
    <t>IFI_2021_139</t>
  </si>
  <si>
    <t xml:space="preserve">Moldova, Republic of </t>
  </si>
  <si>
    <t>IFI_2021_140</t>
  </si>
  <si>
    <t>IFI_2021_141</t>
  </si>
  <si>
    <t>IFI_2021_142</t>
  </si>
  <si>
    <t>IFI_2021_143</t>
  </si>
  <si>
    <t>IFI_2021_144</t>
  </si>
  <si>
    <t>IFI_2021_145</t>
  </si>
  <si>
    <t>IFI_2021_146</t>
  </si>
  <si>
    <t>IFI_2021_147</t>
  </si>
  <si>
    <t>IFI_2021_148</t>
  </si>
  <si>
    <t>IFI_2021_149</t>
  </si>
  <si>
    <t>IFI_2021_150</t>
  </si>
  <si>
    <t>IFI_2021_151</t>
  </si>
  <si>
    <t>New Caledonia (France)</t>
  </si>
  <si>
    <t>IFI_2021_152</t>
  </si>
  <si>
    <t>IFI_2021_153</t>
  </si>
  <si>
    <t>IFI_2021_154</t>
  </si>
  <si>
    <t>IFI_2021_155</t>
  </si>
  <si>
    <t>IFI_2021_156</t>
  </si>
  <si>
    <t>IFI_2021_157</t>
  </si>
  <si>
    <t>North Macedonia, Republic of</t>
  </si>
  <si>
    <t>IFI_2021_158</t>
  </si>
  <si>
    <t>Northern Mariana Islands (U.S.)</t>
  </si>
  <si>
    <t>IFI_2021_159</t>
  </si>
  <si>
    <t>IFI_2021_160</t>
  </si>
  <si>
    <t>IFI_2021_161</t>
  </si>
  <si>
    <t>IFI_2021_162</t>
  </si>
  <si>
    <t>IFI_2021_163</t>
  </si>
  <si>
    <t>Palestinian Authority</t>
  </si>
  <si>
    <t>IFI_2021_164</t>
  </si>
  <si>
    <t>IFI_2021_165</t>
  </si>
  <si>
    <t>IFI_2021_166</t>
  </si>
  <si>
    <t>IFI_2021_167</t>
  </si>
  <si>
    <t>IFI_2021_168</t>
  </si>
  <si>
    <t>IFI_2021_169</t>
  </si>
  <si>
    <t>IFI_2021_170</t>
  </si>
  <si>
    <t>IFI_2021_171</t>
  </si>
  <si>
    <t>Puerto Rico (U.S.)</t>
  </si>
  <si>
    <t>IFI_2021_172</t>
  </si>
  <si>
    <t>IFI_2021_173</t>
  </si>
  <si>
    <t>Reunion (France)</t>
  </si>
  <si>
    <t>IFI_2021_174</t>
  </si>
  <si>
    <t>IFI_2021_175</t>
  </si>
  <si>
    <t>IFI_2021_176</t>
  </si>
  <si>
    <t>IFI_2021_177</t>
  </si>
  <si>
    <t>Saint Helena (U.K.)</t>
  </si>
  <si>
    <t>IFI_2021_178</t>
  </si>
  <si>
    <t>IFI_2021_179</t>
  </si>
  <si>
    <t>IFI_2021_180</t>
  </si>
  <si>
    <t>Saint Martin (France)</t>
  </si>
  <si>
    <t>IFI_2021_181</t>
  </si>
  <si>
    <t>Saint Pierre and Miquelon (France)</t>
  </si>
  <si>
    <t>IFI_2021_182</t>
  </si>
  <si>
    <t>Saint Vincent and Grenadines</t>
  </si>
  <si>
    <t>IFI_2021_183</t>
  </si>
  <si>
    <t>IFI_2021_184</t>
  </si>
  <si>
    <t>IFI_2021_185</t>
  </si>
  <si>
    <t>Sao Tomé &amp; Principe</t>
  </si>
  <si>
    <t>IFI_2021_186</t>
  </si>
  <si>
    <t>IFI_2021_187</t>
  </si>
  <si>
    <t>IFI_2021_188</t>
  </si>
  <si>
    <t>IFI_2021_189</t>
  </si>
  <si>
    <t>IFI_2021_190</t>
  </si>
  <si>
    <t>IFI_2021_191</t>
  </si>
  <si>
    <t>IFI_2021_192</t>
  </si>
  <si>
    <t>Sint Martin (Netherlands)</t>
  </si>
  <si>
    <t>IFI_2021_193</t>
  </si>
  <si>
    <t>IFI_2021_194</t>
  </si>
  <si>
    <t>IFI_2021_195</t>
  </si>
  <si>
    <t>IFI_2021_196</t>
  </si>
  <si>
    <t>IFI_2021_197</t>
  </si>
  <si>
    <t>IFI_2021_198</t>
  </si>
  <si>
    <t>IFI_2021_199</t>
  </si>
  <si>
    <t>IFI_2021_200</t>
  </si>
  <si>
    <t>IFI_2021_201</t>
  </si>
  <si>
    <t>IFI_2021_202</t>
  </si>
  <si>
    <t>IFI_2021_203</t>
  </si>
  <si>
    <t>IFI_2021_204</t>
  </si>
  <si>
    <t>IFI_2021_205</t>
  </si>
  <si>
    <t>IFI_2021_206</t>
  </si>
  <si>
    <t>IFI_2021_207</t>
  </si>
  <si>
    <t>IFI_2021_208</t>
  </si>
  <si>
    <t>Tanzania, United Republic of</t>
  </si>
  <si>
    <t>IFI_2021_209</t>
  </si>
  <si>
    <t>IFI_2021_210</t>
  </si>
  <si>
    <t>IFI_2021_211</t>
  </si>
  <si>
    <t>IFI_2021_212</t>
  </si>
  <si>
    <t>IFI_2021_213</t>
  </si>
  <si>
    <t>IFI_2021_214</t>
  </si>
  <si>
    <t>IFI_2021_215</t>
  </si>
  <si>
    <t>IFI_2021_216</t>
  </si>
  <si>
    <t>IFI_2021_217</t>
  </si>
  <si>
    <t>Turks and Caicos Islands (U.K.)</t>
  </si>
  <si>
    <t>IFI_2021_218</t>
  </si>
  <si>
    <t>IFI_2021_219</t>
  </si>
  <si>
    <t>IFI_2021_220</t>
  </si>
  <si>
    <t>IFI_2021_221</t>
  </si>
  <si>
    <t>IFI_2021_222</t>
  </si>
  <si>
    <t>IFI_2021_223</t>
  </si>
  <si>
    <t>IFI_2021_224</t>
  </si>
  <si>
    <t>IFI_2021_225</t>
  </si>
  <si>
    <t>IFI_2021_226</t>
  </si>
  <si>
    <t>Vanatu</t>
  </si>
  <si>
    <t>IFI_2021_227</t>
  </si>
  <si>
    <t>Venezuela, Bolivarian Republic of</t>
  </si>
  <si>
    <t>IFI_2021_228</t>
  </si>
  <si>
    <t>IFI_2021_229</t>
  </si>
  <si>
    <t>Virgin Islands (U.S.)</t>
  </si>
  <si>
    <t>IFI_2021_230</t>
  </si>
  <si>
    <t>IFI_2021_231</t>
  </si>
  <si>
    <t>IFI_2021_232</t>
  </si>
  <si>
    <t>Lookup</t>
  </si>
  <si>
    <t>Scope 1FuelsGaseous fuelsButanetonnes</t>
  </si>
  <si>
    <t>Scope 1FuelsGaseous fuelsButanelitres</t>
  </si>
  <si>
    <t>Scope 1FuelsGaseous fuelsButanekWh (Net CV)</t>
  </si>
  <si>
    <t>Scope 1FuelsGaseous fuelsButanekWh (Gross CV)</t>
  </si>
  <si>
    <t>Scope 1FuelsGaseous fuelsCNGtonnes</t>
  </si>
  <si>
    <t>Scope 1FuelsGaseous fuelsCNGlitres</t>
  </si>
  <si>
    <t>Scope 1FuelsGaseous fuelsCNGkWh (Net CV)</t>
  </si>
  <si>
    <t>Scope 1FuelsGaseous fuelsCNGkWh (Gross CV)</t>
  </si>
  <si>
    <t>Scope 1FuelsGaseous fuelsLNGtonnes</t>
  </si>
  <si>
    <t>Scope 1FuelsGaseous fuelsLNGlitres</t>
  </si>
  <si>
    <t>Scope 1FuelsGaseous fuelsLNGkWh (Net CV)</t>
  </si>
  <si>
    <t>Scope 1FuelsGaseous fuelsLNGkWh (Gross CV)</t>
  </si>
  <si>
    <t>Scope 1FuelsGaseous fuelsLPGtonnes</t>
  </si>
  <si>
    <t>Scope 1FuelsGaseous fuelsLPGlitres</t>
  </si>
  <si>
    <t>Scope 1FuelsGaseous fuelsLPGkWh (Net CV)</t>
  </si>
  <si>
    <t>Scope 1FuelsGaseous fuelsLPGkWh (Gross CV)</t>
  </si>
  <si>
    <t>Scope 1FuelsGaseous fuelsNatural gastonnes</t>
  </si>
  <si>
    <t>Scope 1FuelsGaseous fuelsNatural gascubic metres</t>
  </si>
  <si>
    <t>Scope 1FuelsGaseous fuelsNatural gaskWh (Net CV)</t>
  </si>
  <si>
    <t>Scope 1FuelsGaseous fuelsNatural gaskWh (Gross CV)</t>
  </si>
  <si>
    <t>Scope 1FuelsGaseous fuelsNatural gas (100% mineral blend)tonnes</t>
  </si>
  <si>
    <t>Scope 1FuelsGaseous fuelsNatural gas (100% mineral blend)cubic metres</t>
  </si>
  <si>
    <t>Scope 1FuelsGaseous fuelsNatural gas (100% mineral blend)kWh (Net CV)</t>
  </si>
  <si>
    <t>Scope 1FuelsGaseous fuelsNatural gas (100% mineral blend)kWh (Gross CV)</t>
  </si>
  <si>
    <t>Scope 1FuelsGaseous fuelsOther petroleum gastonnes</t>
  </si>
  <si>
    <t>Scope 1FuelsGaseous fuelsOther petroleum gaslitres</t>
  </si>
  <si>
    <t>Scope 1FuelsGaseous fuelsOther petroleum gaskWh (Net CV)</t>
  </si>
  <si>
    <t>Scope 1FuelsGaseous fuelsOther petroleum gaskWh (Gross CV)</t>
  </si>
  <si>
    <t>Scope 1FuelsGaseous fuelsPropanetonnes</t>
  </si>
  <si>
    <t>Scope 1FuelsGaseous fuelsPropanelitres</t>
  </si>
  <si>
    <t>Scope 1FuelsGaseous fuelsPropanekWh (Net CV)</t>
  </si>
  <si>
    <t>Scope 1FuelsGaseous fuelsPropanekWh (Gross CV)</t>
  </si>
  <si>
    <t>Scope 1FuelsLiquid fuelsAviation spirittonnes</t>
  </si>
  <si>
    <t>Scope 1FuelsLiquid fuelsAviation spiritlitres</t>
  </si>
  <si>
    <t>Scope 1FuelsLiquid fuelsAviation spiritkWh (Net CV)</t>
  </si>
  <si>
    <t>Scope 1FuelsLiquid fuelsAviation spiritkWh (Gross CV)</t>
  </si>
  <si>
    <t>Scope 1FuelsLiquid fuelsAviation turbine fueltonnes</t>
  </si>
  <si>
    <t>Scope 1FuelsLiquid fuelsAviation turbine fuellitres</t>
  </si>
  <si>
    <t>Scope 1FuelsLiquid fuelsAviation turbine fuelkWh (Net CV)</t>
  </si>
  <si>
    <t>Scope 1FuelsLiquid fuelsAviation turbine fuelkWh (Gross CV)</t>
  </si>
  <si>
    <t>Scope 1FuelsLiquid fuelsBurning oiltonnes</t>
  </si>
  <si>
    <t>Scope 1FuelsLiquid fuelsBurning oillitres</t>
  </si>
  <si>
    <t>Scope 1FuelsLiquid fuelsBurning oilkWh (Net CV)</t>
  </si>
  <si>
    <t>Scope 1FuelsLiquid fuelsBurning oilkWh (Gross CV)</t>
  </si>
  <si>
    <t>Scope 1FuelsLiquid fuelsDiesel (average biofuel blend)tonnes</t>
  </si>
  <si>
    <t>Scope 1FuelsLiquid fuelsDiesel (average biofuel blend)litres</t>
  </si>
  <si>
    <t>Scope 1FuelsLiquid fuelsDiesel (average biofuel blend)kWh (Net CV)</t>
  </si>
  <si>
    <t>Scope 1FuelsLiquid fuelsDiesel (average biofuel blend)kWh (Gross CV)</t>
  </si>
  <si>
    <t>Scope 1FuelsLiquid fuelsDiesel (100% mineral diesel)tonnes</t>
  </si>
  <si>
    <t>Scope 1FuelsLiquid fuelsDiesel (100% mineral diesel)litres</t>
  </si>
  <si>
    <t>Scope 1FuelsLiquid fuelsDiesel (100% mineral diesel)kWh (Net CV)</t>
  </si>
  <si>
    <t>Scope 1FuelsLiquid fuelsDiesel (100% mineral diesel)kWh (Gross CV)</t>
  </si>
  <si>
    <t>Scope 1FuelsLiquid fuelsFuel oiltonnes</t>
  </si>
  <si>
    <t>Scope 1FuelsLiquid fuelsFuel oillitres</t>
  </si>
  <si>
    <t>Scope 1FuelsLiquid fuelsFuel oilkWh (Net CV)</t>
  </si>
  <si>
    <t>Scope 1FuelsLiquid fuelsFuel oilkWh (Gross CV)</t>
  </si>
  <si>
    <t>Scope 1FuelsLiquid fuelsGas oiltonnes</t>
  </si>
  <si>
    <t>Scope 1FuelsLiquid fuelsGas oillitres</t>
  </si>
  <si>
    <t>Scope 1FuelsLiquid fuelsGas oilkWh (Net CV)</t>
  </si>
  <si>
    <t>Scope 1FuelsLiquid fuelsGas oilkWh (Gross CV)</t>
  </si>
  <si>
    <t>Scope 1FuelsLiquid fuelsLubricantstonnes</t>
  </si>
  <si>
    <t>Scope 1FuelsLiquid fuelsLubricantslitres</t>
  </si>
  <si>
    <t>Scope 1FuelsLiquid fuelsLubricantskWh (Net CV)</t>
  </si>
  <si>
    <t>Scope 1FuelsLiquid fuelsLubricantskWh (Gross CV)</t>
  </si>
  <si>
    <t>Scope 1FuelsLiquid fuelsNaphthatonnes</t>
  </si>
  <si>
    <t>Scope 1FuelsLiquid fuelsNaphthalitres</t>
  </si>
  <si>
    <t>Scope 1FuelsLiquid fuelsNaphthakWh (Net CV)</t>
  </si>
  <si>
    <t>Scope 1FuelsLiquid fuelsNaphthakWh (Gross CV)</t>
  </si>
  <si>
    <t>Scope 1FuelsLiquid fuelsPetrol (average biofuel blend)tonnes</t>
  </si>
  <si>
    <t>Scope 1FuelsLiquid fuelsPetrol (average biofuel blend)litres</t>
  </si>
  <si>
    <t>Scope 1FuelsLiquid fuelsPetrol (average biofuel blend)kWh (Net CV)</t>
  </si>
  <si>
    <t>Scope 1FuelsLiquid fuelsPetrol (average biofuel blend)kWh (Gross CV)</t>
  </si>
  <si>
    <t>Scope 1FuelsLiquid fuelsPetrol (100% mineral petrol)tonnes</t>
  </si>
  <si>
    <t>Scope 1FuelsLiquid fuelsPetrol (100% mineral petrol)litres</t>
  </si>
  <si>
    <t>Scope 1FuelsLiquid fuelsPetrol (100% mineral petrol)kWh (Net CV)</t>
  </si>
  <si>
    <t>Scope 1FuelsLiquid fuelsPetrol (100% mineral petrol)kWh (Gross CV)</t>
  </si>
  <si>
    <t>Scope 1FuelsLiquid fuelsProcessed fuel oils - residual oiltonnes</t>
  </si>
  <si>
    <t>Scope 1FuelsLiquid fuelsProcessed fuel oils - residual oillitres</t>
  </si>
  <si>
    <t>Scope 1FuelsLiquid fuelsProcessed fuel oils - residual oilkWh (Net CV)</t>
  </si>
  <si>
    <t>Scope 1FuelsLiquid fuelsProcessed fuel oils - residual oilkWh (Gross CV)</t>
  </si>
  <si>
    <t>Scope 1FuelsLiquid fuelsProcessed fuel oils - distillate oiltonnes</t>
  </si>
  <si>
    <t>Scope 1FuelsLiquid fuelsProcessed fuel oils - distillate oillitres</t>
  </si>
  <si>
    <t>Scope 1FuelsLiquid fuelsProcessed fuel oils - distillate oilkWh (Net CV)</t>
  </si>
  <si>
    <t>Scope 1FuelsLiquid fuelsProcessed fuel oils - distillate oilkWh (Gross CV)</t>
  </si>
  <si>
    <t>Scope 1FuelsLiquid fuelsRefinery miscellaneoustonnes</t>
  </si>
  <si>
    <t>Scope 1FuelsLiquid fuelsRefinery miscellaneouslitres</t>
  </si>
  <si>
    <t>Scope 1FuelsLiquid fuelsRefinery miscellaneouskWh (Net CV)</t>
  </si>
  <si>
    <t>Scope 1FuelsLiquid fuelsRefinery miscellaneouskWh (Gross CV)</t>
  </si>
  <si>
    <t>Scope 1FuelsLiquid fuelsWaste oilstonnes</t>
  </si>
  <si>
    <t>Scope 1FuelsLiquid fuelsWaste oilslitres</t>
  </si>
  <si>
    <t>Scope 1FuelsLiquid fuelsWaste oilskWh (Net CV)</t>
  </si>
  <si>
    <t>Scope 1FuelsLiquid fuelsWaste oilskWh (Gross CV)</t>
  </si>
  <si>
    <t>Scope 1FuelsLiquid fuelsMarine gas oiltonnes</t>
  </si>
  <si>
    <t>Scope 1FuelsLiquid fuelsMarine gas oillitres</t>
  </si>
  <si>
    <t>Scope 1FuelsLiquid fuelsMarine gas oilkWh (Net CV)</t>
  </si>
  <si>
    <t>Scope 1FuelsLiquid fuelsMarine gas oilkWh (Gross CV)</t>
  </si>
  <si>
    <t>Scope 1FuelsLiquid fuelsMarine fuel oiltonnes</t>
  </si>
  <si>
    <t>Scope 1FuelsLiquid fuelsMarine fuel oillitres</t>
  </si>
  <si>
    <t>Scope 1FuelsLiquid fuelsMarine fuel oilkWh (Net CV)</t>
  </si>
  <si>
    <t>Scope 1FuelsLiquid fuelsMarine fuel oilkWh (Gross CV)</t>
  </si>
  <si>
    <t>Scope 1FuelsSolid fuelsCoal (industrial)tonnes</t>
  </si>
  <si>
    <t>Scope 1FuelsSolid fuelsCoal (industrial)kWh (Net CV)</t>
  </si>
  <si>
    <t>Scope 1FuelsSolid fuelsCoal (industrial)kWh (Gross CV)</t>
  </si>
  <si>
    <t>Scope 1FuelsSolid fuelsCoal (electricity generation)tonnes</t>
  </si>
  <si>
    <t>Scope 1FuelsSolid fuelsCoal (electricity generation)kWh (Net CV)</t>
  </si>
  <si>
    <t>Scope 1FuelsSolid fuelsCoal (electricity generation)kWh (Gross CV)</t>
  </si>
  <si>
    <t>Scope 1FuelsSolid fuelsCoal (domestic)tonnes</t>
  </si>
  <si>
    <t>Scope 1FuelsSolid fuelsCoal (domestic)kWh (Net CV)</t>
  </si>
  <si>
    <t>Scope 1FuelsSolid fuelsCoal (domestic)kWh (Gross CV)</t>
  </si>
  <si>
    <t>Scope 1FuelsSolid fuelsCoking coaltonnes</t>
  </si>
  <si>
    <t>Scope 1FuelsSolid fuelsCoking coalkWh (Net CV)</t>
  </si>
  <si>
    <t>Scope 1FuelsSolid fuelsCoking coalkWh (Gross CV)</t>
  </si>
  <si>
    <t>Scope 1FuelsSolid fuelsPetroleum coketonnes</t>
  </si>
  <si>
    <t>Scope 1FuelsSolid fuelsPetroleum cokekWh (Net CV)</t>
  </si>
  <si>
    <t>Scope 1FuelsSolid fuelsPetroleum cokekWh (Gross CV)</t>
  </si>
  <si>
    <t>Scope 1FuelsSolid fuelsCoal (electricity generation - home produced coal only)tonnes</t>
  </si>
  <si>
    <t>Scope 1FuelsSolid fuelsCoal (electricity generation - home produced coal only)kWh (Net CV)</t>
  </si>
  <si>
    <t>Scope 1FuelsSolid fuelsCoal (electricity generation - home produced coal only)kWh (Gross CV)</t>
  </si>
  <si>
    <t>Scope 1BioenergyBiofuelBioethanollitres</t>
  </si>
  <si>
    <t>Scope 1BioenergyBiofuelBioethanolGJ</t>
  </si>
  <si>
    <t>Scope 1BioenergyBiofuelBioethanolkg</t>
  </si>
  <si>
    <t>Scope 1BioenergyBiofuelBiodiesel MElitres</t>
  </si>
  <si>
    <t>Scope 1BioenergyBiofuelBiodiesel MEGJ</t>
  </si>
  <si>
    <t>Scope 1BioenergyBiofuelBiodiesel MEkg</t>
  </si>
  <si>
    <t>Scope 1BioenergyBiofuelBiomethane (compressed)litres</t>
  </si>
  <si>
    <t>Scope 1BioenergyBiofuelBiomethane (compressed)GJ</t>
  </si>
  <si>
    <t>Scope 1BioenergyBiofuelBiomethane (compressed)kg</t>
  </si>
  <si>
    <t>Scope 1BioenergyBiofuelBiodiesel ME (from used cooking oil)litres</t>
  </si>
  <si>
    <t>Scope 1BioenergyBiofuelBiodiesel ME (from used cooking oil)GJ</t>
  </si>
  <si>
    <t>Scope 1BioenergyBiofuelBiodiesel ME (from used cooking oil)kg</t>
  </si>
  <si>
    <t>Scope 1BioenergyBiofuelBiodiesel ME (from tallow)litres</t>
  </si>
  <si>
    <t>Scope 1BioenergyBiofuelBiodiesel ME (from tallow)GJ</t>
  </si>
  <si>
    <t>Scope 1BioenergyBiofuelBiodiesel ME (from tallow)kg</t>
  </si>
  <si>
    <t>Scope 1BioenergyBiofuelBiodiesel HVOlitres</t>
  </si>
  <si>
    <t>Scope 1BioenergyBiofuelBiodiesel HVOGJ</t>
  </si>
  <si>
    <t>Scope 1BioenergyBiofuelBiodiesel HVOkg</t>
  </si>
  <si>
    <t>Scope 1BioenergyBiofuelBiopropanelitres</t>
  </si>
  <si>
    <t>Scope 1BioenergyBiofuelBiopropaneGJ</t>
  </si>
  <si>
    <t>Scope 1BioenergyBiofuelBiopropanekg</t>
  </si>
  <si>
    <t>Scope 1BioenergyBiofuelBio Petrollitres</t>
  </si>
  <si>
    <t>Scope 1BioenergyBiofuelBio PetrolGJ</t>
  </si>
  <si>
    <t>Scope 1BioenergyBiofuelBio Petrolkg</t>
  </si>
  <si>
    <t>Scope 1BioenergyBiofuelRenewable petrollitres</t>
  </si>
  <si>
    <t>Scope 1BioenergyBiofuelRenewable petrolGJ</t>
  </si>
  <si>
    <t>Scope 1BioenergyBiofuelRenewable petrolkg</t>
  </si>
  <si>
    <t>Scope 1BioenergyBiofuelOff road biodiesellitres</t>
  </si>
  <si>
    <t>Scope 1BioenergyBiofuelOff road biodieselGJ</t>
  </si>
  <si>
    <t>Scope 1BioenergyBiofuelOff road biodieselkg</t>
  </si>
  <si>
    <t>Scope 1BioenergyBiofuelBiomethane (liquified)litres</t>
  </si>
  <si>
    <t>Scope 1BioenergyBiofuelBiomethane (liquified)GJ</t>
  </si>
  <si>
    <t>Scope 1BioenergyBiofuelBiomethane (liquified)kg</t>
  </si>
  <si>
    <t>Scope 1BioenergyBiofuelMethanol (bio)litres</t>
  </si>
  <si>
    <t>Scope 1BioenergyBiofuelMethanol (bio)GJ</t>
  </si>
  <si>
    <t>Scope 1BioenergyBiofuelMethanol (bio)kg</t>
  </si>
  <si>
    <t>Scope 1BioenergyBiomassWood logstonnes</t>
  </si>
  <si>
    <t>Scope 1BioenergyBiomassWood logskWh</t>
  </si>
  <si>
    <t>Scope 1BioenergyBiomassWood chipstonnes</t>
  </si>
  <si>
    <t>Scope 1BioenergyBiomassWood chipskWh</t>
  </si>
  <si>
    <t>Scope 1BioenergyBiomassWood pelletstonnes</t>
  </si>
  <si>
    <t>Scope 1BioenergyBiomassWood pelletskWh</t>
  </si>
  <si>
    <t>Scope 1BioenergyBiomassGrass/strawtonnes</t>
  </si>
  <si>
    <t>Scope 1BioenergyBiomassGrass/strawkWh</t>
  </si>
  <si>
    <t>Scope 1BioenergyBiogasBiogastonnes</t>
  </si>
  <si>
    <t>Scope 1BioenergyBiogasBiogaskWh</t>
  </si>
  <si>
    <t>Scope 1BioenergyBiogasLandfill gastonnes</t>
  </si>
  <si>
    <t>Scope 1BioenergyBiogasLandfill gaskWh</t>
  </si>
  <si>
    <t>Scope 1Refrigerant &amp; otherKyoto protocol productsCarbon dioxideEmissions including only Kyoto productskg</t>
  </si>
  <si>
    <t>Scope 1Refrigerant &amp; otherKyoto protocol productsCarbon dioxideEmissions including only non-Kyoto productskg</t>
  </si>
  <si>
    <t>Scope 1Refrigerant &amp; otherKyoto protocol productsCarbon dioxideTotal emissions including non-Kyoto productskg</t>
  </si>
  <si>
    <t>Scope 1Refrigerant &amp; otherKyoto protocol productsMethaneEmissions including only Kyoto productskg</t>
  </si>
  <si>
    <t>Scope 1Refrigerant &amp; otherKyoto protocol productsMethaneEmissions including only non-Kyoto productskg</t>
  </si>
  <si>
    <t>Scope 1Refrigerant &amp; otherKyoto protocol productsMethaneTotal emissions including non-Kyoto productskg</t>
  </si>
  <si>
    <t>Scope 1Refrigerant &amp; otherKyoto protocol productsNitrous oxideEmissions including only Kyoto productskg</t>
  </si>
  <si>
    <t>Scope 1Refrigerant &amp; otherKyoto protocol productsNitrous oxideEmissions including only non-Kyoto productskg</t>
  </si>
  <si>
    <t>Scope 1Refrigerant &amp; otherKyoto protocol productsNitrous oxideTotal emissions including non-Kyoto productskg</t>
  </si>
  <si>
    <t>Scope 1Refrigerant &amp; otherKyoto protocol productsHFC-23Emissions including only Kyoto productskg</t>
  </si>
  <si>
    <t>Scope 1Refrigerant &amp; otherKyoto protocol productsHFC-23Emissions including only non-Kyoto productskg</t>
  </si>
  <si>
    <t>Scope 1Refrigerant &amp; otherKyoto protocol productsHFC-23Total emissions including non-Kyoto productskg</t>
  </si>
  <si>
    <t>Scope 1Refrigerant &amp; otherKyoto protocol productsHFC-32Emissions including only Kyoto productskg</t>
  </si>
  <si>
    <t>Scope 1Refrigerant &amp; otherKyoto protocol productsHFC-32Emissions including only non-Kyoto productskg</t>
  </si>
  <si>
    <t>Scope 1Refrigerant &amp; otherKyoto protocol productsHFC-32Total emissions including non-Kyoto productskg</t>
  </si>
  <si>
    <t>Scope 1Refrigerant &amp; otherKyoto protocol productsHFC-41Emissions including only Kyoto productskg</t>
  </si>
  <si>
    <t>Scope 1Refrigerant &amp; otherKyoto protocol productsHFC-41Emissions including only non-Kyoto productskg</t>
  </si>
  <si>
    <t>Scope 1Refrigerant &amp; otherKyoto protocol productsHFC-41Total emissions including non-Kyoto productskg</t>
  </si>
  <si>
    <t>Scope 1Refrigerant &amp; otherKyoto protocol productsHFC-125Emissions including only Kyoto productskg</t>
  </si>
  <si>
    <t>Scope 1Refrigerant &amp; otherKyoto protocol productsHFC-125Emissions including only non-Kyoto productskg</t>
  </si>
  <si>
    <t>Scope 1Refrigerant &amp; otherKyoto protocol productsHFC-125Total emissions including non-Kyoto productskg</t>
  </si>
  <si>
    <t>Scope 1Refrigerant &amp; otherKyoto protocol productsHFC-134Emissions including only Kyoto productskg</t>
  </si>
  <si>
    <t>Scope 1Refrigerant &amp; otherKyoto protocol productsHFC-134Emissions including only non-Kyoto productskg</t>
  </si>
  <si>
    <t>Scope 1Refrigerant &amp; otherKyoto protocol productsHFC-134Total emissions including non-Kyoto productskg</t>
  </si>
  <si>
    <t>Scope 1Refrigerant &amp; otherKyoto protocol productsHFC-134aEmissions including only Kyoto productskg</t>
  </si>
  <si>
    <t>Scope 1Refrigerant &amp; otherKyoto protocol productsHFC-134aEmissions including only non-Kyoto productskg</t>
  </si>
  <si>
    <t>Scope 1Refrigerant &amp; otherKyoto protocol productsHFC-134aTotal emissions including non-Kyoto productskg</t>
  </si>
  <si>
    <t>Scope 1Refrigerant &amp; otherKyoto protocol productsHFC-143Emissions including only Kyoto productskg</t>
  </si>
  <si>
    <t>Scope 1Refrigerant &amp; otherKyoto protocol productsHFC-143Emissions including only non-Kyoto productskg</t>
  </si>
  <si>
    <t>Scope 1Refrigerant &amp; otherKyoto protocol productsHFC-143Total emissions including non-Kyoto productskg</t>
  </si>
  <si>
    <t>Scope 1Refrigerant &amp; otherKyoto protocol productsHFC-143aEmissions including only Kyoto productskg</t>
  </si>
  <si>
    <t>Scope 1Refrigerant &amp; otherKyoto protocol productsHFC-143aEmissions including only non-Kyoto productskg</t>
  </si>
  <si>
    <t>Scope 1Refrigerant &amp; otherKyoto protocol productsHFC-143aTotal emissions including non-Kyoto productskg</t>
  </si>
  <si>
    <t>Scope 1Refrigerant &amp; otherKyoto protocol productsHFC-152aEmissions including only Kyoto productskg</t>
  </si>
  <si>
    <t>Scope 1Refrigerant &amp; otherKyoto protocol productsHFC-152aEmissions including only non-Kyoto productskg</t>
  </si>
  <si>
    <t>Scope 1Refrigerant &amp; otherKyoto protocol productsHFC-152aTotal emissions including non-Kyoto productskg</t>
  </si>
  <si>
    <t>Scope 1Refrigerant &amp; otherKyoto protocol productsHFC-227eaEmissions including only Kyoto productskg</t>
  </si>
  <si>
    <t>Scope 1Refrigerant &amp; otherKyoto protocol productsHFC-227eaEmissions including only non-Kyoto productskg</t>
  </si>
  <si>
    <t>Scope 1Refrigerant &amp; otherKyoto protocol productsHFC-227eaTotal emissions including non-Kyoto productskg</t>
  </si>
  <si>
    <t>Scope 1Refrigerant &amp; otherKyoto protocol productsHFC-236faEmissions including only Kyoto productskg</t>
  </si>
  <si>
    <t>Scope 1Refrigerant &amp; otherKyoto protocol productsHFC-236faEmissions including only non-Kyoto productskg</t>
  </si>
  <si>
    <t>Scope 1Refrigerant &amp; otherKyoto protocol productsHFC-236faTotal emissions including non-Kyoto productskg</t>
  </si>
  <si>
    <t>Scope 1Refrigerant &amp; otherKyoto protocol productsHFC-245faEmissions including only Kyoto productskg</t>
  </si>
  <si>
    <t>Scope 1Refrigerant &amp; otherKyoto protocol productsHFC-245faEmissions including only non-Kyoto productskg</t>
  </si>
  <si>
    <t>Scope 1Refrigerant &amp; otherKyoto protocol productsHFC-245faTotal emissions including non-Kyoto productskg</t>
  </si>
  <si>
    <t>Scope 1Refrigerant &amp; otherKyoto protocol productsHFC-43-I0meeEmissions including only Kyoto productskg</t>
  </si>
  <si>
    <t>Scope 1Refrigerant &amp; otherKyoto protocol productsHFC-43-I0meeEmissions including only non-Kyoto productskg</t>
  </si>
  <si>
    <t>Scope 1Refrigerant &amp; otherKyoto protocol productsHFC-43-I0meeTotal emissions including non-Kyoto productskg</t>
  </si>
  <si>
    <t>Scope 1Refrigerant &amp; otherKyoto protocol productsPerfluoromethane (PFC-14)Emissions including only Kyoto productskg</t>
  </si>
  <si>
    <t>Scope 1Refrigerant &amp; otherKyoto protocol productsPerfluoromethane (PFC-14)Emissions including only non-Kyoto productskg</t>
  </si>
  <si>
    <t>Scope 1Refrigerant &amp; otherKyoto protocol productsPerfluoromethane (PFC-14)Total emissions including non-Kyoto productskg</t>
  </si>
  <si>
    <t>Scope 1Refrigerant &amp; otherKyoto protocol productsPerfluoroethane (PFC-116)Emissions including only Kyoto productskg</t>
  </si>
  <si>
    <t>Scope 1Refrigerant &amp; otherKyoto protocol productsPerfluoroethane (PFC-116)Emissions including only non-Kyoto productskg</t>
  </si>
  <si>
    <t>Scope 1Refrigerant &amp; otherKyoto protocol productsPerfluoroethane (PFC-116)Total emissions including non-Kyoto productskg</t>
  </si>
  <si>
    <t>Scope 1Refrigerant &amp; otherKyoto protocol productsPerfluoropropane (PFC-218)Emissions including only Kyoto productskg</t>
  </si>
  <si>
    <t>Scope 1Refrigerant &amp; otherKyoto protocol productsPerfluoropropane (PFC-218)Emissions including only non-Kyoto productskg</t>
  </si>
  <si>
    <t>Scope 1Refrigerant &amp; otherKyoto protocol productsPerfluoropropane (PFC-218)Total emissions including non-Kyoto productskg</t>
  </si>
  <si>
    <t>Scope 1Refrigerant &amp; otherKyoto protocol productsPerfluorocyclobutane (PFC-318)Emissions including only Kyoto productskg</t>
  </si>
  <si>
    <t>Scope 1Refrigerant &amp; otherKyoto protocol productsPerfluorocyclobutane (PFC-318)Emissions including only non-Kyoto productskg</t>
  </si>
  <si>
    <t>Scope 1Refrigerant &amp; otherKyoto protocol productsPerfluorocyclobutane (PFC-318)Total emissions including non-Kyoto productskg</t>
  </si>
  <si>
    <t>Scope 1Refrigerant &amp; otherKyoto protocol productsPerfluorobutane (PFC-3-1-10)Emissions including only Kyoto productskg</t>
  </si>
  <si>
    <t>Scope 1Refrigerant &amp; otherKyoto protocol productsPerfluorobutane (PFC-3-1-10)Emissions including only non-Kyoto productskg</t>
  </si>
  <si>
    <t>Scope 1Refrigerant &amp; otherKyoto protocol productsPerfluorobutane (PFC-3-1-10)Total emissions including non-Kyoto productskg</t>
  </si>
  <si>
    <t>Scope 1Refrigerant &amp; otherKyoto protocol productsPerfluoropentane (PFC-4-1-12)Emissions including only Kyoto productskg</t>
  </si>
  <si>
    <t>Scope 1Refrigerant &amp; otherKyoto protocol productsPerfluoropentane (PFC-4-1-12)Emissions including only non-Kyoto productskg</t>
  </si>
  <si>
    <t>Scope 1Refrigerant &amp; otherKyoto protocol productsPerfluoropentane (PFC-4-1-12)Total emissions including non-Kyoto productskg</t>
  </si>
  <si>
    <t>Scope 1Refrigerant &amp; otherKyoto protocol productsPerfluorohexane (PFC-5-1-14)Emissions including only Kyoto productskg</t>
  </si>
  <si>
    <t>Scope 1Refrigerant &amp; otherKyoto protocol productsPerfluorohexane (PFC-5-1-14)Emissions including only non-Kyoto productskg</t>
  </si>
  <si>
    <t>Scope 1Refrigerant &amp; otherKyoto protocol productsPerfluorohexane (PFC-5-1-14)Total emissions including non-Kyoto productskg</t>
  </si>
  <si>
    <t>Scope 1Refrigerant &amp; otherKyoto protocol productsPFC-9-1-18Emissions including only Kyoto productskg</t>
  </si>
  <si>
    <t>Scope 1Refrigerant &amp; otherKyoto protocol productsPFC-9-1-18Emissions including only non-Kyoto productskg</t>
  </si>
  <si>
    <t>Scope 1Refrigerant &amp; otherKyoto protocol productsPFC-9-1-18Total emissions including non-Kyoto productskg</t>
  </si>
  <si>
    <t>Scope 1Refrigerant &amp; otherKyoto protocol productsPerfluorocyclopropaneEmissions including only Kyoto productskg</t>
  </si>
  <si>
    <t>Scope 1Refrigerant &amp; otherKyoto protocol productsPerfluorocyclopropaneEmissions including only non-Kyoto productskg</t>
  </si>
  <si>
    <t>Scope 1Refrigerant &amp; otherKyoto protocol productsPerfluorocyclopropaneTotal emissions including non-Kyoto productskg</t>
  </si>
  <si>
    <t>Scope 1Refrigerant &amp; otherKyoto protocol productsSulphur hexafluoride (SF6)Emissions including only Kyoto productskg</t>
  </si>
  <si>
    <t>Scope 1Refrigerant &amp; otherKyoto protocol productsSulphur hexafluoride (SF6)Emissions including only non-Kyoto productskg</t>
  </si>
  <si>
    <t>Scope 1Refrigerant &amp; otherKyoto protocol productsSulphur hexafluoride (SF6)Total emissions including non-Kyoto productskg</t>
  </si>
  <si>
    <t>Scope 1Refrigerant &amp; otherKyoto protocol productsHFC-152Emissions including only Kyoto productskg</t>
  </si>
  <si>
    <t>Scope 1Refrigerant &amp; otherKyoto protocol productsHFC-152Emissions including only non-Kyoto productskg</t>
  </si>
  <si>
    <t>Scope 1Refrigerant &amp; otherKyoto protocol productsHFC-152Total emissions including non-Kyoto productskg</t>
  </si>
  <si>
    <t>Scope 1Refrigerant &amp; otherKyoto protocol productsHFC-161Emissions including only Kyoto productskg</t>
  </si>
  <si>
    <t>Scope 1Refrigerant &amp; otherKyoto protocol productsHFC-161Emissions including only non-Kyoto productskg</t>
  </si>
  <si>
    <t>Scope 1Refrigerant &amp; otherKyoto protocol productsHFC-161Total emissions including non-Kyoto productskg</t>
  </si>
  <si>
    <t>Scope 1Refrigerant &amp; otherKyoto protocol productsHFC-236cbEmissions including only Kyoto productskg</t>
  </si>
  <si>
    <t>Scope 1Refrigerant &amp; otherKyoto protocol productsHFC-236cbEmissions including only non-Kyoto productskg</t>
  </si>
  <si>
    <t>Scope 1Refrigerant &amp; otherKyoto protocol productsHFC-236cbTotal emissions including non-Kyoto productskg</t>
  </si>
  <si>
    <t>Scope 1Refrigerant &amp; otherKyoto protocol productsHFC-236eaEmissions including only Kyoto productskg</t>
  </si>
  <si>
    <t>Scope 1Refrigerant &amp; otherKyoto protocol productsHFC-236eaEmissions including only non-Kyoto productskg</t>
  </si>
  <si>
    <t>Scope 1Refrigerant &amp; otherKyoto protocol productsHFC-236eaTotal emissions including non-Kyoto productskg</t>
  </si>
  <si>
    <t>Scope 1Refrigerant &amp; otherKyoto protocol productsHFC-245caEmissions including only Kyoto productskg</t>
  </si>
  <si>
    <t>Scope 1Refrigerant &amp; otherKyoto protocol productsHFC-245caEmissions including only non-Kyoto productskg</t>
  </si>
  <si>
    <t>Scope 1Refrigerant &amp; otherKyoto protocol productsHFC-245caTotal emissions including non-Kyoto productskg</t>
  </si>
  <si>
    <t>Scope 1Refrigerant &amp; otherKyoto protocol productsHFC-365mfcEmissions including only Kyoto productskg</t>
  </si>
  <si>
    <t>Scope 1Refrigerant &amp; otherKyoto protocol productsHFC-365mfcEmissions including only non-Kyoto productskg</t>
  </si>
  <si>
    <t>Scope 1Refrigerant &amp; otherKyoto protocol productsHFC-365mfcTotal emissions including non-Kyoto productskg</t>
  </si>
  <si>
    <t>Scope 1Refrigerant &amp; otherKyoto protocol productsNitrogen trifluorideEmissions including only Kyoto productskg</t>
  </si>
  <si>
    <t>Scope 1Refrigerant &amp; otherKyoto protocol productsNitrogen trifluorideEmissions including only non-Kyoto productskg</t>
  </si>
  <si>
    <t>Scope 1Refrigerant &amp; otherKyoto protocol productsNitrogen trifluorideTotal emissions including non-Kyoto productskg</t>
  </si>
  <si>
    <t>Scope 1Refrigerant &amp; otherBlendsR401AEmissions including only Kyoto productskg</t>
  </si>
  <si>
    <t>Scope 1Refrigerant &amp; otherBlendsR401AEmissions including only non-Kyoto productskg</t>
  </si>
  <si>
    <t>Scope 1Refrigerant &amp; otherBlendsR401ATotal emissions including non-Kyoto productskg</t>
  </si>
  <si>
    <t>Scope 1Refrigerant &amp; otherBlendsR401BEmissions including only Kyoto productskg</t>
  </si>
  <si>
    <t>Scope 1Refrigerant &amp; otherBlendsR401BEmissions including only non-Kyoto productskg</t>
  </si>
  <si>
    <t>Scope 1Refrigerant &amp; otherBlendsR401BTotal emissions including non-Kyoto productskg</t>
  </si>
  <si>
    <t>Scope 1Refrigerant &amp; otherBlendsR401CEmissions including only Kyoto productskg</t>
  </si>
  <si>
    <t>Scope 1Refrigerant &amp; otherBlendsR401CEmissions including only non-Kyoto productskg</t>
  </si>
  <si>
    <t>Scope 1Refrigerant &amp; otherBlendsR401CTotal emissions including non-Kyoto productskg</t>
  </si>
  <si>
    <t>Scope 1Refrigerant &amp; otherBlendsR402AEmissions including only Kyoto productskg</t>
  </si>
  <si>
    <t>Scope 1Refrigerant &amp; otherBlendsR402AEmissions including only non-Kyoto productskg</t>
  </si>
  <si>
    <t>Scope 1Refrigerant &amp; otherBlendsR402ATotal emissions including non-Kyoto productskg</t>
  </si>
  <si>
    <t>Scope 1Refrigerant &amp; otherBlendsR402BEmissions including only Kyoto productskg</t>
  </si>
  <si>
    <t>Scope 1Refrigerant &amp; otherBlendsR402BEmissions including only non-Kyoto productskg</t>
  </si>
  <si>
    <t>Scope 1Refrigerant &amp; otherBlendsR402BTotal emissions including non-Kyoto productskg</t>
  </si>
  <si>
    <t>Scope 1Refrigerant &amp; otherBlendsR403AEmissions including only Kyoto productskg</t>
  </si>
  <si>
    <t>Scope 1Refrigerant &amp; otherBlendsR403AEmissions including only non-Kyoto productskg</t>
  </si>
  <si>
    <t>Scope 1Refrigerant &amp; otherBlendsR403ATotal emissions including non-Kyoto productskg</t>
  </si>
  <si>
    <t>Scope 1Refrigerant &amp; otherBlendsR403BEmissions including only Kyoto productskg</t>
  </si>
  <si>
    <t>Scope 1Refrigerant &amp; otherBlendsR403BEmissions including only non-Kyoto productskg</t>
  </si>
  <si>
    <t>Scope 1Refrigerant &amp; otherBlendsR403BTotal emissions including non-Kyoto productskg</t>
  </si>
  <si>
    <t>Scope 1Refrigerant &amp; otherBlendsR404AEmissions including only Kyoto productskg</t>
  </si>
  <si>
    <t>Scope 1Refrigerant &amp; otherBlendsR404AEmissions including only non-Kyoto productskg</t>
  </si>
  <si>
    <t>Scope 1Refrigerant &amp; otherBlendsR404ATotal emissions including non-Kyoto productskg</t>
  </si>
  <si>
    <t>Scope 1Refrigerant &amp; otherBlendsR405AEmissions including only Kyoto productskg</t>
  </si>
  <si>
    <t>Scope 1Refrigerant &amp; otherBlendsR405AEmissions including only non-Kyoto productskg</t>
  </si>
  <si>
    <t>Scope 1Refrigerant &amp; otherBlendsR405ATotal emissions including non-Kyoto productskg</t>
  </si>
  <si>
    <t>Scope 1Refrigerant &amp; otherBlendsR406AEmissions including only Kyoto productskg</t>
  </si>
  <si>
    <t>Scope 1Refrigerant &amp; otherBlendsR406AEmissions including only non-Kyoto productskg</t>
  </si>
  <si>
    <t>Scope 1Refrigerant &amp; otherBlendsR406ATotal emissions including non-Kyoto productskg</t>
  </si>
  <si>
    <t>Scope 1Refrigerant &amp; otherBlendsR407AEmissions including only Kyoto productskg</t>
  </si>
  <si>
    <t>Scope 1Refrigerant &amp; otherBlendsR407AEmissions including only non-Kyoto productskg</t>
  </si>
  <si>
    <t>Scope 1Refrigerant &amp; otherBlendsR407ATotal emissions including non-Kyoto productskg</t>
  </si>
  <si>
    <t>Scope 1Refrigerant &amp; otherBlendsR407BEmissions including only Kyoto productskg</t>
  </si>
  <si>
    <t>Scope 1Refrigerant &amp; otherBlendsR407BEmissions including only non-Kyoto productskg</t>
  </si>
  <si>
    <t>Scope 1Refrigerant &amp; otherBlendsR407BTotal emissions including non-Kyoto productskg</t>
  </si>
  <si>
    <t>Scope 1Refrigerant &amp; otherBlendsR407CEmissions including only Kyoto productskg</t>
  </si>
  <si>
    <t>Scope 1Refrigerant &amp; otherBlendsR407CEmissions including only non-Kyoto productskg</t>
  </si>
  <si>
    <t>Scope 1Refrigerant &amp; otherBlendsR407CTotal emissions including non-Kyoto productskg</t>
  </si>
  <si>
    <t>Scope 1Refrigerant &amp; otherBlendsR407DEmissions including only Kyoto productskg</t>
  </si>
  <si>
    <t>Scope 1Refrigerant &amp; otherBlendsR407DEmissions including only non-Kyoto productskg</t>
  </si>
  <si>
    <t>Scope 1Refrigerant &amp; otherBlendsR407DTotal emissions including non-Kyoto productskg</t>
  </si>
  <si>
    <t>Scope 1Refrigerant &amp; otherBlendsR407EEmissions including only Kyoto productskg</t>
  </si>
  <si>
    <t>Scope 1Refrigerant &amp; otherBlendsR407EEmissions including only non-Kyoto productskg</t>
  </si>
  <si>
    <t>Scope 1Refrigerant &amp; otherBlendsR407ETotal emissions including non-Kyoto productskg</t>
  </si>
  <si>
    <t>Scope 1Refrigerant &amp; otherBlendsR407FEmissions including only Kyoto productskg</t>
  </si>
  <si>
    <t>Scope 1Refrigerant &amp; otherBlendsR407FEmissions including only non-Kyoto productskg</t>
  </si>
  <si>
    <t>Scope 1Refrigerant &amp; otherBlendsR407FTotal emissions including non-Kyoto productskg</t>
  </si>
  <si>
    <t>Scope 1Refrigerant &amp; otherBlendsR408AEmissions including only Kyoto productskg</t>
  </si>
  <si>
    <t>Scope 1Refrigerant &amp; otherBlendsR408AEmissions including only non-Kyoto productskg</t>
  </si>
  <si>
    <t>Scope 1Refrigerant &amp; otherBlendsR408ATotal emissions including non-Kyoto productskg</t>
  </si>
  <si>
    <t>Scope 1Refrigerant &amp; otherBlendsR409AEmissions including only Kyoto productskg</t>
  </si>
  <si>
    <t>Scope 1Refrigerant &amp; otherBlendsR409AEmissions including only non-Kyoto productskg</t>
  </si>
  <si>
    <t>Scope 1Refrigerant &amp; otherBlendsR409ATotal emissions including non-Kyoto productskg</t>
  </si>
  <si>
    <t>Scope 1Refrigerant &amp; otherBlendsR409BEmissions including only Kyoto productskg</t>
  </si>
  <si>
    <t>Scope 1Refrigerant &amp; otherBlendsR409BEmissions including only non-Kyoto productskg</t>
  </si>
  <si>
    <t>Scope 1Refrigerant &amp; otherBlendsR409BTotal emissions including non-Kyoto productskg</t>
  </si>
  <si>
    <t>Scope 1Refrigerant &amp; otherBlendsR410AEmissions including only Kyoto productskg</t>
  </si>
  <si>
    <t>Scope 1Refrigerant &amp; otherBlendsR410AEmissions including only non-Kyoto productskg</t>
  </si>
  <si>
    <t>Scope 1Refrigerant &amp; otherBlendsR410ATotal emissions including non-Kyoto productskg</t>
  </si>
  <si>
    <t>Scope 1Refrigerant &amp; otherBlendsR410BEmissions including only Kyoto productskg</t>
  </si>
  <si>
    <t>Scope 1Refrigerant &amp; otherBlendsR410BEmissions including only non-Kyoto productskg</t>
  </si>
  <si>
    <t>Scope 1Refrigerant &amp; otherBlendsR410BTotal emissions including non-Kyoto productskg</t>
  </si>
  <si>
    <t>Scope 1Refrigerant &amp; otherBlendsR411AEmissions including only Kyoto productskg</t>
  </si>
  <si>
    <t>Scope 1Refrigerant &amp; otherBlendsR411AEmissions including only non-Kyoto productskg</t>
  </si>
  <si>
    <t>Scope 1Refrigerant &amp; otherBlendsR411ATotal emissions including non-Kyoto productskg</t>
  </si>
  <si>
    <t>Scope 1Refrigerant &amp; otherBlendsR411BEmissions including only Kyoto productskg</t>
  </si>
  <si>
    <t>Scope 1Refrigerant &amp; otherBlendsR411BEmissions including only non-Kyoto productskg</t>
  </si>
  <si>
    <t>Scope 1Refrigerant &amp; otherBlendsR411BTotal emissions including non-Kyoto productskg</t>
  </si>
  <si>
    <t>Scope 1Refrigerant &amp; otherBlendsR412AEmissions including only Kyoto productskg</t>
  </si>
  <si>
    <t>Scope 1Refrigerant &amp; otherBlendsR412AEmissions including only non-Kyoto productskg</t>
  </si>
  <si>
    <t>Scope 1Refrigerant &amp; otherBlendsR412ATotal emissions including non-Kyoto productskg</t>
  </si>
  <si>
    <t>Scope 1Refrigerant &amp; otherBlendsR413AEmissions including only Kyoto productskg</t>
  </si>
  <si>
    <t>Scope 1Refrigerant &amp; otherBlendsR413AEmissions including only non-Kyoto productskg</t>
  </si>
  <si>
    <t>Scope 1Refrigerant &amp; otherBlendsR413ATotal emissions including non-Kyoto productskg</t>
  </si>
  <si>
    <t>Scope 1Refrigerant &amp; otherBlendsR414AEmissions including only Kyoto productskg</t>
  </si>
  <si>
    <t>Scope 1Refrigerant &amp; otherBlendsR414AEmissions including only non-Kyoto productskg</t>
  </si>
  <si>
    <t>Scope 1Refrigerant &amp; otherBlendsR414ATotal emissions including non-Kyoto productskg</t>
  </si>
  <si>
    <t>Scope 1Refrigerant &amp; otherBlendsR414BEmissions including only Kyoto productskg</t>
  </si>
  <si>
    <t>Scope 1Refrigerant &amp; otherBlendsR414BEmissions including only non-Kyoto productskg</t>
  </si>
  <si>
    <t>Scope 1Refrigerant &amp; otherBlendsR414BTotal emissions including non-Kyoto productskg</t>
  </si>
  <si>
    <t>Scope 1Refrigerant &amp; otherBlendsR415AEmissions including only Kyoto productskg</t>
  </si>
  <si>
    <t>Scope 1Refrigerant &amp; otherBlendsR415AEmissions including only non-Kyoto productskg</t>
  </si>
  <si>
    <t>Scope 1Refrigerant &amp; otherBlendsR415ATotal emissions including non-Kyoto productskg</t>
  </si>
  <si>
    <t>Scope 1Refrigerant &amp; otherBlendsR415BEmissions including only Kyoto productskg</t>
  </si>
  <si>
    <t>Scope 1Refrigerant &amp; otherBlendsR415BEmissions including only non-Kyoto productskg</t>
  </si>
  <si>
    <t>Scope 1Refrigerant &amp; otherBlendsR415BTotal emissions including non-Kyoto productskg</t>
  </si>
  <si>
    <t>Scope 1Refrigerant &amp; otherBlendsR416AEmissions including only Kyoto productskg</t>
  </si>
  <si>
    <t>Scope 1Refrigerant &amp; otherBlendsR416AEmissions including only non-Kyoto productskg</t>
  </si>
  <si>
    <t>Scope 1Refrigerant &amp; otherBlendsR416ATotal emissions including non-Kyoto productskg</t>
  </si>
  <si>
    <t>Scope 1Refrigerant &amp; otherBlendsR417AEmissions including only Kyoto productskg</t>
  </si>
  <si>
    <t>Scope 1Refrigerant &amp; otherBlendsR417AEmissions including only non-Kyoto productskg</t>
  </si>
  <si>
    <t>Scope 1Refrigerant &amp; otherBlendsR417ATotal emissions including non-Kyoto productskg</t>
  </si>
  <si>
    <t>Scope 1Refrigerant &amp; otherBlendsR417BEmissions including only Kyoto productskg</t>
  </si>
  <si>
    <t>Scope 1Refrigerant &amp; otherBlendsR417BEmissions including only non-Kyoto productskg</t>
  </si>
  <si>
    <t>Scope 1Refrigerant &amp; otherBlendsR417BTotal emissions including non-Kyoto productskg</t>
  </si>
  <si>
    <t>Scope 1Refrigerant &amp; otherBlendsR417CEmissions including only Kyoto productskg</t>
  </si>
  <si>
    <t>Scope 1Refrigerant &amp; otherBlendsR417CEmissions including only non-Kyoto productskg</t>
  </si>
  <si>
    <t>Scope 1Refrigerant &amp; otherBlendsR417CTotal emissions including non-Kyoto productskg</t>
  </si>
  <si>
    <t>Scope 1Refrigerant &amp; otherBlendsR418AEmissions including only Kyoto productskg</t>
  </si>
  <si>
    <t>Scope 1Refrigerant &amp; otherBlendsR418AEmissions including only non-Kyoto productskg</t>
  </si>
  <si>
    <t>Scope 1Refrigerant &amp; otherBlendsR418ATotal emissions including non-Kyoto productskg</t>
  </si>
  <si>
    <t>Scope 1Refrigerant &amp; otherBlendsR419AEmissions including only Kyoto productskg</t>
  </si>
  <si>
    <t>Scope 1Refrigerant &amp; otherBlendsR419AEmissions including only non-Kyoto productskg</t>
  </si>
  <si>
    <t>Scope 1Refrigerant &amp; otherBlendsR419ATotal emissions including non-Kyoto productskg</t>
  </si>
  <si>
    <t>Scope 1Refrigerant &amp; otherBlendsR419BEmissions including only Kyoto productskg</t>
  </si>
  <si>
    <t>Scope 1Refrigerant &amp; otherBlendsR419BEmissions including only non-Kyoto productskg</t>
  </si>
  <si>
    <t>Scope 1Refrigerant &amp; otherBlendsR419BTotal emissions including non-Kyoto productskg</t>
  </si>
  <si>
    <t>Scope 1Refrigerant &amp; otherBlendsR420AEmissions including only Kyoto productskg</t>
  </si>
  <si>
    <t>Scope 1Refrigerant &amp; otherBlendsR420AEmissions including only non-Kyoto productskg</t>
  </si>
  <si>
    <t>Scope 1Refrigerant &amp; otherBlendsR420ATotal emissions including non-Kyoto productskg</t>
  </si>
  <si>
    <t>Scope 1Refrigerant &amp; otherBlendsR421AEmissions including only Kyoto productskg</t>
  </si>
  <si>
    <t>Scope 1Refrigerant &amp; otherBlendsR421AEmissions including only non-Kyoto productskg</t>
  </si>
  <si>
    <t>Scope 1Refrigerant &amp; otherBlendsR421ATotal emissions including non-Kyoto productskg</t>
  </si>
  <si>
    <t>Scope 1Refrigerant &amp; otherBlendsR421BEmissions including only Kyoto productskg</t>
  </si>
  <si>
    <t>Scope 1Refrigerant &amp; otherBlendsR421BEmissions including only non-Kyoto productskg</t>
  </si>
  <si>
    <t>Scope 1Refrigerant &amp; otherBlendsR421BTotal emissions including non-Kyoto productskg</t>
  </si>
  <si>
    <t>Scope 1Refrigerant &amp; otherBlendsR422AEmissions including only Kyoto productskg</t>
  </si>
  <si>
    <t>Scope 1Refrigerant &amp; otherBlendsR422AEmissions including only non-Kyoto productskg</t>
  </si>
  <si>
    <t>Scope 1Refrigerant &amp; otherBlendsR422ATotal emissions including non-Kyoto productskg</t>
  </si>
  <si>
    <t>Scope 1Refrigerant &amp; otherBlendsR422BEmissions including only Kyoto productskg</t>
  </si>
  <si>
    <t>Scope 1Refrigerant &amp; otherBlendsR422BEmissions including only non-Kyoto productskg</t>
  </si>
  <si>
    <t>Scope 1Refrigerant &amp; otherBlendsR422BTotal emissions including non-Kyoto productskg</t>
  </si>
  <si>
    <t>Scope 1Refrigerant &amp; otherBlendsR422CEmissions including only Kyoto productskg</t>
  </si>
  <si>
    <t>Scope 1Refrigerant &amp; otherBlendsR422CEmissions including only non-Kyoto productskg</t>
  </si>
  <si>
    <t>Scope 1Refrigerant &amp; otherBlendsR422CTotal emissions including non-Kyoto productskg</t>
  </si>
  <si>
    <t>Scope 1Refrigerant &amp; otherBlendsR422DEmissions including only Kyoto productskg</t>
  </si>
  <si>
    <t>Scope 1Refrigerant &amp; otherBlendsR422DEmissions including only non-Kyoto productskg</t>
  </si>
  <si>
    <t>Scope 1Refrigerant &amp; otherBlendsR422DTotal emissions including non-Kyoto productskg</t>
  </si>
  <si>
    <t>Scope 1Refrigerant &amp; otherBlendsR422EEmissions including only Kyoto productskg</t>
  </si>
  <si>
    <t>Scope 1Refrigerant &amp; otherBlendsR422EEmissions including only non-Kyoto productskg</t>
  </si>
  <si>
    <t>Scope 1Refrigerant &amp; otherBlendsR422ETotal emissions including non-Kyoto productskg</t>
  </si>
  <si>
    <t>Scope 1Refrigerant &amp; otherBlendsR423AEmissions including only Kyoto productskg</t>
  </si>
  <si>
    <t>Scope 1Refrigerant &amp; otherBlendsR423AEmissions including only non-Kyoto productskg</t>
  </si>
  <si>
    <t>Scope 1Refrigerant &amp; otherBlendsR423ATotal emissions including non-Kyoto productskg</t>
  </si>
  <si>
    <t>Scope 1Refrigerant &amp; otherBlendsR424AEmissions including only Kyoto productskg</t>
  </si>
  <si>
    <t>Scope 1Refrigerant &amp; otherBlendsR424AEmissions including only non-Kyoto productskg</t>
  </si>
  <si>
    <t>Scope 1Refrigerant &amp; otherBlendsR424ATotal emissions including non-Kyoto productskg</t>
  </si>
  <si>
    <t>Scope 1Refrigerant &amp; otherBlendsR425AEmissions including only Kyoto productskg</t>
  </si>
  <si>
    <t>Scope 1Refrigerant &amp; otherBlendsR425AEmissions including only non-Kyoto productskg</t>
  </si>
  <si>
    <t>Scope 1Refrigerant &amp; otherBlendsR425ATotal emissions including non-Kyoto productskg</t>
  </si>
  <si>
    <t>Scope 1Refrigerant &amp; otherBlendsR426AEmissions including only Kyoto productskg</t>
  </si>
  <si>
    <t>Scope 1Refrigerant &amp; otherBlendsR426AEmissions including only non-Kyoto productskg</t>
  </si>
  <si>
    <t>Scope 1Refrigerant &amp; otherBlendsR426ATotal emissions including non-Kyoto productskg</t>
  </si>
  <si>
    <t>Scope 1Refrigerant &amp; otherBlendsR427AEmissions including only Kyoto productskg</t>
  </si>
  <si>
    <t>Scope 1Refrigerant &amp; otherBlendsR427AEmissions including only non-Kyoto productskg</t>
  </si>
  <si>
    <t>Scope 1Refrigerant &amp; otherBlendsR427ATotal emissions including non-Kyoto productskg</t>
  </si>
  <si>
    <t>Scope 1Refrigerant &amp; otherBlendsR428AEmissions including only Kyoto productskg</t>
  </si>
  <si>
    <t>Scope 1Refrigerant &amp; otherBlendsR428AEmissions including only non-Kyoto productskg</t>
  </si>
  <si>
    <t>Scope 1Refrigerant &amp; otherBlendsR428ATotal emissions including non-Kyoto productskg</t>
  </si>
  <si>
    <t>Scope 1Refrigerant &amp; otherBlendsR429AEmissions including only Kyoto productskg</t>
  </si>
  <si>
    <t>Scope 1Refrigerant &amp; otherBlendsR429AEmissions including only non-Kyoto productskg</t>
  </si>
  <si>
    <t>Scope 1Refrigerant &amp; otherBlendsR429ATotal emissions including non-Kyoto productskg</t>
  </si>
  <si>
    <t>Scope 1Refrigerant &amp; otherBlendsR430AEmissions including only Kyoto productskg</t>
  </si>
  <si>
    <t>Scope 1Refrigerant &amp; otherBlendsR430AEmissions including only non-Kyoto productskg</t>
  </si>
  <si>
    <t>Scope 1Refrigerant &amp; otherBlendsR430ATotal emissions including non-Kyoto productskg</t>
  </si>
  <si>
    <t>Scope 1Refrigerant &amp; otherBlendsR431AEmissions including only Kyoto productskg</t>
  </si>
  <si>
    <t>Scope 1Refrigerant &amp; otherBlendsR431AEmissions including only non-Kyoto productskg</t>
  </si>
  <si>
    <t>Scope 1Refrigerant &amp; otherBlendsR431ATotal emissions including non-Kyoto productskg</t>
  </si>
  <si>
    <t>Scope 1Refrigerant &amp; otherBlendsR432AEmissions including only Kyoto productskg</t>
  </si>
  <si>
    <t>Scope 1Refrigerant &amp; otherBlendsR432AEmissions including only non-Kyoto productskg</t>
  </si>
  <si>
    <t>Scope 1Refrigerant &amp; otherBlendsR432ATotal emissions including non-Kyoto productskg</t>
  </si>
  <si>
    <t>Scope 1Refrigerant &amp; otherBlendsR433AEmissions including only Kyoto productskg</t>
  </si>
  <si>
    <t>Scope 1Refrigerant &amp; otherBlendsR433AEmissions including only non-Kyoto productskg</t>
  </si>
  <si>
    <t>Scope 1Refrigerant &amp; otherBlendsR433ATotal emissions including non-Kyoto productskg</t>
  </si>
  <si>
    <t>Scope 1Refrigerant &amp; otherBlendsR433BEmissions including only Kyoto productskg</t>
  </si>
  <si>
    <t>Scope 1Refrigerant &amp; otherBlendsR433BEmissions including only non-Kyoto productskg</t>
  </si>
  <si>
    <t>Scope 1Refrigerant &amp; otherBlendsR433BTotal emissions including non-Kyoto productskg</t>
  </si>
  <si>
    <t>Scope 1Refrigerant &amp; otherBlendsR433CEmissions including only Kyoto productskg</t>
  </si>
  <si>
    <t>Scope 1Refrigerant &amp; otherBlendsR433CEmissions including only non-Kyoto productskg</t>
  </si>
  <si>
    <t>Scope 1Refrigerant &amp; otherBlendsR433CTotal emissions including non-Kyoto productskg</t>
  </si>
  <si>
    <t>Scope 1Refrigerant &amp; otherBlendsR434AEmissions including only Kyoto productskg</t>
  </si>
  <si>
    <t>Scope 1Refrigerant &amp; otherBlendsR434AEmissions including only non-Kyoto productskg</t>
  </si>
  <si>
    <t>Scope 1Refrigerant &amp; otherBlendsR434ATotal emissions including non-Kyoto productskg</t>
  </si>
  <si>
    <t>Scope 1Refrigerant &amp; otherBlendsR435AEmissions including only Kyoto productskg</t>
  </si>
  <si>
    <t>Scope 1Refrigerant &amp; otherBlendsR435AEmissions including only non-Kyoto productskg</t>
  </si>
  <si>
    <t>Scope 1Refrigerant &amp; otherBlendsR435ATotal emissions including non-Kyoto productskg</t>
  </si>
  <si>
    <t>Scope 1Refrigerant &amp; otherBlendsR436AEmissions including only Kyoto productskg</t>
  </si>
  <si>
    <t>Scope 1Refrigerant &amp; otherBlendsR436AEmissions including only non-Kyoto productskg</t>
  </si>
  <si>
    <t>Scope 1Refrigerant &amp; otherBlendsR436ATotal emissions including non-Kyoto productskg</t>
  </si>
  <si>
    <t>Scope 1Refrigerant &amp; otherBlendsR436BEmissions including only Kyoto productskg</t>
  </si>
  <si>
    <t>Scope 1Refrigerant &amp; otherBlendsR436BEmissions including only non-Kyoto productskg</t>
  </si>
  <si>
    <t>Scope 1Refrigerant &amp; otherBlendsR436BTotal emissions including non-Kyoto productskg</t>
  </si>
  <si>
    <t>Scope 1Refrigerant &amp; otherBlendsR437AEmissions including only Kyoto productskg</t>
  </si>
  <si>
    <t>Scope 1Refrigerant &amp; otherBlendsR437AEmissions including only non-Kyoto productskg</t>
  </si>
  <si>
    <t>Scope 1Refrigerant &amp; otherBlendsR437ATotal emissions including non-Kyoto productskg</t>
  </si>
  <si>
    <t>Scope 1Refrigerant &amp; otherBlendsR438AEmissions including only Kyoto productskg</t>
  </si>
  <si>
    <t>Scope 1Refrigerant &amp; otherBlendsR438AEmissions including only non-Kyoto productskg</t>
  </si>
  <si>
    <t>Scope 1Refrigerant &amp; otherBlendsR438ATotal emissions including non-Kyoto productskg</t>
  </si>
  <si>
    <t>Scope 1Refrigerant &amp; otherBlendsR439AEmissions including only Kyoto productskg</t>
  </si>
  <si>
    <t>Scope 1Refrigerant &amp; otherBlendsR439AEmissions including only non-Kyoto productskg</t>
  </si>
  <si>
    <t>Scope 1Refrigerant &amp; otherBlendsR439ATotal emissions including non-Kyoto productskg</t>
  </si>
  <si>
    <t>Scope 1Refrigerant &amp; otherBlendsR440AEmissions including only Kyoto productskg</t>
  </si>
  <si>
    <t>Scope 1Refrigerant &amp; otherBlendsR440AEmissions including only non-Kyoto productskg</t>
  </si>
  <si>
    <t>Scope 1Refrigerant &amp; otherBlendsR440ATotal emissions including non-Kyoto productskg</t>
  </si>
  <si>
    <t>Scope 1Refrigerant &amp; otherBlendsR441AEmissions including only Kyoto productskg</t>
  </si>
  <si>
    <t>Scope 1Refrigerant &amp; otherBlendsR441AEmissions including only non-Kyoto productskg</t>
  </si>
  <si>
    <t>Scope 1Refrigerant &amp; otherBlendsR441ATotal emissions including non-Kyoto productskg</t>
  </si>
  <si>
    <t>Scope 1Refrigerant &amp; otherBlendsR442AEmissions including only Kyoto productskg</t>
  </si>
  <si>
    <t>Scope 1Refrigerant &amp; otherBlendsR442AEmissions including only non-Kyoto productskg</t>
  </si>
  <si>
    <t>Scope 1Refrigerant &amp; otherBlendsR442ATotal emissions including non-Kyoto productskg</t>
  </si>
  <si>
    <t>Scope 1Refrigerant &amp; otherBlendsR443AEmissions including only Kyoto productskg</t>
  </si>
  <si>
    <t>Scope 1Refrigerant &amp; otherBlendsR443AEmissions including only non-Kyoto productskg</t>
  </si>
  <si>
    <t>Scope 1Refrigerant &amp; otherBlendsR443ATotal emissions including non-Kyoto productskg</t>
  </si>
  <si>
    <t>Scope 1Refrigerant &amp; otherBlendsR444AEmissions including only Kyoto productskg</t>
  </si>
  <si>
    <t>Scope 1Refrigerant &amp; otherBlendsR444AEmissions including only non-Kyoto productskg</t>
  </si>
  <si>
    <t>Scope 1Refrigerant &amp; otherBlendsR444ATotal emissions including non-Kyoto productskg</t>
  </si>
  <si>
    <t>Scope 1Refrigerant &amp; otherBlendsR445AEmissions including only Kyoto productskg</t>
  </si>
  <si>
    <t>Scope 1Refrigerant &amp; otherBlendsR445AEmissions including only non-Kyoto productskg</t>
  </si>
  <si>
    <t>Scope 1Refrigerant &amp; otherBlendsR445ATotal emissions including non-Kyoto productskg</t>
  </si>
  <si>
    <t>Scope 1Refrigerant &amp; otherBlendsR500Emissions including only Kyoto productskg</t>
  </si>
  <si>
    <t>Scope 1Refrigerant &amp; otherBlendsR500Emissions including only non-Kyoto productskg</t>
  </si>
  <si>
    <t>Scope 1Refrigerant &amp; otherBlendsR500Total emissions including non-Kyoto productskg</t>
  </si>
  <si>
    <t>Scope 1Refrigerant &amp; otherBlendsR501Emissions including only Kyoto productskg</t>
  </si>
  <si>
    <t>Scope 1Refrigerant &amp; otherBlendsR501Emissions including only non-Kyoto productskg</t>
  </si>
  <si>
    <t>Scope 1Refrigerant &amp; otherBlendsR501Total emissions including non-Kyoto productskg</t>
  </si>
  <si>
    <t>Scope 1Refrigerant &amp; otherBlendsR502Emissions including only Kyoto productskg</t>
  </si>
  <si>
    <t>Scope 1Refrigerant &amp; otherBlendsR502Emissions including only non-Kyoto productskg</t>
  </si>
  <si>
    <t>Scope 1Refrigerant &amp; otherBlendsR502Total emissions including non-Kyoto productskg</t>
  </si>
  <si>
    <t>Scope 1Refrigerant &amp; otherBlendsR503Emissions including only Kyoto productskg</t>
  </si>
  <si>
    <t>Scope 1Refrigerant &amp; otherBlendsR503Emissions including only non-Kyoto productskg</t>
  </si>
  <si>
    <t>Scope 1Refrigerant &amp; otherBlendsR503Total emissions including non-Kyoto productskg</t>
  </si>
  <si>
    <t>Scope 1Refrigerant &amp; otherBlendsR504Emissions including only Kyoto productskg</t>
  </si>
  <si>
    <t>Scope 1Refrigerant &amp; otherBlendsR504Emissions including only non-Kyoto productskg</t>
  </si>
  <si>
    <t>Scope 1Refrigerant &amp; otherBlendsR504Total emissions including non-Kyoto productskg</t>
  </si>
  <si>
    <t>Scope 1Refrigerant &amp; otherBlendsR505Emissions including only Kyoto productskg</t>
  </si>
  <si>
    <t>Scope 1Refrigerant &amp; otherBlendsR505Emissions including only non-Kyoto productskg</t>
  </si>
  <si>
    <t>Scope 1Refrigerant &amp; otherBlendsR505Total emissions including non-Kyoto productskg</t>
  </si>
  <si>
    <t>Scope 1Refrigerant &amp; otherBlendsR506Emissions including only Kyoto productskg</t>
  </si>
  <si>
    <t>Scope 1Refrigerant &amp; otherBlendsR506Emissions including only non-Kyoto productskg</t>
  </si>
  <si>
    <t>Scope 1Refrigerant &amp; otherBlendsR506Total emissions including non-Kyoto productskg</t>
  </si>
  <si>
    <t>Scope 1Refrigerant &amp; otherBlendsR507AEmissions including only Kyoto productskg</t>
  </si>
  <si>
    <t>Scope 1Refrigerant &amp; otherBlendsR507AEmissions including only non-Kyoto productskg</t>
  </si>
  <si>
    <t>Scope 1Refrigerant &amp; otherBlendsR507ATotal emissions including non-Kyoto productskg</t>
  </si>
  <si>
    <t>Scope 1Refrigerant &amp; otherBlendsR508AEmissions including only Kyoto productskg</t>
  </si>
  <si>
    <t>Scope 1Refrigerant &amp; otherBlendsR508AEmissions including only non-Kyoto productskg</t>
  </si>
  <si>
    <t>Scope 1Refrigerant &amp; otherBlendsR508ATotal emissions including non-Kyoto productskg</t>
  </si>
  <si>
    <t>Scope 1Refrigerant &amp; otherBlendsR508BEmissions including only Kyoto productskg</t>
  </si>
  <si>
    <t>Scope 1Refrigerant &amp; otherBlendsR508BEmissions including only non-Kyoto productskg</t>
  </si>
  <si>
    <t>Scope 1Refrigerant &amp; otherBlendsR508BTotal emissions including non-Kyoto productskg</t>
  </si>
  <si>
    <t>Scope 1Refrigerant &amp; otherBlendsR509AEmissions including only Kyoto productskg</t>
  </si>
  <si>
    <t>Scope 1Refrigerant &amp; otherBlendsR509AEmissions including only non-Kyoto productskg</t>
  </si>
  <si>
    <t>Scope 1Refrigerant &amp; otherBlendsR509ATotal emissions including non-Kyoto productskg</t>
  </si>
  <si>
    <t>Scope 1Refrigerant &amp; otherBlendsR510AEmissions including only Kyoto productskg</t>
  </si>
  <si>
    <t>Scope 1Refrigerant &amp; otherBlendsR510AEmissions including only non-Kyoto productskg</t>
  </si>
  <si>
    <t>Scope 1Refrigerant &amp; otherBlendsR510ATotal emissions including non-Kyoto productskg</t>
  </si>
  <si>
    <t>Scope 1Refrigerant &amp; otherBlendsR511AEmissions including only Kyoto productskg</t>
  </si>
  <si>
    <t>Scope 1Refrigerant &amp; otherBlendsR511AEmissions including only non-Kyoto productskg</t>
  </si>
  <si>
    <t>Scope 1Refrigerant &amp; otherBlendsR511ATotal emissions including non-Kyoto productskg</t>
  </si>
  <si>
    <t>Scope 1Refrigerant &amp; otherBlendsR512AEmissions including only Kyoto productskg</t>
  </si>
  <si>
    <t>Scope 1Refrigerant &amp; otherBlendsR512AEmissions including only non-Kyoto productskg</t>
  </si>
  <si>
    <t>Scope 1Refrigerant &amp; otherBlendsR512ATotal emissions including non-Kyoto productskg</t>
  </si>
  <si>
    <t>Scope 1Refrigerant &amp; otherMontreal protocol productsCFC-11/R11 = trichlorofluoromethaneEmissions including only Kyoto productskg</t>
  </si>
  <si>
    <t>Scope 1Refrigerant &amp; otherMontreal protocol productsCFC-11/R11 = trichlorofluoromethaneEmissions including only non-Kyoto productskg</t>
  </si>
  <si>
    <t>Scope 1Refrigerant &amp; otherMontreal protocol productsCFC-11/R11 = trichlorofluoromethaneTotal emissions including non-Kyoto productskg</t>
  </si>
  <si>
    <t>Scope 1Refrigerant &amp; otherMontreal protocol productsCFC-12/R12 = dichlorodifluoromethaneEmissions including only Kyoto productskg</t>
  </si>
  <si>
    <t>Scope 1Refrigerant &amp; otherMontreal protocol productsCFC-12/R12 = dichlorodifluoromethaneEmissions including only non-Kyoto productskg</t>
  </si>
  <si>
    <t>Scope 1Refrigerant &amp; otherMontreal protocol productsCFC-12/R12 = dichlorodifluoromethaneTotal emissions including non-Kyoto productskg</t>
  </si>
  <si>
    <t>Scope 1Refrigerant &amp; otherMontreal protocol productsCFC-13Emissions including only Kyoto productskg</t>
  </si>
  <si>
    <t>Scope 1Refrigerant &amp; otherMontreal protocol productsCFC-13Emissions including only non-Kyoto productskg</t>
  </si>
  <si>
    <t>Scope 1Refrigerant &amp; otherMontreal protocol productsCFC-13Total emissions including non-Kyoto productskg</t>
  </si>
  <si>
    <t>Scope 1Refrigerant &amp; otherMontreal protocol productsCFC-113Emissions including only Kyoto productskg</t>
  </si>
  <si>
    <t>Scope 1Refrigerant &amp; otherMontreal protocol productsCFC-113Emissions including only non-Kyoto productskg</t>
  </si>
  <si>
    <t>Scope 1Refrigerant &amp; otherMontreal protocol productsCFC-113Total emissions including non-Kyoto productskg</t>
  </si>
  <si>
    <t>Scope 1Refrigerant &amp; otherMontreal protocol productsCFC-114Emissions including only Kyoto productskg</t>
  </si>
  <si>
    <t>Scope 1Refrigerant &amp; otherMontreal protocol productsCFC-114Emissions including only non-Kyoto productskg</t>
  </si>
  <si>
    <t>Scope 1Refrigerant &amp; otherMontreal protocol productsCFC-114Total emissions including non-Kyoto productskg</t>
  </si>
  <si>
    <t>Scope 1Refrigerant &amp; otherMontreal protocol productsCFC-115Emissions including only Kyoto productskg</t>
  </si>
  <si>
    <t>Scope 1Refrigerant &amp; otherMontreal protocol productsCFC-115Emissions including only non-Kyoto productskg</t>
  </si>
  <si>
    <t>Scope 1Refrigerant &amp; otherMontreal protocol productsCFC-115Total emissions including non-Kyoto productskg</t>
  </si>
  <si>
    <t>Scope 1Refrigerant &amp; otherMontreal protocol productsHalon-1211Emissions including only Kyoto productskg</t>
  </si>
  <si>
    <t>Scope 1Refrigerant &amp; otherMontreal protocol productsHalon-1211Emissions including only non-Kyoto productskg</t>
  </si>
  <si>
    <t>Scope 1Refrigerant &amp; otherMontreal protocol productsHalon-1211Total emissions including non-Kyoto productskg</t>
  </si>
  <si>
    <t>Scope 1Refrigerant &amp; otherMontreal protocol productsHalon-1301Emissions including only Kyoto productskg</t>
  </si>
  <si>
    <t>Scope 1Refrigerant &amp; otherMontreal protocol productsHalon-1301Emissions including only non-Kyoto productskg</t>
  </si>
  <si>
    <t>Scope 1Refrigerant &amp; otherMontreal protocol productsHalon-1301Total emissions including non-Kyoto productskg</t>
  </si>
  <si>
    <t>Scope 1Refrigerant &amp; otherMontreal protocol productsHalon-2402Emissions including only Kyoto productskg</t>
  </si>
  <si>
    <t>Scope 1Refrigerant &amp; otherMontreal protocol productsHalon-2402Emissions including only non-Kyoto productskg</t>
  </si>
  <si>
    <t>Scope 1Refrigerant &amp; otherMontreal protocol productsHalon-2402Total emissions including non-Kyoto productskg</t>
  </si>
  <si>
    <t>Scope 1Refrigerant &amp; otherMontreal protocol productsCarbon tetrachlorideEmissions including only Kyoto productskg</t>
  </si>
  <si>
    <t>Scope 1Refrigerant &amp; otherMontreal protocol productsCarbon tetrachlorideEmissions including only non-Kyoto productskg</t>
  </si>
  <si>
    <t>Scope 1Refrigerant &amp; otherMontreal protocol productsCarbon tetrachlorideTotal emissions including non-Kyoto productskg</t>
  </si>
  <si>
    <t>Scope 1Refrigerant &amp; otherMontreal protocol productsMethyl bromideEmissions including only Kyoto productskg</t>
  </si>
  <si>
    <t>Scope 1Refrigerant &amp; otherMontreal protocol productsMethyl bromideEmissions including only non-Kyoto productskg</t>
  </si>
  <si>
    <t>Scope 1Refrigerant &amp; otherMontreal protocol productsMethyl bromideTotal emissions including non-Kyoto productskg</t>
  </si>
  <si>
    <t>Scope 1Refrigerant &amp; otherMontreal protocol productsMethyl chloroformEmissions including only Kyoto productskg</t>
  </si>
  <si>
    <t>Scope 1Refrigerant &amp; otherMontreal protocol productsMethyl chloroformEmissions including only non-Kyoto productskg</t>
  </si>
  <si>
    <t>Scope 1Refrigerant &amp; otherMontreal protocol productsMethyl chloroformTotal emissions including non-Kyoto productskg</t>
  </si>
  <si>
    <t>Scope 1Refrigerant &amp; otherMontreal protocol productsHCFC-22/R22 = chlorodifluoromethaneEmissions including only Kyoto productskg</t>
  </si>
  <si>
    <t>Scope 1Refrigerant &amp; otherMontreal protocol productsHCFC-22/R22 = chlorodifluoromethaneEmissions including only non-Kyoto productskg</t>
  </si>
  <si>
    <t>Scope 1Refrigerant &amp; otherMontreal protocol productsHCFC-22/R22 = chlorodifluoromethaneTotal emissions including non-Kyoto productskg</t>
  </si>
  <si>
    <t>Scope 1Refrigerant &amp; otherMontreal protocol productsHCFC-123Emissions including only Kyoto productskg</t>
  </si>
  <si>
    <t>Scope 1Refrigerant &amp; otherMontreal protocol productsHCFC-123Emissions including only non-Kyoto productskg</t>
  </si>
  <si>
    <t>Scope 1Refrigerant &amp; otherMontreal protocol productsHCFC-123Total emissions including non-Kyoto productskg</t>
  </si>
  <si>
    <t>Scope 1Refrigerant &amp; otherMontreal protocol productsHCFC-124Emissions including only Kyoto productskg</t>
  </si>
  <si>
    <t>Scope 1Refrigerant &amp; otherMontreal protocol productsHCFC-124Emissions including only non-Kyoto productskg</t>
  </si>
  <si>
    <t>Scope 1Refrigerant &amp; otherMontreal protocol productsHCFC-124Total emissions including non-Kyoto productskg</t>
  </si>
  <si>
    <t>Scope 1Refrigerant &amp; otherMontreal protocol productsHCFC-141bEmissions including only Kyoto productskg</t>
  </si>
  <si>
    <t>Scope 1Refrigerant &amp; otherMontreal protocol productsHCFC-141bEmissions including only non-Kyoto productskg</t>
  </si>
  <si>
    <t>Scope 1Refrigerant &amp; otherMontreal protocol productsHCFC-141bTotal emissions including non-Kyoto productskg</t>
  </si>
  <si>
    <t>Scope 1Refrigerant &amp; otherMontreal protocol productsHCFC-142bEmissions including only Kyoto productskg</t>
  </si>
  <si>
    <t>Scope 1Refrigerant &amp; otherMontreal protocol productsHCFC-142bEmissions including only non-Kyoto productskg</t>
  </si>
  <si>
    <t>Scope 1Refrigerant &amp; otherMontreal protocol productsHCFC-142bTotal emissions including non-Kyoto productskg</t>
  </si>
  <si>
    <t>Scope 1Refrigerant &amp; otherMontreal protocol productsHCFC-225caEmissions including only Kyoto productskg</t>
  </si>
  <si>
    <t>Scope 1Refrigerant &amp; otherMontreal protocol productsHCFC-225caEmissions including only non-Kyoto productskg</t>
  </si>
  <si>
    <t>Scope 1Refrigerant &amp; otherMontreal protocol productsHCFC-225caTotal emissions including non-Kyoto productskg</t>
  </si>
  <si>
    <t>Scope 1Refrigerant &amp; otherMontreal protocol productsHCFC-225cbEmissions including only Kyoto productskg</t>
  </si>
  <si>
    <t>Scope 1Refrigerant &amp; otherMontreal protocol productsHCFC-225cbEmissions including only non-Kyoto productskg</t>
  </si>
  <si>
    <t>Scope 1Refrigerant &amp; otherMontreal protocol productsHCFC-225cbTotal emissions including non-Kyoto productskg</t>
  </si>
  <si>
    <t>Scope 1Refrigerant &amp; otherMontreal protocol productsHCFC-21Emissions including only Kyoto productskg</t>
  </si>
  <si>
    <t>Scope 1Refrigerant &amp; otherMontreal protocol productsHCFC-21Emissions including only non-Kyoto productskg</t>
  </si>
  <si>
    <t>Scope 1Refrigerant &amp; otherMontreal protocol productsHCFC-21Total emissions including non-Kyoto productskg</t>
  </si>
  <si>
    <t>Scope 1Refrigerant &amp; otherFluorinated ethersHFE-125Emissions including only Kyoto productskg</t>
  </si>
  <si>
    <t>Scope 1Refrigerant &amp; otherFluorinated ethersHFE-125Emissions including only non-Kyoto productskg</t>
  </si>
  <si>
    <t>Scope 1Refrigerant &amp; otherFluorinated ethersHFE-125Total emissions including non-Kyoto productskg</t>
  </si>
  <si>
    <t>Scope 1Refrigerant &amp; otherFluorinated ethersHFE-134Emissions including only Kyoto productskg</t>
  </si>
  <si>
    <t>Scope 1Refrigerant &amp; otherFluorinated ethersHFE-134Emissions including only non-Kyoto productskg</t>
  </si>
  <si>
    <t>Scope 1Refrigerant &amp; otherFluorinated ethersHFE-134Total emissions including non-Kyoto productskg</t>
  </si>
  <si>
    <t>Scope 1Refrigerant &amp; otherFluorinated ethersHFE-143aEmissions including only Kyoto productskg</t>
  </si>
  <si>
    <t>Scope 1Refrigerant &amp; otherFluorinated ethersHFE-143aEmissions including only non-Kyoto productskg</t>
  </si>
  <si>
    <t>Scope 1Refrigerant &amp; otherFluorinated ethersHFE-143aTotal emissions including non-Kyoto productskg</t>
  </si>
  <si>
    <t>Scope 1Refrigerant &amp; otherFluorinated ethersHCFE-235da2Emissions including only Kyoto productskg</t>
  </si>
  <si>
    <t>Scope 1Refrigerant &amp; otherFluorinated ethersHCFE-235da2Emissions including only non-Kyoto productskg</t>
  </si>
  <si>
    <t>Scope 1Refrigerant &amp; otherFluorinated ethersHCFE-235da2Total emissions including non-Kyoto productskg</t>
  </si>
  <si>
    <t>Scope 1Refrigerant &amp; otherFluorinated ethersHFE-245cb2Emissions including only Kyoto productskg</t>
  </si>
  <si>
    <t>Scope 1Refrigerant &amp; otherFluorinated ethersHFE-245cb2Emissions including only non-Kyoto productskg</t>
  </si>
  <si>
    <t>Scope 1Refrigerant &amp; otherFluorinated ethersHFE-245cb2Total emissions including non-Kyoto productskg</t>
  </si>
  <si>
    <t>Scope 1Refrigerant &amp; otherFluorinated ethersHFE-245fa2Emissions including only Kyoto productskg</t>
  </si>
  <si>
    <t>Scope 1Refrigerant &amp; otherFluorinated ethersHFE-245fa2Emissions including only non-Kyoto productskg</t>
  </si>
  <si>
    <t>Scope 1Refrigerant &amp; otherFluorinated ethersHFE-245fa2Total emissions including non-Kyoto productskg</t>
  </si>
  <si>
    <t>Scope 1Refrigerant &amp; otherFluorinated ethersHFE-254cb2Emissions including only Kyoto productskg</t>
  </si>
  <si>
    <t>Scope 1Refrigerant &amp; otherFluorinated ethersHFE-254cb2Emissions including only non-Kyoto productskg</t>
  </si>
  <si>
    <t>Scope 1Refrigerant &amp; otherFluorinated ethersHFE-254cb2Total emissions including non-Kyoto productskg</t>
  </si>
  <si>
    <t>Scope 1Refrigerant &amp; otherFluorinated ethersHFE-347mcc3Emissions including only Kyoto productskg</t>
  </si>
  <si>
    <t>Scope 1Refrigerant &amp; otherFluorinated ethersHFE-347mcc3Emissions including only non-Kyoto productskg</t>
  </si>
  <si>
    <t>Scope 1Refrigerant &amp; otherFluorinated ethersHFE-347mcc3Total emissions including non-Kyoto productskg</t>
  </si>
  <si>
    <t>Scope 1Refrigerant &amp; otherFluorinated ethersHFE-347pcf2Emissions including only Kyoto productskg</t>
  </si>
  <si>
    <t>Scope 1Refrigerant &amp; otherFluorinated ethersHFE-347pcf2Emissions including only non-Kyoto productskg</t>
  </si>
  <si>
    <t>Scope 1Refrigerant &amp; otherFluorinated ethersHFE-347pcf2Total emissions including non-Kyoto productskg</t>
  </si>
  <si>
    <t>Scope 1Refrigerant &amp; otherFluorinated ethersHFE-356pcc3Emissions including only Kyoto productskg</t>
  </si>
  <si>
    <t>Scope 1Refrigerant &amp; otherFluorinated ethersHFE-356pcc3Emissions including only non-Kyoto productskg</t>
  </si>
  <si>
    <t>Scope 1Refrigerant &amp; otherFluorinated ethersHFE-356pcc3Total emissions including non-Kyoto productskg</t>
  </si>
  <si>
    <t>Scope 1Refrigerant &amp; otherFluorinated ethersHFE-449sl (HFE-7100)Emissions including only Kyoto productskg</t>
  </si>
  <si>
    <t>Scope 1Refrigerant &amp; otherFluorinated ethersHFE-449sl (HFE-7100)Emissions including only non-Kyoto productskg</t>
  </si>
  <si>
    <t>Scope 1Refrigerant &amp; otherFluorinated ethersHFE-449sl (HFE-7100)Total emissions including non-Kyoto productskg</t>
  </si>
  <si>
    <t>Scope 1Refrigerant &amp; otherFluorinated ethersHFE-569sf2 (HFE-7200)Emissions including only Kyoto productskg</t>
  </si>
  <si>
    <t>Scope 1Refrigerant &amp; otherFluorinated ethersHFE-569sf2 (HFE-7200)Emissions including only non-Kyoto productskg</t>
  </si>
  <si>
    <t>Scope 1Refrigerant &amp; otherFluorinated ethersHFE-569sf2 (HFE-7200)Total emissions including non-Kyoto productskg</t>
  </si>
  <si>
    <t>Scope 1Refrigerant &amp; otherFluorinated ethersHFE-43-10pccc124 (H-Galden1040x)Emissions including only Kyoto productskg</t>
  </si>
  <si>
    <t>Scope 1Refrigerant &amp; otherFluorinated ethersHFE-43-10pccc124 (H-Galden1040x)Emissions including only non-Kyoto productskg</t>
  </si>
  <si>
    <t>Scope 1Refrigerant &amp; otherFluorinated ethersHFE-43-10pccc124 (H-Galden1040x)Total emissions including non-Kyoto productskg</t>
  </si>
  <si>
    <t>Scope 1Refrigerant &amp; otherFluorinated ethersHFE-236ca12 (HG-10)Emissions including only Kyoto productskg</t>
  </si>
  <si>
    <t>Scope 1Refrigerant &amp; otherFluorinated ethersHFE-236ca12 (HG-10)Emissions including only non-Kyoto productskg</t>
  </si>
  <si>
    <t>Scope 1Refrigerant &amp; otherFluorinated ethersHFE-236ca12 (HG-10)Total emissions including non-Kyoto productskg</t>
  </si>
  <si>
    <t>Scope 1Refrigerant &amp; otherFluorinated ethersHFE-338pcc13 (HG-01)Emissions including only Kyoto productskg</t>
  </si>
  <si>
    <t>Scope 1Refrigerant &amp; otherFluorinated ethersHFE-338pcc13 (HG-01)Emissions including only non-Kyoto productskg</t>
  </si>
  <si>
    <t>Scope 1Refrigerant &amp; otherFluorinated ethersHFE-338pcc13 (HG-01)Total emissions including non-Kyoto productskg</t>
  </si>
  <si>
    <t>Scope 1Refrigerant &amp; otherOther productsTrifluoromethyl sulphur pentafluorideEmissions including only Kyoto productskg</t>
  </si>
  <si>
    <t>Scope 1Refrigerant &amp; otherOther productsTrifluoromethyl sulphur pentafluorideEmissions including only non-Kyoto productskg</t>
  </si>
  <si>
    <t>Scope 1Refrigerant &amp; otherOther productsTrifluoromethyl sulphur pentafluorideTotal emissions including non-Kyoto productskg</t>
  </si>
  <si>
    <t>Scope 1Refrigerant &amp; otherOther productsPFPMIEEmissions including only Kyoto productskg</t>
  </si>
  <si>
    <t>Scope 1Refrigerant &amp; otherOther productsPFPMIEEmissions including only non-Kyoto productskg</t>
  </si>
  <si>
    <t>Scope 1Refrigerant &amp; otherOther productsPFPMIETotal emissions including non-Kyoto productskg</t>
  </si>
  <si>
    <t>Scope 1Refrigerant &amp; otherOther productsDimethyletherEmissions including only Kyoto productskg</t>
  </si>
  <si>
    <t>Scope 1Refrigerant &amp; otherOther productsDimethyletherEmissions including only non-Kyoto productskg</t>
  </si>
  <si>
    <t>Scope 1Refrigerant &amp; otherOther productsDimethyletherTotal emissions including non-Kyoto productskg</t>
  </si>
  <si>
    <t>Scope 1Refrigerant &amp; otherOther productsMethylene chlorideEmissions including only Kyoto productskg</t>
  </si>
  <si>
    <t>Scope 1Refrigerant &amp; otherOther productsMethylene chlorideEmissions including only non-Kyoto productskg</t>
  </si>
  <si>
    <t>Scope 1Refrigerant &amp; otherOther productsMethylene chlorideTotal emissions including non-Kyoto productskg</t>
  </si>
  <si>
    <t>Scope 1Refrigerant &amp; otherOther productsMethyl chlorideEmissions including only Kyoto productskg</t>
  </si>
  <si>
    <t>Scope 1Refrigerant &amp; otherOther productsMethyl chlorideEmissions including only non-Kyoto productskg</t>
  </si>
  <si>
    <t>Scope 1Refrigerant &amp; otherOther productsMethyl chlorideTotal emissions including non-Kyoto productskg</t>
  </si>
  <si>
    <t>Scope 1Refrigerant &amp; otherOther productsR290 = propaneEmissions including only Kyoto productskg</t>
  </si>
  <si>
    <t>Scope 1Refrigerant &amp; otherOther productsR290 = propaneEmissions including only non-Kyoto productskg</t>
  </si>
  <si>
    <t>Scope 1Refrigerant &amp; otherOther productsR290 = propaneTotal emissions including non-Kyoto productskg</t>
  </si>
  <si>
    <t>Scope 1Refrigerant &amp; otherOther productsR600A = isobutaneEmissions including only Kyoto productskg</t>
  </si>
  <si>
    <t>Scope 1Refrigerant &amp; otherOther productsR600A = isobutaneEmissions including only non-Kyoto productskg</t>
  </si>
  <si>
    <t>Scope 1Refrigerant &amp; otherOther productsR600A = isobutaneTotal emissions including non-Kyoto productskg</t>
  </si>
  <si>
    <t>Scope 1Refrigerant &amp; otherOther productsR600 = butaneEmissions including only Kyoto productskg</t>
  </si>
  <si>
    <t>Scope 1Refrigerant &amp; otherOther productsR600 = butaneEmissions including only non-Kyoto productskg</t>
  </si>
  <si>
    <t>Scope 1Refrigerant &amp; otherOther productsR600 = butaneTotal emissions including non-Kyoto productskg</t>
  </si>
  <si>
    <t>Scope 1Refrigerant &amp; otherOther productsR601 = pentaneEmissions including only Kyoto productskg</t>
  </si>
  <si>
    <t>Scope 1Refrigerant &amp; otherOther productsR601 = pentaneEmissions including only non-Kyoto productskg</t>
  </si>
  <si>
    <t>Scope 1Refrigerant &amp; otherOther productsR601 = pentaneTotal emissions including non-Kyoto productskg</t>
  </si>
  <si>
    <t>Scope 1Refrigerant &amp; otherOther productsR601A = isopentaneEmissions including only Kyoto productskg</t>
  </si>
  <si>
    <t>Scope 1Refrigerant &amp; otherOther productsR601A = isopentaneEmissions including only non-Kyoto productskg</t>
  </si>
  <si>
    <t>Scope 1Refrigerant &amp; otherOther productsR601A = isopentaneTotal emissions including non-Kyoto productskg</t>
  </si>
  <si>
    <t>Scope 1Refrigerant &amp; otherOther productsR170 = ethaneEmissions including only Kyoto productskg</t>
  </si>
  <si>
    <t>Scope 1Refrigerant &amp; otherOther productsR170 = ethaneEmissions including only non-Kyoto productskg</t>
  </si>
  <si>
    <t>Scope 1Refrigerant &amp; otherOther productsR170 = ethaneTotal emissions including non-Kyoto productskg</t>
  </si>
  <si>
    <t>Scope 1Refrigerant &amp; otherOther productsR1270 = propeneEmissions including only Kyoto productskg</t>
  </si>
  <si>
    <t>Scope 1Refrigerant &amp; otherOther productsR1270 = propeneEmissions including only non-Kyoto productskg</t>
  </si>
  <si>
    <t>Scope 1Refrigerant &amp; otherOther productsR1270 = propeneTotal emissions including non-Kyoto productskg</t>
  </si>
  <si>
    <t>Scope 1Refrigerant &amp; otherOther productsR1234yf*Emissions including only Kyoto productskg</t>
  </si>
  <si>
    <t>Scope 1Refrigerant &amp; otherOther productsR1234yf*Emissions including only non-Kyoto productskg</t>
  </si>
  <si>
    <t>Scope 1Refrigerant &amp; otherOther productsR1234yf*Total emissions including non-Kyoto productskg</t>
  </si>
  <si>
    <t>Scope 1Refrigerant &amp; otherOther productsR1234ze*Emissions including only Kyoto productskg</t>
  </si>
  <si>
    <t>Scope 1Refrigerant &amp; otherOther productsR1234ze*Emissions including only non-Kyoto productskg</t>
  </si>
  <si>
    <t>Scope 1Refrigerant &amp; otherOther productsR1234ze*Total emissions including non-Kyoto productskg</t>
  </si>
  <si>
    <t>Scope 1Passenger vehiclesCars (by market segment)MiniDieselkm</t>
  </si>
  <si>
    <t>Scope 1Passenger vehiclesCars (by market segment)MiniPetrolkm</t>
  </si>
  <si>
    <t>Scope 1Passenger vehiclesCars (by market segment)MiniUnknownkm</t>
  </si>
  <si>
    <t>Scope 1Passenger vehiclesCars (by market segment)MiniPlug-in Hybrid Electric Vehiclekm</t>
  </si>
  <si>
    <t>Scope 1Passenger vehiclesCars (by market segment)MiniBattery Electric Vehiclekm</t>
  </si>
  <si>
    <t>Scope 1Passenger vehiclesCars (by market segment)MiniDieselmiles</t>
  </si>
  <si>
    <t>Scope 1Passenger vehiclesCars (by market segment)MiniPetrolmiles</t>
  </si>
  <si>
    <t>Scope 1Passenger vehiclesCars (by market segment)MiniUnknownmiles</t>
  </si>
  <si>
    <t>Scope 1Passenger vehiclesCars (by market segment)MiniPlug-in Hybrid Electric Vehiclemiles</t>
  </si>
  <si>
    <t>Scope 1Passenger vehiclesCars (by market segment)MiniBattery Electric Vehiclemiles</t>
  </si>
  <si>
    <t>Scope 1Passenger vehiclesCars (by market segment)SuperminiDieselkm</t>
  </si>
  <si>
    <t>Scope 1Passenger vehiclesCars (by market segment)SuperminiPetrolkm</t>
  </si>
  <si>
    <t>Scope 1Passenger vehiclesCars (by market segment)SuperminiUnknownkm</t>
  </si>
  <si>
    <t>Scope 1Passenger vehiclesCars (by market segment)SuperminiPlug-in Hybrid Electric Vehiclekm</t>
  </si>
  <si>
    <t>Scope 1Passenger vehiclesCars (by market segment)SuperminiBattery Electric Vehiclekm</t>
  </si>
  <si>
    <t>Scope 1Passenger vehiclesCars (by market segment)SuperminiDieselmiles</t>
  </si>
  <si>
    <t>Scope 1Passenger vehiclesCars (by market segment)SuperminiPetrolmiles</t>
  </si>
  <si>
    <t>Scope 1Passenger vehiclesCars (by market segment)SuperminiUnknownmiles</t>
  </si>
  <si>
    <t>Scope 1Passenger vehiclesCars (by market segment)SuperminiPlug-in Hybrid Electric Vehiclemiles</t>
  </si>
  <si>
    <t>Scope 1Passenger vehiclesCars (by market segment)SuperminiBattery Electric Vehiclemiles</t>
  </si>
  <si>
    <t>Scope 1Passenger vehiclesCars (by market segment)Lower mediumDieselkm</t>
  </si>
  <si>
    <t>Scope 1Passenger vehiclesCars (by market segment)Lower mediumPetrolkm</t>
  </si>
  <si>
    <t>Scope 1Passenger vehiclesCars (by market segment)Lower mediumUnknownkm</t>
  </si>
  <si>
    <t>Scope 1Passenger vehiclesCars (by market segment)Lower mediumPlug-in Hybrid Electric Vehiclekm</t>
  </si>
  <si>
    <t>Scope 1Passenger vehiclesCars (by market segment)Lower mediumBattery Electric Vehiclekm</t>
  </si>
  <si>
    <t>Scope 1Passenger vehiclesCars (by market segment)Lower mediumDieselmiles</t>
  </si>
  <si>
    <t>Scope 1Passenger vehiclesCars (by market segment)Lower mediumPetrolmiles</t>
  </si>
  <si>
    <t>Scope 1Passenger vehiclesCars (by market segment)Lower mediumUnknownmiles</t>
  </si>
  <si>
    <t>Scope 1Passenger vehiclesCars (by market segment)Lower mediumPlug-in Hybrid Electric Vehiclemiles</t>
  </si>
  <si>
    <t>Scope 1Passenger vehiclesCars (by market segment)Lower mediumBattery Electric Vehiclemiles</t>
  </si>
  <si>
    <t>Scope 1Passenger vehiclesCars (by market segment)Upper mediumDieselkm</t>
  </si>
  <si>
    <t>Scope 1Passenger vehiclesCars (by market segment)Upper mediumPetrolkm</t>
  </si>
  <si>
    <t>Scope 1Passenger vehiclesCars (by market segment)Upper mediumUnknownkm</t>
  </si>
  <si>
    <t>Scope 1Passenger vehiclesCars (by market segment)Upper mediumPlug-in Hybrid Electric Vehiclekm</t>
  </si>
  <si>
    <t>Scope 1Passenger vehiclesCars (by market segment)Upper mediumBattery Electric Vehiclekm</t>
  </si>
  <si>
    <t>Scope 1Passenger vehiclesCars (by market segment)Upper mediumDieselmiles</t>
  </si>
  <si>
    <t>Scope 1Passenger vehiclesCars (by market segment)Upper mediumPetrolmiles</t>
  </si>
  <si>
    <t>Scope 1Passenger vehiclesCars (by market segment)Upper mediumUnknownmiles</t>
  </si>
  <si>
    <t>Scope 1Passenger vehiclesCars (by market segment)Upper mediumPlug-in Hybrid Electric Vehiclemiles</t>
  </si>
  <si>
    <t>Scope 1Passenger vehiclesCars (by market segment)Upper mediumBattery Electric Vehiclemiles</t>
  </si>
  <si>
    <t>Scope 1Passenger vehiclesCars (by market segment)ExecutiveDieselkm</t>
  </si>
  <si>
    <t>Scope 1Passenger vehiclesCars (by market segment)ExecutivePetrolkm</t>
  </si>
  <si>
    <t>Scope 1Passenger vehiclesCars (by market segment)ExecutiveUnknownkm</t>
  </si>
  <si>
    <t>Scope 1Passenger vehiclesCars (by market segment)ExecutivePlug-in Hybrid Electric Vehiclekm</t>
  </si>
  <si>
    <t>Scope 1Passenger vehiclesCars (by market segment)ExecutiveBattery Electric Vehiclekm</t>
  </si>
  <si>
    <t>Scope 1Passenger vehiclesCars (by market segment)ExecutiveDieselmiles</t>
  </si>
  <si>
    <t>Scope 1Passenger vehiclesCars (by market segment)ExecutivePetrolmiles</t>
  </si>
  <si>
    <t>Scope 1Passenger vehiclesCars (by market segment)ExecutiveUnknownmiles</t>
  </si>
  <si>
    <t>Scope 1Passenger vehiclesCars (by market segment)ExecutivePlug-in Hybrid Electric Vehiclemiles</t>
  </si>
  <si>
    <t>Scope 1Passenger vehiclesCars (by market segment)ExecutiveBattery Electric Vehiclemiles</t>
  </si>
  <si>
    <t>Scope 1Passenger vehiclesCars (by market segment)LuxuryDieselkm</t>
  </si>
  <si>
    <t>Scope 1Passenger vehiclesCars (by market segment)LuxuryPetrolkm</t>
  </si>
  <si>
    <t>Scope 1Passenger vehiclesCars (by market segment)LuxuryUnknownkm</t>
  </si>
  <si>
    <t>Scope 1Passenger vehiclesCars (by market segment)LuxuryPlug-in Hybrid Electric Vehiclekm</t>
  </si>
  <si>
    <t>Scope 1Passenger vehiclesCars (by market segment)LuxuryBattery Electric Vehiclekm</t>
  </si>
  <si>
    <t>Scope 1Passenger vehiclesCars (by market segment)LuxuryDieselmiles</t>
  </si>
  <si>
    <t>Scope 1Passenger vehiclesCars (by market segment)LuxuryPetrolmiles</t>
  </si>
  <si>
    <t>Scope 1Passenger vehiclesCars (by market segment)LuxuryUnknownmiles</t>
  </si>
  <si>
    <t>Scope 1Passenger vehiclesCars (by market segment)LuxuryPlug-in Hybrid Electric Vehiclemiles</t>
  </si>
  <si>
    <t>Scope 1Passenger vehiclesCars (by market segment)LuxuryBattery Electric Vehiclemiles</t>
  </si>
  <si>
    <t>Scope 1Passenger vehiclesCars (by market segment)SportsDieselkm</t>
  </si>
  <si>
    <t>Scope 1Passenger vehiclesCars (by market segment)SportsPetrolkm</t>
  </si>
  <si>
    <t>Scope 1Passenger vehiclesCars (by market segment)SportsUnknownkm</t>
  </si>
  <si>
    <t>Scope 1Passenger vehiclesCars (by market segment)SportsPlug-in Hybrid Electric Vehiclekm</t>
  </si>
  <si>
    <t>Scope 1Passenger vehiclesCars (by market segment)SportsBattery Electric Vehiclekm</t>
  </si>
  <si>
    <t>Scope 1Passenger vehiclesCars (by market segment)SportsDieselmiles</t>
  </si>
  <si>
    <t>Scope 1Passenger vehiclesCars (by market segment)SportsPetrolmiles</t>
  </si>
  <si>
    <t>Scope 1Passenger vehiclesCars (by market segment)SportsUnknownmiles</t>
  </si>
  <si>
    <t>Scope 1Passenger vehiclesCars (by market segment)SportsPlug-in Hybrid Electric Vehiclemiles</t>
  </si>
  <si>
    <t>Scope 1Passenger vehiclesCars (by market segment)SportsBattery Electric Vehiclemiles</t>
  </si>
  <si>
    <t>Scope 1Passenger vehiclesCars (by market segment)Dual purpose 4X4Dieselkm</t>
  </si>
  <si>
    <t>Scope 1Passenger vehiclesCars (by market segment)Dual purpose 4X4Petrolkm</t>
  </si>
  <si>
    <t>Scope 1Passenger vehiclesCars (by market segment)Dual purpose 4X4Unknownkm</t>
  </si>
  <si>
    <t>Scope 1Passenger vehiclesCars (by market segment)Dual purpose 4X4Plug-in Hybrid Electric Vehiclekm</t>
  </si>
  <si>
    <t>Scope 1Passenger vehiclesCars (by market segment)Dual purpose 4X4Battery Electric Vehiclekm</t>
  </si>
  <si>
    <t>Scope 1Passenger vehiclesCars (by market segment)Dual purpose 4X4Dieselmiles</t>
  </si>
  <si>
    <t>Scope 1Passenger vehiclesCars (by market segment)Dual purpose 4X4Petrolmiles</t>
  </si>
  <si>
    <t>Scope 1Passenger vehiclesCars (by market segment)Dual purpose 4X4Unknownmiles</t>
  </si>
  <si>
    <t>Scope 1Passenger vehiclesCars (by market segment)Dual purpose 4X4Plug-in Hybrid Electric Vehiclemiles</t>
  </si>
  <si>
    <t>Scope 1Passenger vehiclesCars (by market segment)Dual purpose 4X4Battery Electric Vehiclemiles</t>
  </si>
  <si>
    <t>Scope 1Passenger vehiclesCars (by market segment)MPVDieselkm</t>
  </si>
  <si>
    <t>Scope 1Passenger vehiclesCars (by market segment)MPVPetrolkm</t>
  </si>
  <si>
    <t>Scope 1Passenger vehiclesCars (by market segment)MPVUnknownkm</t>
  </si>
  <si>
    <t>Scope 1Passenger vehiclesCars (by market segment)MPVPlug-in Hybrid Electric Vehiclekm</t>
  </si>
  <si>
    <t>Scope 1Passenger vehiclesCars (by market segment)MPVBattery Electric Vehiclekm</t>
  </si>
  <si>
    <t>Scope 1Passenger vehiclesCars (by market segment)MPVDieselmiles</t>
  </si>
  <si>
    <t>Scope 1Passenger vehiclesCars (by market segment)MPVPetrolmiles</t>
  </si>
  <si>
    <t>Scope 1Passenger vehiclesCars (by market segment)MPVUnknownmiles</t>
  </si>
  <si>
    <t>Scope 1Passenger vehiclesCars (by market segment)MPVPlug-in Hybrid Electric Vehiclemiles</t>
  </si>
  <si>
    <t>Scope 1Passenger vehiclesCars (by market segment)MPVBattery Electric Vehiclemiles</t>
  </si>
  <si>
    <t>Scope 1Passenger vehiclesCars (by size)Small carDieselkm</t>
  </si>
  <si>
    <t>Scope 1Passenger vehiclesCars (by size)Small carPetrolkm</t>
  </si>
  <si>
    <t>Scope 1Passenger vehiclesCars (by size)Small carHybridkm</t>
  </si>
  <si>
    <t>Scope 1Passenger vehiclesCars (by size)Small carCNGkm</t>
  </si>
  <si>
    <t>Scope 1Passenger vehiclesCars (by size)Small carLPGkm</t>
  </si>
  <si>
    <t>Scope 1Passenger vehiclesCars (by size)Small carUnknownkm</t>
  </si>
  <si>
    <t>Scope 1Passenger vehiclesCars (by size)Small carPlug-in Hybrid Electric Vehiclekm</t>
  </si>
  <si>
    <t>Scope 1Passenger vehiclesCars (by size)Small carBattery Electric Vehiclekm</t>
  </si>
  <si>
    <t>Scope 1Passenger vehiclesCars (by size)Small carDieselmiles</t>
  </si>
  <si>
    <t>Scope 1Passenger vehiclesCars (by size)Small carPetrolmiles</t>
  </si>
  <si>
    <t>Scope 1Passenger vehiclesCars (by size)Small carHybridmiles</t>
  </si>
  <si>
    <t>Scope 1Passenger vehiclesCars (by size)Small carCNGmiles</t>
  </si>
  <si>
    <t>Scope 1Passenger vehiclesCars (by size)Small carLPGmiles</t>
  </si>
  <si>
    <t>Scope 1Passenger vehiclesCars (by size)Small carUnknownmiles</t>
  </si>
  <si>
    <t>Scope 1Passenger vehiclesCars (by size)Small carPlug-in Hybrid Electric Vehiclemiles</t>
  </si>
  <si>
    <t>Scope 1Passenger vehiclesCars (by size)Small carBattery Electric Vehiclemiles</t>
  </si>
  <si>
    <t>Scope 1Passenger vehiclesCars (by size)Medium carDieselkm</t>
  </si>
  <si>
    <t>Scope 1Passenger vehiclesCars (by size)Medium carPetrolkm</t>
  </si>
  <si>
    <t>Scope 1Passenger vehiclesCars (by size)Medium carHybridkm</t>
  </si>
  <si>
    <t>Scope 1Passenger vehiclesCars (by size)Medium carCNGkm</t>
  </si>
  <si>
    <t>Scope 1Passenger vehiclesCars (by size)Medium carLPGkm</t>
  </si>
  <si>
    <t>Scope 1Passenger vehiclesCars (by size)Medium carUnknownkm</t>
  </si>
  <si>
    <t>Scope 1Passenger vehiclesCars (by size)Medium carPlug-in Hybrid Electric Vehiclekm</t>
  </si>
  <si>
    <t>Scope 1Passenger vehiclesCars (by size)Medium carBattery Electric Vehiclekm</t>
  </si>
  <si>
    <t>Scope 1Passenger vehiclesCars (by size)Medium carDieselmiles</t>
  </si>
  <si>
    <t>Scope 1Passenger vehiclesCars (by size)Medium carPetrolmiles</t>
  </si>
  <si>
    <t>Scope 1Passenger vehiclesCars (by size)Medium carHybridmiles</t>
  </si>
  <si>
    <t>Scope 1Passenger vehiclesCars (by size)Medium carCNGmiles</t>
  </si>
  <si>
    <t>Scope 1Passenger vehiclesCars (by size)Medium carLPGmiles</t>
  </si>
  <si>
    <t>Scope 1Passenger vehiclesCars (by size)Medium carUnknownmiles</t>
  </si>
  <si>
    <t>Scope 1Passenger vehiclesCars (by size)Medium carPlug-in Hybrid Electric Vehiclemiles</t>
  </si>
  <si>
    <t>Scope 1Passenger vehiclesCars (by size)Medium carBattery Electric Vehiclemiles</t>
  </si>
  <si>
    <t>Scope 1Passenger vehiclesCars (by size)Large carDieselkm</t>
  </si>
  <si>
    <t>Scope 1Passenger vehiclesCars (by size)Large carPetrolkm</t>
  </si>
  <si>
    <t>Scope 1Passenger vehiclesCars (by size)Large carHybridkm</t>
  </si>
  <si>
    <t>Scope 1Passenger vehiclesCars (by size)Large carCNGkm</t>
  </si>
  <si>
    <t>Scope 1Passenger vehiclesCars (by size)Large carLPGkm</t>
  </si>
  <si>
    <t>Scope 1Passenger vehiclesCars (by size)Large carUnknownkm</t>
  </si>
  <si>
    <t>Scope 1Passenger vehiclesCars (by size)Large carPlug-in Hybrid Electric Vehiclekm</t>
  </si>
  <si>
    <t>Scope 1Passenger vehiclesCars (by size)Large carBattery Electric Vehiclekm</t>
  </si>
  <si>
    <t>Scope 1Passenger vehiclesCars (by size)Large carDieselmiles</t>
  </si>
  <si>
    <t>Scope 1Passenger vehiclesCars (by size)Large carPetrolmiles</t>
  </si>
  <si>
    <t>Scope 1Passenger vehiclesCars (by size)Large carHybridmiles</t>
  </si>
  <si>
    <t>Scope 1Passenger vehiclesCars (by size)Large carCNGmiles</t>
  </si>
  <si>
    <t>Scope 1Passenger vehiclesCars (by size)Large carLPGmiles</t>
  </si>
  <si>
    <t>Scope 1Passenger vehiclesCars (by size)Large carUnknownmiles</t>
  </si>
  <si>
    <t>Scope 1Passenger vehiclesCars (by size)Large carPlug-in Hybrid Electric Vehiclemiles</t>
  </si>
  <si>
    <t>Scope 1Passenger vehiclesCars (by size)Large carBattery Electric Vehiclemiles</t>
  </si>
  <si>
    <t>Scope 1Passenger vehiclesCars (by size)Average carDieselkm</t>
  </si>
  <si>
    <t>Scope 1Passenger vehiclesCars (by size)Average carPetrolkm</t>
  </si>
  <si>
    <t>Scope 1Passenger vehiclesCars (by size)Average carHybridkm</t>
  </si>
  <si>
    <t>Scope 1Passenger vehiclesCars (by size)Average carCNGkm</t>
  </si>
  <si>
    <t>Scope 1Passenger vehiclesCars (by size)Average carLPGkm</t>
  </si>
  <si>
    <t>Scope 1Passenger vehiclesCars (by size)Average carUnknownkm</t>
  </si>
  <si>
    <t>Scope 1Passenger vehiclesCars (by size)Average carPlug-in Hybrid Electric Vehiclekm</t>
  </si>
  <si>
    <t>Scope 1Passenger vehiclesCars (by size)Average carBattery Electric Vehiclekm</t>
  </si>
  <si>
    <t>Scope 1Passenger vehiclesCars (by size)Average carDieselmiles</t>
  </si>
  <si>
    <t>Scope 1Passenger vehiclesCars (by size)Average carPetrolmiles</t>
  </si>
  <si>
    <t>Scope 1Passenger vehiclesCars (by size)Average carHybridmiles</t>
  </si>
  <si>
    <t>Scope 1Passenger vehiclesCars (by size)Average carCNGmiles</t>
  </si>
  <si>
    <t>Scope 1Passenger vehiclesCars (by size)Average carLPGmiles</t>
  </si>
  <si>
    <t>Scope 1Passenger vehiclesCars (by size)Average carUnknownmiles</t>
  </si>
  <si>
    <t>Scope 1Passenger vehiclesCars (by size)Average carPlug-in Hybrid Electric Vehiclemiles</t>
  </si>
  <si>
    <t>Scope 1Passenger vehiclesCars (by size)Average carBattery Electric Vehiclemiles</t>
  </si>
  <si>
    <t>Scope 1Passenger vehiclesMotorbikeSmallkm</t>
  </si>
  <si>
    <t>Scope 1Passenger vehiclesMotorbikeSmallmiles</t>
  </si>
  <si>
    <t>Scope 1Passenger vehiclesMotorbikeMediumkm</t>
  </si>
  <si>
    <t>Scope 1Passenger vehiclesMotorbikeMediummiles</t>
  </si>
  <si>
    <t>Scope 1Passenger vehiclesMotorbikeLargekm</t>
  </si>
  <si>
    <t>Scope 1Passenger vehiclesMotorbikeLargemiles</t>
  </si>
  <si>
    <t>Scope 1Passenger vehiclesMotorbikeAveragekm</t>
  </si>
  <si>
    <t>Scope 1Passenger vehiclesMotorbikeAveragemiles</t>
  </si>
  <si>
    <t>Scope 1Delivery vehiclesVansClass I (up to 1.305 tonnes)Dieselkm</t>
  </si>
  <si>
    <t>Scope 1Delivery vehiclesVansClass I (up to 1.305 tonnes)Petrolkm</t>
  </si>
  <si>
    <t>Scope 1Delivery vehiclesVansClass I (up to 1.305 tonnes)CNGkm</t>
  </si>
  <si>
    <t>Scope 1Delivery vehiclesVansClass I (up to 1.305 tonnes)LPGkm</t>
  </si>
  <si>
    <t>Scope 1Delivery vehiclesVansClass I (up to 1.305 tonnes)Unknownkm</t>
  </si>
  <si>
    <t>Scope 1Delivery vehiclesVansClass I (up to 1.305 tonnes)Plug-in Hybrid Electric Vehiclekm</t>
  </si>
  <si>
    <t>Scope 1Delivery vehiclesVansClass I (up to 1.305 tonnes)Battery Electric Vehiclekm</t>
  </si>
  <si>
    <t>Scope 1Delivery vehiclesVansClass I (up to 1.305 tonnes)Dieselmiles</t>
  </si>
  <si>
    <t>Scope 1Delivery vehiclesVansClass I (up to 1.305 tonnes)Petrolmiles</t>
  </si>
  <si>
    <t>Scope 1Delivery vehiclesVansClass I (up to 1.305 tonnes)CNGmiles</t>
  </si>
  <si>
    <t>Scope 1Delivery vehiclesVansClass I (up to 1.305 tonnes)LPGmiles</t>
  </si>
  <si>
    <t>Scope 1Delivery vehiclesVansClass I (up to 1.305 tonnes)Unknownmiles</t>
  </si>
  <si>
    <t>Scope 1Delivery vehiclesVansClass I (up to 1.305 tonnes)Plug-in Hybrid Electric Vehiclemiles</t>
  </si>
  <si>
    <t>Scope 1Delivery vehiclesVansClass I (up to 1.305 tonnes)Battery Electric Vehiclemiles</t>
  </si>
  <si>
    <t>Scope 1Delivery vehiclesVansClass II (1.305 to 1.74 tonnes)Dieselkm</t>
  </si>
  <si>
    <t>Scope 1Delivery vehiclesVansClass II (1.305 to 1.74 tonnes)Petrolkm</t>
  </si>
  <si>
    <t>Scope 1Delivery vehiclesVansClass II (1.305 to 1.74 tonnes)CNGkm</t>
  </si>
  <si>
    <t>Scope 1Delivery vehiclesVansClass II (1.305 to 1.74 tonnes)LPGkm</t>
  </si>
  <si>
    <t>Scope 1Delivery vehiclesVansClass II (1.305 to 1.74 tonnes)Unknownkm</t>
  </si>
  <si>
    <t>Scope 1Delivery vehiclesVansClass II (1.305 to 1.74 tonnes)Plug-in Hybrid Electric Vehiclekm</t>
  </si>
  <si>
    <t>Scope 1Delivery vehiclesVansClass II (1.305 to 1.74 tonnes)Battery Electric Vehiclekm</t>
  </si>
  <si>
    <t>Scope 1Delivery vehiclesVansClass II (1.305 to 1.74 tonnes)Dieselmiles</t>
  </si>
  <si>
    <t>Scope 1Delivery vehiclesVansClass II (1.305 to 1.74 tonnes)Petrolmiles</t>
  </si>
  <si>
    <t>Scope 1Delivery vehiclesVansClass II (1.305 to 1.74 tonnes)CNGmiles</t>
  </si>
  <si>
    <t>Scope 1Delivery vehiclesVansClass II (1.305 to 1.74 tonnes)LPGmiles</t>
  </si>
  <si>
    <t>Scope 1Delivery vehiclesVansClass II (1.305 to 1.74 tonnes)Unknownmiles</t>
  </si>
  <si>
    <t>Scope 1Delivery vehiclesVansClass II (1.305 to 1.74 tonnes)Plug-in Hybrid Electric Vehiclemiles</t>
  </si>
  <si>
    <t>Scope 1Delivery vehiclesVansClass II (1.305 to 1.74 tonnes)Battery Electric Vehiclemiles</t>
  </si>
  <si>
    <t>Scope 1Delivery vehiclesVansClass III (1.74 to 3.5 tonnes)Dieselkm</t>
  </si>
  <si>
    <t>Scope 1Delivery vehiclesVansClass III (1.74 to 3.5 tonnes)Petrolkm</t>
  </si>
  <si>
    <t>Scope 1Delivery vehiclesVansClass III (1.74 to 3.5 tonnes)CNGkm</t>
  </si>
  <si>
    <t>Scope 1Delivery vehiclesVansClass III (1.74 to 3.5 tonnes)LPGkm</t>
  </si>
  <si>
    <t>Scope 1Delivery vehiclesVansClass III (1.74 to 3.5 tonnes)Unknownkm</t>
  </si>
  <si>
    <t>Scope 1Delivery vehiclesVansClass III (1.74 to 3.5 tonnes)Plug-in Hybrid Electric Vehiclekm</t>
  </si>
  <si>
    <t>Scope 1Delivery vehiclesVansClass III (1.74 to 3.5 tonnes)Battery Electric Vehiclekm</t>
  </si>
  <si>
    <t>Scope 1Delivery vehiclesVansClass III (1.74 to 3.5 tonnes)Dieselmiles</t>
  </si>
  <si>
    <t>Scope 1Delivery vehiclesVansClass III (1.74 to 3.5 tonnes)Petrolmiles</t>
  </si>
  <si>
    <t>Scope 1Delivery vehiclesVansClass III (1.74 to 3.5 tonnes)CNGmiles</t>
  </si>
  <si>
    <t>Scope 1Delivery vehiclesVansClass III (1.74 to 3.5 tonnes)LPGmiles</t>
  </si>
  <si>
    <t>Scope 1Delivery vehiclesVansClass III (1.74 to 3.5 tonnes)Unknownmiles</t>
  </si>
  <si>
    <t>Scope 1Delivery vehiclesVansClass III (1.74 to 3.5 tonnes)Plug-in Hybrid Electric Vehiclemiles</t>
  </si>
  <si>
    <t>Scope 1Delivery vehiclesVansClass III (1.74 to 3.5 tonnes)Battery Electric Vehiclemiles</t>
  </si>
  <si>
    <t>Scope 1Delivery vehiclesVansAverage (up to 3.5 tonnes)Dieselkm</t>
  </si>
  <si>
    <t>Scope 1Delivery vehiclesVansAverage (up to 3.5 tonnes)Petrolkm</t>
  </si>
  <si>
    <t>Scope 1Delivery vehiclesVansAverage (up to 3.5 tonnes)CNGkm</t>
  </si>
  <si>
    <t>Scope 1Delivery vehiclesVansAverage (up to 3.5 tonnes)LPGkm</t>
  </si>
  <si>
    <t>Scope 1Delivery vehiclesVansAverage (up to 3.5 tonnes)Unknownkm</t>
  </si>
  <si>
    <t>Scope 1Delivery vehiclesVansAverage (up to 3.5 tonnes)Plug-in Hybrid Electric Vehiclekm</t>
  </si>
  <si>
    <t>Scope 1Delivery vehiclesVansAverage (up to 3.5 tonnes)Battery Electric Vehiclekm</t>
  </si>
  <si>
    <t>Scope 1Delivery vehiclesVansAverage (up to 3.5 tonnes)Dieselmiles</t>
  </si>
  <si>
    <t>Scope 1Delivery vehiclesVansAverage (up to 3.5 tonnes)Petrolmiles</t>
  </si>
  <si>
    <t>Scope 1Delivery vehiclesVansAverage (up to 3.5 tonnes)CNGmiles</t>
  </si>
  <si>
    <t>Scope 1Delivery vehiclesVansAverage (up to 3.5 tonnes)LPGmiles</t>
  </si>
  <si>
    <t>Scope 1Delivery vehiclesVansAverage (up to 3.5 tonnes)Unknownmiles</t>
  </si>
  <si>
    <t>Scope 1Delivery vehiclesVansAverage (up to 3.5 tonnes)Plug-in Hybrid Electric Vehiclemiles</t>
  </si>
  <si>
    <t>Scope 1Delivery vehiclesVansAverage (up to 3.5 tonnes)Battery Electric Vehiclemiles</t>
  </si>
  <si>
    <t>Scope 1Delivery vehiclesHGV (all diesel)Rigid (&gt;3.5 - 7.5 tonnes)0% Ladenkm</t>
  </si>
  <si>
    <t>Scope 1Delivery vehiclesHGV (all diesel)Rigid (&gt;3.5 - 7.5 tonnes)50% Ladenkm</t>
  </si>
  <si>
    <t>Scope 1Delivery vehiclesHGV (all diesel)Rigid (&gt;3.5 - 7.5 tonnes)100% Ladenkm</t>
  </si>
  <si>
    <t>Scope 1Delivery vehiclesHGV (all diesel)Rigid (&gt;3.5 - 7.5 tonnes)Average ladenkm</t>
  </si>
  <si>
    <t>Scope 1Delivery vehiclesHGV (all diesel)Rigid (&gt;3.5 - 7.5 tonnes)0% Ladenmiles</t>
  </si>
  <si>
    <t>Scope 1Delivery vehiclesHGV (all diesel)Rigid (&gt;3.5 - 7.5 tonnes)50% Ladenmiles</t>
  </si>
  <si>
    <t>Scope 1Delivery vehiclesHGV (all diesel)Rigid (&gt;3.5 - 7.5 tonnes)100% Ladenmiles</t>
  </si>
  <si>
    <t>Scope 1Delivery vehiclesHGV (all diesel)Rigid (&gt;3.5 - 7.5 tonnes)Average ladenmiles</t>
  </si>
  <si>
    <t>Scope 1Delivery vehiclesHGV (all diesel)Rigid (&gt;7.5 tonnes-17 tonnes)0% Ladenkm</t>
  </si>
  <si>
    <t>Scope 1Delivery vehiclesHGV (all diesel)Rigid (&gt;7.5 tonnes-17 tonnes)50% Ladenkm</t>
  </si>
  <si>
    <t>Scope 1Delivery vehiclesHGV (all diesel)Rigid (&gt;7.5 tonnes-17 tonnes)100% Ladenkm</t>
  </si>
  <si>
    <t>Scope 1Delivery vehiclesHGV (all diesel)Rigid (&gt;7.5 tonnes-17 tonnes)Average ladenkm</t>
  </si>
  <si>
    <t>Scope 1Delivery vehiclesHGV (all diesel)Rigid (&gt;7.5 tonnes-17 tonnes)0% Ladenmiles</t>
  </si>
  <si>
    <t>Scope 1Delivery vehiclesHGV (all diesel)Rigid (&gt;7.5 tonnes-17 tonnes)50% Ladenmiles</t>
  </si>
  <si>
    <t>Scope 1Delivery vehiclesHGV (all diesel)Rigid (&gt;7.5 tonnes-17 tonnes)100% Ladenmiles</t>
  </si>
  <si>
    <t>Scope 1Delivery vehiclesHGV (all diesel)Rigid (&gt;7.5 tonnes-17 tonnes)Average ladenmiles</t>
  </si>
  <si>
    <t>Scope 1Delivery vehiclesHGV (all diesel)Rigid (&gt;17 tonnes)0% Ladenkm</t>
  </si>
  <si>
    <t>Scope 1Delivery vehiclesHGV (all diesel)Rigid (&gt;17 tonnes)50% Ladenkm</t>
  </si>
  <si>
    <t>Scope 1Delivery vehiclesHGV (all diesel)Rigid (&gt;17 tonnes)100% Ladenkm</t>
  </si>
  <si>
    <t>Scope 1Delivery vehiclesHGV (all diesel)Rigid (&gt;17 tonnes)Average ladenkm</t>
  </si>
  <si>
    <t>Scope 1Delivery vehiclesHGV (all diesel)Rigid (&gt;17 tonnes)0% Ladenmiles</t>
  </si>
  <si>
    <t>Scope 1Delivery vehiclesHGV (all diesel)Rigid (&gt;17 tonnes)50% Ladenmiles</t>
  </si>
  <si>
    <t>Scope 1Delivery vehiclesHGV (all diesel)Rigid (&gt;17 tonnes)100% Ladenmiles</t>
  </si>
  <si>
    <t>Scope 1Delivery vehiclesHGV (all diesel)Rigid (&gt;17 tonnes)Average ladenmiles</t>
  </si>
  <si>
    <t>Scope 1Delivery vehiclesHGV (all diesel)All rigids0% Ladenkm</t>
  </si>
  <si>
    <t>Scope 1Delivery vehiclesHGV (all diesel)All rigids50% Ladenkm</t>
  </si>
  <si>
    <t>Scope 1Delivery vehiclesHGV (all diesel)All rigids100% Ladenkm</t>
  </si>
  <si>
    <t>Scope 1Delivery vehiclesHGV (all diesel)All rigidsAverage ladenkm</t>
  </si>
  <si>
    <t>Scope 1Delivery vehiclesHGV (all diesel)All rigids0% Ladenmiles</t>
  </si>
  <si>
    <t>Scope 1Delivery vehiclesHGV (all diesel)All rigids50% Ladenmiles</t>
  </si>
  <si>
    <t>Scope 1Delivery vehiclesHGV (all diesel)All rigids100% Ladenmiles</t>
  </si>
  <si>
    <t>Scope 1Delivery vehiclesHGV (all diesel)All rigidsAverage ladenmiles</t>
  </si>
  <si>
    <t>Scope 1Delivery vehiclesHGV (all diesel)Articulated (&gt;3.5 - 33t)0% Ladenkm</t>
  </si>
  <si>
    <t>Scope 1Delivery vehiclesHGV (all diesel)Articulated (&gt;3.5 - 33t)50% Ladenkm</t>
  </si>
  <si>
    <t>Scope 1Delivery vehiclesHGV (all diesel)Articulated (&gt;3.5 - 33t)100% Ladenkm</t>
  </si>
  <si>
    <t>Scope 1Delivery vehiclesHGV (all diesel)Articulated (&gt;3.5 - 33t)Average ladenkm</t>
  </si>
  <si>
    <t>Scope 1Delivery vehiclesHGV (all diesel)Articulated (&gt;3.5 - 33t)0% Ladenmiles</t>
  </si>
  <si>
    <t>Scope 1Delivery vehiclesHGV (all diesel)Articulated (&gt;3.5 - 33t)50% Ladenmiles</t>
  </si>
  <si>
    <t>Scope 1Delivery vehiclesHGV (all diesel)Articulated (&gt;3.5 - 33t)100% Ladenmiles</t>
  </si>
  <si>
    <t>Scope 1Delivery vehiclesHGV (all diesel)Articulated (&gt;3.5 - 33t)Average ladenmiles</t>
  </si>
  <si>
    <t>Scope 1Delivery vehiclesHGV (all diesel)Articulated (&gt;33t)0% Ladenkm</t>
  </si>
  <si>
    <t>Scope 1Delivery vehiclesHGV (all diesel)Articulated (&gt;33t)50% Ladenkm</t>
  </si>
  <si>
    <t>Scope 1Delivery vehiclesHGV (all diesel)Articulated (&gt;33t)100% Ladenkm</t>
  </si>
  <si>
    <t>Scope 1Delivery vehiclesHGV (all diesel)Articulated (&gt;33t)Average ladenkm</t>
  </si>
  <si>
    <t>Scope 1Delivery vehiclesHGV (all diesel)Articulated (&gt;33t)0% Ladenmiles</t>
  </si>
  <si>
    <t>Scope 1Delivery vehiclesHGV (all diesel)Articulated (&gt;33t)50% Ladenmiles</t>
  </si>
  <si>
    <t>Scope 1Delivery vehiclesHGV (all diesel)Articulated (&gt;33t)100% Ladenmiles</t>
  </si>
  <si>
    <t>Scope 1Delivery vehiclesHGV (all diesel)Articulated (&gt;33t)Average ladenmiles</t>
  </si>
  <si>
    <t>Scope 1Delivery vehiclesHGV (all diesel)All artics0% Ladenkm</t>
  </si>
  <si>
    <t>Scope 1Delivery vehiclesHGV (all diesel)All artics50% Ladenkm</t>
  </si>
  <si>
    <t>Scope 1Delivery vehiclesHGV (all diesel)All artics100% Ladenkm</t>
  </si>
  <si>
    <t>Scope 1Delivery vehiclesHGV (all diesel)All articsAverage ladenkm</t>
  </si>
  <si>
    <t>Scope 1Delivery vehiclesHGV (all diesel)All artics0% Ladenmiles</t>
  </si>
  <si>
    <t>Scope 1Delivery vehiclesHGV (all diesel)All artics50% Ladenmiles</t>
  </si>
  <si>
    <t>Scope 1Delivery vehiclesHGV (all diesel)All artics100% Ladenmiles</t>
  </si>
  <si>
    <t>Scope 1Delivery vehiclesHGV (all diesel)All articsAverage ladenmiles</t>
  </si>
  <si>
    <t>Scope 1Delivery vehiclesHGV (all diesel)All HGVs0% Ladenkm</t>
  </si>
  <si>
    <t>Scope 1Delivery vehiclesHGV (all diesel)All HGVs50% Ladenkm</t>
  </si>
  <si>
    <t>Scope 1Delivery vehiclesHGV (all diesel)All HGVs100% Ladenkm</t>
  </si>
  <si>
    <t>Scope 1Delivery vehiclesHGV (all diesel)All HGVsAverage ladenkm</t>
  </si>
  <si>
    <t>Scope 1Delivery vehiclesHGV (all diesel)All HGVs0% Ladenmiles</t>
  </si>
  <si>
    <t>Scope 1Delivery vehiclesHGV (all diesel)All HGVs50% Ladenmiles</t>
  </si>
  <si>
    <t>Scope 1Delivery vehiclesHGV (all diesel)All HGVs100% Ladenmiles</t>
  </si>
  <si>
    <t>Scope 1Delivery vehiclesHGV (all diesel)All HGVsAverage ladenmiles</t>
  </si>
  <si>
    <t>Scope 1Delivery vehiclesHGVs refrigerated (all diesel)Rigid (&gt;3.5 - 7.5 tonnes)0% Ladenkm</t>
  </si>
  <si>
    <t>Scope 1Delivery vehiclesHGVs refrigerated (all diesel)Rigid (&gt;3.5 - 7.5 tonnes)50% Ladenkm</t>
  </si>
  <si>
    <t>Scope 1Delivery vehiclesHGVs refrigerated (all diesel)Rigid (&gt;3.5 - 7.5 tonnes)100% Ladenkm</t>
  </si>
  <si>
    <t>Scope 1Delivery vehiclesHGVs refrigerated (all diesel)Rigid (&gt;3.5 - 7.5 tonnes)Average ladenkm</t>
  </si>
  <si>
    <t>Scope 1Delivery vehiclesHGVs refrigerated (all diesel)Rigid (&gt;3.5 - 7.5 tonnes)0% Ladenmiles</t>
  </si>
  <si>
    <t>Scope 1Delivery vehiclesHGVs refrigerated (all diesel)Rigid (&gt;3.5 - 7.5 tonnes)50% Ladenmiles</t>
  </si>
  <si>
    <t>Scope 1Delivery vehiclesHGVs refrigerated (all diesel)Rigid (&gt;3.5 - 7.5 tonnes)100% Ladenmiles</t>
  </si>
  <si>
    <t>Scope 1Delivery vehiclesHGVs refrigerated (all diesel)Rigid (&gt;3.5 - 7.5 tonnes)Average ladenmiles</t>
  </si>
  <si>
    <t>Scope 1Delivery vehiclesHGVs refrigerated (all diesel)Rigid (&gt;7.5 tonnes-17 tonnes)0% Ladenkm</t>
  </si>
  <si>
    <t>Scope 1Delivery vehiclesHGVs refrigerated (all diesel)Rigid (&gt;7.5 tonnes-17 tonnes)50% Ladenkm</t>
  </si>
  <si>
    <t>Scope 1Delivery vehiclesHGVs refrigerated (all diesel)Rigid (&gt;7.5 tonnes-17 tonnes)100% Ladenkm</t>
  </si>
  <si>
    <t>Scope 1Delivery vehiclesHGVs refrigerated (all diesel)Rigid (&gt;7.5 tonnes-17 tonnes)Average ladenkm</t>
  </si>
  <si>
    <t>Scope 1Delivery vehiclesHGVs refrigerated (all diesel)Rigid (&gt;7.5 tonnes-17 tonnes)0% Ladenmiles</t>
  </si>
  <si>
    <t>Scope 1Delivery vehiclesHGVs refrigerated (all diesel)Rigid (&gt;7.5 tonnes-17 tonnes)50% Ladenmiles</t>
  </si>
  <si>
    <t>Scope 1Delivery vehiclesHGVs refrigerated (all diesel)Rigid (&gt;7.5 tonnes-17 tonnes)100% Ladenmiles</t>
  </si>
  <si>
    <t>Scope 1Delivery vehiclesHGVs refrigerated (all diesel)Rigid (&gt;7.5 tonnes-17 tonnes)Average ladenmiles</t>
  </si>
  <si>
    <t>Scope 1Delivery vehiclesHGVs refrigerated (all diesel)Rigid (&gt;17 tonnes)0% Ladenkm</t>
  </si>
  <si>
    <t>Scope 1Delivery vehiclesHGVs refrigerated (all diesel)Rigid (&gt;17 tonnes)50% Ladenkm</t>
  </si>
  <si>
    <t>Scope 1Delivery vehiclesHGVs refrigerated (all diesel)Rigid (&gt;17 tonnes)100% Ladenkm</t>
  </si>
  <si>
    <t>Scope 1Delivery vehiclesHGVs refrigerated (all diesel)Rigid (&gt;17 tonnes)Average ladenkm</t>
  </si>
  <si>
    <t>Scope 1Delivery vehiclesHGVs refrigerated (all diesel)Rigid (&gt;17 tonnes)0% Ladenmiles</t>
  </si>
  <si>
    <t>Scope 1Delivery vehiclesHGVs refrigerated (all diesel)Rigid (&gt;17 tonnes)50% Ladenmiles</t>
  </si>
  <si>
    <t>Scope 1Delivery vehiclesHGVs refrigerated (all diesel)Rigid (&gt;17 tonnes)100% Ladenmiles</t>
  </si>
  <si>
    <t>Scope 1Delivery vehiclesHGVs refrigerated (all diesel)Rigid (&gt;17 tonnes)Average ladenmiles</t>
  </si>
  <si>
    <t>Scope 1Delivery vehiclesHGVs refrigerated (all diesel)All rigids0% Ladenkm</t>
  </si>
  <si>
    <t>Scope 1Delivery vehiclesHGVs refrigerated (all diesel)All rigids50% Ladenkm</t>
  </si>
  <si>
    <t>Scope 1Delivery vehiclesHGVs refrigerated (all diesel)All rigids100% Ladenkm</t>
  </si>
  <si>
    <t>Scope 1Delivery vehiclesHGVs refrigerated (all diesel)All rigidsAverage ladenkm</t>
  </si>
  <si>
    <t>Scope 1Delivery vehiclesHGVs refrigerated (all diesel)All rigids0% Ladenmiles</t>
  </si>
  <si>
    <t>Scope 1Delivery vehiclesHGVs refrigerated (all diesel)All rigids50% Ladenmiles</t>
  </si>
  <si>
    <t>Scope 1Delivery vehiclesHGVs refrigerated (all diesel)All rigids100% Ladenmiles</t>
  </si>
  <si>
    <t>Scope 1Delivery vehiclesHGVs refrigerated (all diesel)All rigidsAverage ladenmiles</t>
  </si>
  <si>
    <t>Scope 1Delivery vehiclesHGVs refrigerated (all diesel)Articulated (&gt;3.5 - 33t)0% Ladenkm</t>
  </si>
  <si>
    <t>Scope 1Delivery vehiclesHGVs refrigerated (all diesel)Articulated (&gt;3.5 - 33t)50% Ladenkm</t>
  </si>
  <si>
    <t>Scope 1Delivery vehiclesHGVs refrigerated (all diesel)Articulated (&gt;3.5 - 33t)100% Ladenkm</t>
  </si>
  <si>
    <t>Scope 1Delivery vehiclesHGVs refrigerated (all diesel)Articulated (&gt;3.5 - 33t)Average ladenkm</t>
  </si>
  <si>
    <t>Scope 1Delivery vehiclesHGVs refrigerated (all diesel)Articulated (&gt;3.5 - 33t)0% Ladenmiles</t>
  </si>
  <si>
    <t>Scope 1Delivery vehiclesHGVs refrigerated (all diesel)Articulated (&gt;3.5 - 33t)50% Ladenmiles</t>
  </si>
  <si>
    <t>Scope 1Delivery vehiclesHGVs refrigerated (all diesel)Articulated (&gt;3.5 - 33t)100% Ladenmiles</t>
  </si>
  <si>
    <t>Scope 1Delivery vehiclesHGVs refrigerated (all diesel)Articulated (&gt;3.5 - 33t)Average ladenmiles</t>
  </si>
  <si>
    <t>Scope 1Delivery vehiclesHGVs refrigerated (all diesel)Articulated (&gt;33t)0% Ladenkm</t>
  </si>
  <si>
    <t>Scope 1Delivery vehiclesHGVs refrigerated (all diesel)Articulated (&gt;33t)50% Ladenkm</t>
  </si>
  <si>
    <t>Scope 1Delivery vehiclesHGVs refrigerated (all diesel)Articulated (&gt;33t)100% Ladenkm</t>
  </si>
  <si>
    <t>Scope 1Delivery vehiclesHGVs refrigerated (all diesel)Articulated (&gt;33t)Average ladenkm</t>
  </si>
  <si>
    <t>Scope 1Delivery vehiclesHGVs refrigerated (all diesel)Articulated (&gt;33t)0% Ladenmiles</t>
  </si>
  <si>
    <t>Scope 1Delivery vehiclesHGVs refrigerated (all diesel)Articulated (&gt;33t)50% Ladenmiles</t>
  </si>
  <si>
    <t>Scope 1Delivery vehiclesHGVs refrigerated (all diesel)Articulated (&gt;33t)100% Ladenmiles</t>
  </si>
  <si>
    <t>Scope 1Delivery vehiclesHGVs refrigerated (all diesel)Articulated (&gt;33t)Average ladenmiles</t>
  </si>
  <si>
    <t>Scope 1Delivery vehiclesHGVs refrigerated (all diesel)All artics0% Ladenkm</t>
  </si>
  <si>
    <t>Scope 1Delivery vehiclesHGVs refrigerated (all diesel)All artics50% Ladenkm</t>
  </si>
  <si>
    <t>Scope 1Delivery vehiclesHGVs refrigerated (all diesel)All artics100% Ladenkm</t>
  </si>
  <si>
    <t>Scope 1Delivery vehiclesHGVs refrigerated (all diesel)All articsAverage ladenkm</t>
  </si>
  <si>
    <t>Scope 1Delivery vehiclesHGVs refrigerated (all diesel)All artics0% Ladenmiles</t>
  </si>
  <si>
    <t>Scope 1Delivery vehiclesHGVs refrigerated (all diesel)All artics50% Ladenmiles</t>
  </si>
  <si>
    <t>Scope 1Delivery vehiclesHGVs refrigerated (all diesel)All artics100% Ladenmiles</t>
  </si>
  <si>
    <t>Scope 1Delivery vehiclesHGVs refrigerated (all diesel)All articsAverage ladenmiles</t>
  </si>
  <si>
    <t>Scope 1Delivery vehiclesHGVs refrigerated (all diesel)All HGVs0% Ladenkm</t>
  </si>
  <si>
    <t>Scope 1Delivery vehiclesHGVs refrigerated (all diesel)All HGVs50% Ladenkm</t>
  </si>
  <si>
    <t>Scope 1Delivery vehiclesHGVs refrigerated (all diesel)All HGVs100% Ladenkm</t>
  </si>
  <si>
    <t>Scope 1Delivery vehiclesHGVs refrigerated (all diesel)All HGVsAverage ladenkm</t>
  </si>
  <si>
    <t>Scope 1Delivery vehiclesHGVs refrigerated (all diesel)All HGVs0% Ladenmiles</t>
  </si>
  <si>
    <t>Scope 1Delivery vehiclesHGVs refrigerated (all diesel)All HGVs50% Ladenmiles</t>
  </si>
  <si>
    <t>Scope 1Delivery vehiclesHGVs refrigerated (all diesel)All HGVs100% Ladenmiles</t>
  </si>
  <si>
    <t>Scope 1Delivery vehiclesHGVs refrigerated (all diesel)All HGVsAverage ladenmiles</t>
  </si>
  <si>
    <t>Scope 2UK electricityElectricity generatedElectricity: UK2020kWh</t>
  </si>
  <si>
    <t>Scope 2UK electricity for EVsCars (by market segment)MiniPlug-in Hybrid Electric Vehiclekm</t>
  </si>
  <si>
    <t>Scope 2UK electricity for EVsCars (by market segment)MiniBattery Electric Vehiclekm</t>
  </si>
  <si>
    <t>Scope 2UK electricity for EVsCars (by market segment)MiniPlug-in Hybrid Electric Vehiclemiles</t>
  </si>
  <si>
    <t>Scope 2UK electricity for EVsCars (by market segment)MiniBattery Electric Vehiclemiles</t>
  </si>
  <si>
    <t>Scope 2UK electricity for EVsCars (by market segment)SuperminiPlug-in Hybrid Electric Vehiclekm</t>
  </si>
  <si>
    <t>Scope 2UK electricity for EVsCars (by market segment)SuperminiBattery Electric Vehiclekm</t>
  </si>
  <si>
    <t>Scope 2UK electricity for EVsCars (by market segment)SuperminiPlug-in Hybrid Electric Vehiclemiles</t>
  </si>
  <si>
    <t>Scope 2UK electricity for EVsCars (by market segment)SuperminiBattery Electric Vehiclemiles</t>
  </si>
  <si>
    <t>Scope 2UK electricity for EVsCars (by market segment)Lower mediumPlug-in Hybrid Electric Vehiclekm</t>
  </si>
  <si>
    <t>Scope 2UK electricity for EVsCars (by market segment)Lower mediumBattery Electric Vehiclekm</t>
  </si>
  <si>
    <t>Scope 2UK electricity for EVsCars (by market segment)Lower mediumPlug-in Hybrid Electric Vehiclemiles</t>
  </si>
  <si>
    <t>Scope 2UK electricity for EVsCars (by market segment)Lower mediumBattery Electric Vehiclemiles</t>
  </si>
  <si>
    <t>Scope 2UK electricity for EVsCars (by market segment)Upper mediumPlug-in Hybrid Electric Vehiclekm</t>
  </si>
  <si>
    <t>Scope 2UK electricity for EVsCars (by market segment)Upper mediumBattery Electric Vehiclekm</t>
  </si>
  <si>
    <t>Scope 2UK electricity for EVsCars (by market segment)Upper mediumPlug-in Hybrid Electric Vehiclemiles</t>
  </si>
  <si>
    <t>Scope 2UK electricity for EVsCars (by market segment)Upper mediumBattery Electric Vehiclemiles</t>
  </si>
  <si>
    <t>Scope 2UK electricity for EVsCars (by market segment)ExecutivePlug-in Hybrid Electric Vehiclekm</t>
  </si>
  <si>
    <t>Scope 2UK electricity for EVsCars (by market segment)ExecutiveBattery Electric Vehiclekm</t>
  </si>
  <si>
    <t>Scope 2UK electricity for EVsCars (by market segment)ExecutivePlug-in Hybrid Electric Vehiclemiles</t>
  </si>
  <si>
    <t>Scope 2UK electricity for EVsCars (by market segment)ExecutiveBattery Electric Vehiclemiles</t>
  </si>
  <si>
    <t>Scope 2UK electricity for EVsCars (by market segment)LuxuryPlug-in Hybrid Electric Vehiclekm</t>
  </si>
  <si>
    <t>Scope 2UK electricity for EVsCars (by market segment)LuxuryBattery Electric Vehiclekm</t>
  </si>
  <si>
    <t>Scope 2UK electricity for EVsCars (by market segment)LuxuryPlug-in Hybrid Electric Vehiclemiles</t>
  </si>
  <si>
    <t>Scope 2UK electricity for EVsCars (by market segment)LuxuryBattery Electric Vehiclemiles</t>
  </si>
  <si>
    <t>Scope 2UK electricity for EVsCars (by market segment)SportsPlug-in Hybrid Electric Vehiclekm</t>
  </si>
  <si>
    <t>Scope 2UK electricity for EVsCars (by market segment)SportsBattery Electric Vehiclekm</t>
  </si>
  <si>
    <t>Scope 2UK electricity for EVsCars (by market segment)SportsPlug-in Hybrid Electric Vehiclemiles</t>
  </si>
  <si>
    <t>Scope 2UK electricity for EVsCars (by market segment)SportsBattery Electric Vehiclemiles</t>
  </si>
  <si>
    <t>Scope 2UK electricity for EVsCars (by market segment)Dual purpose 4X4Plug-in Hybrid Electric Vehiclekm</t>
  </si>
  <si>
    <t>Scope 2UK electricity for EVsCars (by market segment)Dual purpose 4X4Battery Electric Vehiclekm</t>
  </si>
  <si>
    <t>Scope 2UK electricity for EVsCars (by market segment)Dual purpose 4X4Plug-in Hybrid Electric Vehiclemiles</t>
  </si>
  <si>
    <t>Scope 2UK electricity for EVsCars (by market segment)Dual purpose 4X4Battery Electric Vehiclemiles</t>
  </si>
  <si>
    <t>Scope 2UK electricity for EVsCars (by market segment)MPVPlug-in Hybrid Electric Vehiclekm</t>
  </si>
  <si>
    <t>Scope 2UK electricity for EVsCars (by market segment)MPVBattery Electric Vehiclekm</t>
  </si>
  <si>
    <t>Scope 2UK electricity for EVsCars (by market segment)MPVPlug-in Hybrid Electric Vehiclemiles</t>
  </si>
  <si>
    <t>Scope 2UK electricity for EVsCars (by market segment)MPVBattery Electric Vehiclemiles</t>
  </si>
  <si>
    <t>Scope 2UK electricity for EVsCars (by size)Small carPlug-in Hybrid Electric Vehiclekm</t>
  </si>
  <si>
    <t>Scope 2UK electricity for EVsCars (by size)Small carBattery Electric Vehiclekm</t>
  </si>
  <si>
    <t>Scope 2UK electricity for EVsCars (by size)Small carPlug-in Hybrid Electric Vehiclemiles</t>
  </si>
  <si>
    <t>Scope 2UK electricity for EVsCars (by size)Small carBattery Electric Vehiclemiles</t>
  </si>
  <si>
    <t>Scope 2UK electricity for EVsCars (by size)Medium carPlug-in Hybrid Electric Vehiclekm</t>
  </si>
  <si>
    <t>Scope 2UK electricity for EVsCars (by size)Medium carBattery Electric Vehiclekm</t>
  </si>
  <si>
    <t>Scope 2UK electricity for EVsCars (by size)Medium carPlug-in Hybrid Electric Vehiclemiles</t>
  </si>
  <si>
    <t>Scope 2UK electricity for EVsCars (by size)Medium carBattery Electric Vehiclemiles</t>
  </si>
  <si>
    <t>Scope 2UK electricity for EVsCars (by size)Large carPlug-in Hybrid Electric Vehiclekm</t>
  </si>
  <si>
    <t>Scope 2UK electricity for EVsCars (by size)Large carBattery Electric Vehiclekm</t>
  </si>
  <si>
    <t>Scope 2UK electricity for EVsCars (by size)Large carPlug-in Hybrid Electric Vehiclemiles</t>
  </si>
  <si>
    <t>Scope 2UK electricity for EVsCars (by size)Large carBattery Electric Vehiclemiles</t>
  </si>
  <si>
    <t>Scope 2UK electricity for EVsCars (by size)Average carPlug-in Hybrid Electric Vehiclekm</t>
  </si>
  <si>
    <t>Scope 2UK electricity for EVsCars (by size)Average carBattery Electric Vehiclekm</t>
  </si>
  <si>
    <t>Scope 2UK electricity for EVsCars (by size)Average carPlug-in Hybrid Electric Vehiclemiles</t>
  </si>
  <si>
    <t>Scope 2UK electricity for EVsCars (by size)Average carBattery Electric Vehiclemiles</t>
  </si>
  <si>
    <t>Scope 2UK electricity for EVsVansClass I (up to 1.305 tonnes)Plug-in Hybrid Electric Vehicletonne.km</t>
  </si>
  <si>
    <t>Scope 2UK electricity for EVsVansClass I (up to 1.305 tonnes)Battery Electric Vehicletonne.km</t>
  </si>
  <si>
    <t>Scope 2UK electricity for EVsVansClass I (up to 1.305 tonnes)Plug-in Hybrid Electric Vehiclekm</t>
  </si>
  <si>
    <t>Scope 2UK electricity for EVsVansClass I (up to 1.305 tonnes)Battery Electric Vehiclekm</t>
  </si>
  <si>
    <t>Scope 2UK electricity for EVsVansClass I (up to 1.305 tonnes)Plug-in Hybrid Electric Vehiclemiles</t>
  </si>
  <si>
    <t>Scope 2UK electricity for EVsVansClass I (up to 1.305 tonnes)Battery Electric Vehiclemiles</t>
  </si>
  <si>
    <t>Scope 2UK electricity for EVsVansClass II (1.305 to 1.74 tonnes)Plug-in Hybrid Electric Vehicletonne.km</t>
  </si>
  <si>
    <t>Scope 2UK electricity for EVsVansClass II (1.305 to 1.74 tonnes)Battery Electric Vehicletonne.km</t>
  </si>
  <si>
    <t>Scope 2UK electricity for EVsVansClass II (1.305 to 1.74 tonnes)Plug-in Hybrid Electric Vehiclekm</t>
  </si>
  <si>
    <t>Scope 2UK electricity for EVsVansClass II (1.305 to 1.74 tonnes)Battery Electric Vehiclekm</t>
  </si>
  <si>
    <t>Scope 2UK electricity for EVsVansClass II (1.305 to 1.74 tonnes)Plug-in Hybrid Electric Vehiclemiles</t>
  </si>
  <si>
    <t>Scope 2UK electricity for EVsVansClass II (1.305 to 1.74 tonnes)Battery Electric Vehiclemiles</t>
  </si>
  <si>
    <t>Scope 2UK electricity for EVsVansClass III (1.74 to 3.5 tonnes)Plug-in Hybrid Electric Vehicletonne.km</t>
  </si>
  <si>
    <t>Scope 2UK electricity for EVsVansClass III (1.74 to 3.5 tonnes)Battery Electric Vehicletonne.km</t>
  </si>
  <si>
    <t>Scope 2UK electricity for EVsVansClass III (1.74 to 3.5 tonnes)Plug-in Hybrid Electric Vehiclekm</t>
  </si>
  <si>
    <t>Scope 2UK electricity for EVsVansClass III (1.74 to 3.5 tonnes)Battery Electric Vehiclekm</t>
  </si>
  <si>
    <t>Scope 2UK electricity for EVsVansClass III (1.74 to 3.5 tonnes)Plug-in Hybrid Electric Vehiclemiles</t>
  </si>
  <si>
    <t>Scope 2UK electricity for EVsVansClass III (1.74 to 3.5 tonnes)Battery Electric Vehiclemiles</t>
  </si>
  <si>
    <t>Scope 2UK electricity for EVsVansAverage (up to 3.5 tonnes)Plug-in Hybrid Electric Vehicletonne.km</t>
  </si>
  <si>
    <t>Scope 2UK electricity for EVsVansAverage (up to 3.5 tonnes)Battery Electric Vehicletonne.km</t>
  </si>
  <si>
    <t>Scope 2UK electricity for EVsVansAverage (up to 3.5 tonnes)Plug-in Hybrid Electric Vehiclekm</t>
  </si>
  <si>
    <t>Scope 2UK electricity for EVsVansAverage (up to 3.5 tonnes)Battery Electric Vehiclekm</t>
  </si>
  <si>
    <t>Scope 2UK electricity for EVsVansAverage (up to 3.5 tonnes)Plug-in Hybrid Electric Vehiclemiles</t>
  </si>
  <si>
    <t>Scope 2UK electricity for EVsVansAverage (up to 3.5 tonnes)Battery Electric Vehiclemiles</t>
  </si>
  <si>
    <t>Scope 2Heat and steamHeat and steamOnsite heat and steam2020kWh</t>
  </si>
  <si>
    <t>Scope 2Heat and steamHeat and steamDistrict heat and steam2020kWh</t>
  </si>
  <si>
    <t>Scope 3WTT- fuelsGaseous fuelsButanetonnes</t>
  </si>
  <si>
    <t>Scope 3WTT- fuelsGaseous fuelsButanelitres</t>
  </si>
  <si>
    <t>Scope 3WTT- fuelsGaseous fuelsButanekWh (Net CV)</t>
  </si>
  <si>
    <t>Scope 3WTT- fuelsGaseous fuelsButanekWh (Gross CV)</t>
  </si>
  <si>
    <t>Scope 3WTT- fuelsGaseous fuelsCNGtonnes</t>
  </si>
  <si>
    <t>Scope 3WTT- fuelsGaseous fuelsCNGlitres</t>
  </si>
  <si>
    <t>Scope 3WTT- fuelsGaseous fuelsCNGkWh (Net CV)</t>
  </si>
  <si>
    <t>Scope 3WTT- fuelsGaseous fuelsCNGkWh (Gross CV)</t>
  </si>
  <si>
    <t>Scope 3WTT- fuelsGaseous fuelsLNGtonnes</t>
  </si>
  <si>
    <t>Scope 3WTT- fuelsGaseous fuelsLNGlitres</t>
  </si>
  <si>
    <t>Scope 3WTT- fuelsGaseous fuelsLNGkWh (Net CV)</t>
  </si>
  <si>
    <t>Scope 3WTT- fuelsGaseous fuelsLNGkWh (Gross CV)</t>
  </si>
  <si>
    <t>Scope 3WTT- fuelsGaseous fuelsLPGtonnes</t>
  </si>
  <si>
    <t>Scope 3WTT- fuelsGaseous fuelsLPGlitres</t>
  </si>
  <si>
    <t>Scope 3WTT- fuelsGaseous fuelsLPGkWh (Net CV)</t>
  </si>
  <si>
    <t>Scope 3WTT- fuelsGaseous fuelsLPGkWh (Gross CV)</t>
  </si>
  <si>
    <t>Scope 3WTT- fuelsGaseous fuelsNatural gastonnes</t>
  </si>
  <si>
    <t>Scope 3WTT- fuelsGaseous fuelsNatural gascubic metres</t>
  </si>
  <si>
    <t>Scope 3WTT- fuelsGaseous fuelsNatural gaskWh (Net CV)</t>
  </si>
  <si>
    <t>Scope 3WTT- fuelsGaseous fuelsNatural gaskWh (Gross CV)</t>
  </si>
  <si>
    <t>Scope 3WTT- fuelsGaseous fuelsNatural gas (100% mineral blend)tonnes</t>
  </si>
  <si>
    <t>Scope 3WTT- fuelsGaseous fuelsNatural gas (100% mineral blend)cubic metres</t>
  </si>
  <si>
    <t>Scope 3WTT- fuelsGaseous fuelsNatural gas (100% mineral blend)kWh (Net CV)</t>
  </si>
  <si>
    <t>Scope 3WTT- fuelsGaseous fuelsNatural gas (100% mineral blend)kWh (Gross CV)</t>
  </si>
  <si>
    <t>Scope 3WTT- fuelsGaseous fuelsOther petroleum gastonnes</t>
  </si>
  <si>
    <t>Scope 3WTT- fuelsGaseous fuelsOther petroleum gaslitres</t>
  </si>
  <si>
    <t>Scope 3WTT- fuelsGaseous fuelsOther petroleum gaskWh (Net CV)</t>
  </si>
  <si>
    <t>Scope 3WTT- fuelsGaseous fuelsOther petroleum gaskWh (Gross CV)</t>
  </si>
  <si>
    <t>Scope 3WTT- fuelsGaseous fuelsPropanetonnes</t>
  </si>
  <si>
    <t>Scope 3WTT- fuelsGaseous fuelsPropanelitres</t>
  </si>
  <si>
    <t>Scope 3WTT- fuelsGaseous fuelsPropanekWh (Net CV)</t>
  </si>
  <si>
    <t>Scope 3WTT- fuelsGaseous fuelsPropanekWh (Gross CV)</t>
  </si>
  <si>
    <t>Scope 3WTT- fuelsLiquid fuelsAviation spirittonnes</t>
  </si>
  <si>
    <t>Scope 3WTT- fuelsLiquid fuelsAviation spiritlitres</t>
  </si>
  <si>
    <t>Scope 3WTT- fuelsLiquid fuelsAviation spiritkWh (Net CV)</t>
  </si>
  <si>
    <t>Scope 3WTT- fuelsLiquid fuelsAviation spiritkWh (Gross CV)</t>
  </si>
  <si>
    <t>Scope 3WTT- fuelsLiquid fuelsAviation turbine fueltonnes</t>
  </si>
  <si>
    <t>Scope 3WTT- fuelsLiquid fuelsAviation turbine fuellitres</t>
  </si>
  <si>
    <t>Scope 3WTT- fuelsLiquid fuelsAviation turbine fuelkWh (Net CV)</t>
  </si>
  <si>
    <t>Scope 3WTT- fuelsLiquid fuelsAviation turbine fuelkWh (Gross CV)</t>
  </si>
  <si>
    <t>Scope 3WTT- fuelsLiquid fuelsBurning oiltonnes</t>
  </si>
  <si>
    <t>Scope 3WTT- fuelsLiquid fuelsBurning oillitres</t>
  </si>
  <si>
    <t>Scope 3WTT- fuelsLiquid fuelsBurning oilkWh (Net CV)</t>
  </si>
  <si>
    <t>Scope 3WTT- fuelsLiquid fuelsBurning oilkWh (Gross CV)</t>
  </si>
  <si>
    <t>Scope 3WTT- fuelsLiquid fuelsDiesel (average biofuel blend)tonnes</t>
  </si>
  <si>
    <t>Scope 3WTT- fuelsLiquid fuelsDiesel (average biofuel blend)litres</t>
  </si>
  <si>
    <t>Scope 3WTT- fuelsLiquid fuelsDiesel (average biofuel blend)kWh (Net CV)</t>
  </si>
  <si>
    <t>Scope 3WTT- fuelsLiquid fuelsDiesel (average biofuel blend)kWh (Gross CV)</t>
  </si>
  <si>
    <t>Scope 3WTT- fuelsLiquid fuelsDiesel (100% mineral diesel)tonnes</t>
  </si>
  <si>
    <t>Scope 3WTT- fuelsLiquid fuelsDiesel (100% mineral diesel)litres</t>
  </si>
  <si>
    <t>Scope 3WTT- fuelsLiquid fuelsDiesel (100% mineral diesel)kWh (Net CV)</t>
  </si>
  <si>
    <t>Scope 3WTT- fuelsLiquid fuelsDiesel (100% mineral diesel)kWh (Gross CV)</t>
  </si>
  <si>
    <t>Scope 3WTT- fuelsLiquid fuelsFuel oiltonnes</t>
  </si>
  <si>
    <t>Scope 3WTT- fuelsLiquid fuelsFuel oillitres</t>
  </si>
  <si>
    <t>Scope 3WTT- fuelsLiquid fuelsFuel oilkWh (Net CV)</t>
  </si>
  <si>
    <t>Scope 3WTT- fuelsLiquid fuelsFuel oilkWh (Gross CV)</t>
  </si>
  <si>
    <t>Scope 3WTT- fuelsLiquid fuelsGas oiltonnes</t>
  </si>
  <si>
    <t>Scope 3WTT- fuelsLiquid fuelsGas oillitres</t>
  </si>
  <si>
    <t>Scope 3WTT- fuelsLiquid fuelsGas oilkWh (Net CV)</t>
  </si>
  <si>
    <t>Scope 3WTT- fuelsLiquid fuelsGas oilkWh (Gross CV)</t>
  </si>
  <si>
    <t>Scope 3WTT- fuelsLiquid fuelsLubricantstonnes</t>
  </si>
  <si>
    <t>Scope 3WTT- fuelsLiquid fuelsLubricantslitres</t>
  </si>
  <si>
    <t>Scope 3WTT- fuelsLiquid fuelsLubricantskWh (Net CV)</t>
  </si>
  <si>
    <t>Scope 3WTT- fuelsLiquid fuelsLubricantskWh (Gross CV)</t>
  </si>
  <si>
    <t>Scope 3WTT- fuelsLiquid fuelsNaphthatonnes</t>
  </si>
  <si>
    <t>Scope 3WTT- fuelsLiquid fuelsNaphthalitres</t>
  </si>
  <si>
    <t>Scope 3WTT- fuelsLiquid fuelsNaphthakWh (Net CV)</t>
  </si>
  <si>
    <t>Scope 3WTT- fuelsLiquid fuelsNaphthakWh (Gross CV)</t>
  </si>
  <si>
    <t>Scope 3WTT- fuelsLiquid fuelsPetrol (average biofuel blend)tonnes</t>
  </si>
  <si>
    <t>Scope 3WTT- fuelsLiquid fuelsPetrol (average biofuel blend)litres</t>
  </si>
  <si>
    <t>Scope 3WTT- fuelsLiquid fuelsPetrol (average biofuel blend)kWh (Net CV)</t>
  </si>
  <si>
    <t>Scope 3WTT- fuelsLiquid fuelsPetrol (average biofuel blend)kWh (Gross CV)</t>
  </si>
  <si>
    <t>Scope 3WTT- fuelsLiquid fuelsPetrol (100% mineral petrol)tonnes</t>
  </si>
  <si>
    <t>Scope 3WTT- fuelsLiquid fuelsPetrol (100% mineral petrol)litres</t>
  </si>
  <si>
    <t>Scope 3WTT- fuelsLiquid fuelsPetrol (100% mineral petrol)kWh (Net CV)</t>
  </si>
  <si>
    <t>Scope 3WTT- fuelsLiquid fuelsPetrol (100% mineral petrol)kWh (Gross CV)</t>
  </si>
  <si>
    <t>Scope 3WTT- fuelsLiquid fuelsProcessed fuel oils - residual oiltonnes</t>
  </si>
  <si>
    <t>Scope 3WTT- fuelsLiquid fuelsProcessed fuel oils - residual oillitres</t>
  </si>
  <si>
    <t>Scope 3WTT- fuelsLiquid fuelsProcessed fuel oils - residual oilkWh (Net CV)</t>
  </si>
  <si>
    <t>Scope 3WTT- fuelsLiquid fuelsProcessed fuel oils - residual oilkWh (Gross CV)</t>
  </si>
  <si>
    <t>Scope 3WTT- fuelsLiquid fuelsProcessed fuel oils - distillate oiltonnes</t>
  </si>
  <si>
    <t>Scope 3WTT- fuelsLiquid fuelsProcessed fuel oils - distillate oillitres</t>
  </si>
  <si>
    <t>Scope 3WTT- fuelsLiquid fuelsProcessed fuel oils - distillate oilkWh (Net CV)</t>
  </si>
  <si>
    <t>Scope 3WTT- fuelsLiquid fuelsProcessed fuel oils - distillate oilkWh (Gross CV)</t>
  </si>
  <si>
    <t>Scope 3WTT- fuelsLiquid fuelsRefinery miscellaneoustonnes</t>
  </si>
  <si>
    <t>Scope 3WTT- fuelsLiquid fuelsRefinery miscellaneouslitres</t>
  </si>
  <si>
    <t>Scope 3WTT- fuelsLiquid fuelsRefinery miscellaneouskWh (Net CV)</t>
  </si>
  <si>
    <t>Scope 3WTT- fuelsLiquid fuelsRefinery miscellaneouskWh (Gross CV)</t>
  </si>
  <si>
    <t>Scope 3WTT- fuelsLiquid fuelsWaste oilstonnes</t>
  </si>
  <si>
    <t>Scope 3WTT- fuelsLiquid fuelsWaste oilslitres</t>
  </si>
  <si>
    <t>Scope 3WTT- fuelsLiquid fuelsWaste oilskWh (Net CV)</t>
  </si>
  <si>
    <t>Scope 3WTT- fuelsLiquid fuelsWaste oilskWh (Gross CV)</t>
  </si>
  <si>
    <t>Scope 3WTT- fuelsLiquid fuelsMarine gas oiltonnes</t>
  </si>
  <si>
    <t>Scope 3WTT- fuelsLiquid fuelsMarine gas oillitres</t>
  </si>
  <si>
    <t>Scope 3WTT- fuelsLiquid fuelsMarine gas oilkWh (Net CV)</t>
  </si>
  <si>
    <t>Scope 3WTT- fuelsLiquid fuelsMarine gas oilkWh (Gross CV)</t>
  </si>
  <si>
    <t>Scope 3WTT- fuelsLiquid fuelsMarine fuel oiltonnes</t>
  </si>
  <si>
    <t>Scope 3WTT- fuelsLiquid fuelsMarine fuel oillitres</t>
  </si>
  <si>
    <t>Scope 3WTT- fuelsLiquid fuelsMarine fuel oilkWh (Net CV)</t>
  </si>
  <si>
    <t>Scope 3WTT- fuelsLiquid fuelsMarine fuel oilkWh (Gross CV)</t>
  </si>
  <si>
    <t>Scope 3WTT- fuelsSolid fuelsCoal (industrial)tonnes</t>
  </si>
  <si>
    <t>Scope 3WTT- fuelsSolid fuelsCoal (industrial)kWh (Net CV)</t>
  </si>
  <si>
    <t>Scope 3WTT- fuelsSolid fuelsCoal (industrial)kWh (Gross CV)</t>
  </si>
  <si>
    <t>Scope 3WTT- fuelsSolid fuelsCoal (electricity generation)tonnes</t>
  </si>
  <si>
    <t>Scope 3WTT- fuelsSolid fuelsCoal (electricity generation)kWh (Net CV)</t>
  </si>
  <si>
    <t>Scope 3WTT- fuelsSolid fuelsCoal (electricity generation)kWh (Gross CV)</t>
  </si>
  <si>
    <t>Scope 3WTT- fuelsSolid fuelsCoal (domestic)tonnes</t>
  </si>
  <si>
    <t>Scope 3WTT- fuelsSolid fuelsCoal (domestic)kWh (Net CV)</t>
  </si>
  <si>
    <t>Scope 3WTT- fuelsSolid fuelsCoal (domestic)kWh (Gross CV)</t>
  </si>
  <si>
    <t>Scope 3WTT- fuelsSolid fuelsCoking coaltonnes</t>
  </si>
  <si>
    <t>Scope 3WTT- fuelsSolid fuelsCoking coalkWh (Net CV)</t>
  </si>
  <si>
    <t>Scope 3WTT- fuelsSolid fuelsCoking coalkWh (Gross CV)</t>
  </si>
  <si>
    <t>Scope 3WTT- fuelsSolid fuelsPetroleum coketonnes</t>
  </si>
  <si>
    <t>Scope 3WTT- fuelsSolid fuelsPetroleum cokekWh (Net CV)</t>
  </si>
  <si>
    <t>Scope 3WTT- fuelsSolid fuelsPetroleum cokekWh (Gross CV)</t>
  </si>
  <si>
    <t>Scope 3WTT- fuelsSolid fuelsCoal (electricity generation - home produced coal only)tonnes</t>
  </si>
  <si>
    <t>Scope 3WTT- fuelsSolid fuelsCoal (electricity generation - home produced coal only)kWh (Net CV)</t>
  </si>
  <si>
    <t>Scope 3WTT- fuelsSolid fuelsCoal (electricity generation - home produced coal only)kWh (Gross CV)</t>
  </si>
  <si>
    <t>Scope 3WTT- bioenergyWTT- biofuelBioethanollitres</t>
  </si>
  <si>
    <t>Scope 3WTT- bioenergyWTT- biofuelBioethanolGJ</t>
  </si>
  <si>
    <t>Scope 3WTT- bioenergyWTT- biofuelBioethanolkg</t>
  </si>
  <si>
    <t>Scope 3WTT- bioenergyWTT- biofuelBiodiesel MElitres</t>
  </si>
  <si>
    <t>Scope 3WTT- bioenergyWTT- biofuelBiodiesel MEGJ</t>
  </si>
  <si>
    <t>Scope 3WTT- bioenergyWTT- biofuelBiodiesel MEkg</t>
  </si>
  <si>
    <t>Scope 3WTT- bioenergyWTT- biofuelBiomethane (compressed)litres</t>
  </si>
  <si>
    <t>Scope 3WTT- bioenergyWTT- biofuelBiomethane (compressed)GJ</t>
  </si>
  <si>
    <t>Scope 3WTT- bioenergyWTT- biofuelBiomethane (compressed)kg</t>
  </si>
  <si>
    <t>Scope 3WTT- bioenergyWTT- biofuelBiodiesel ME (from used cooking oil)litres</t>
  </si>
  <si>
    <t>Scope 3WTT- bioenergyWTT- biofuelBiodiesel ME (from used cooking oil)GJ</t>
  </si>
  <si>
    <t>Scope 3WTT- bioenergyWTT- biofuelBiodiesel ME (from used cooking oil)kg</t>
  </si>
  <si>
    <t>Scope 3WTT- bioenergyWTT- biofuelBiodiesel ME (from Tallow)litres</t>
  </si>
  <si>
    <t>Scope 3WTT- bioenergyWTT- biofuelBiodiesel ME (from Tallow)GJ</t>
  </si>
  <si>
    <t>Scope 3WTT- bioenergyWTT- biofuelBiodiesel ME (from Tallow)kg</t>
  </si>
  <si>
    <t>Scope 3WTT- bioenergyWTT- biofuelBiodiesel HVOlitres</t>
  </si>
  <si>
    <t>Scope 3WTT- bioenergyWTT- biofuelBiodiesel HVOGJ</t>
  </si>
  <si>
    <t>Scope 3WTT- bioenergyWTT- biofuelBiodiesel HVOkg</t>
  </si>
  <si>
    <t>Scope 3WTT- bioenergyWTT- biofuelBiopropanelitres</t>
  </si>
  <si>
    <t>Scope 3WTT- bioenergyWTT- biofuelBiopropaneGJ</t>
  </si>
  <si>
    <t>Scope 3WTT- bioenergyWTT- biofuelBiopropanekg</t>
  </si>
  <si>
    <t>Scope 3WTT- bioenergyWTT- biofuelBio Petrollitres</t>
  </si>
  <si>
    <t>Scope 3WTT- bioenergyWTT- biofuelBio PetrolGJ</t>
  </si>
  <si>
    <t>Scope 3WTT- bioenergyWTT- biofuelBio Petrolkg</t>
  </si>
  <si>
    <t>Scope 3WTT- bioenergyWTT- biofuelRenewable petrollitres</t>
  </si>
  <si>
    <t>Scope 3WTT- bioenergyWTT- biofuelRenewable petrolGJ</t>
  </si>
  <si>
    <t>Scope 3WTT- bioenergyWTT- biofuelRenewable petrolkg</t>
  </si>
  <si>
    <t>Scope 3WTT- bioenergyWTT- biofuelOff road biodiesellitres</t>
  </si>
  <si>
    <t>Scope 3WTT- bioenergyWTT- biofuelOff road biodieselGJ</t>
  </si>
  <si>
    <t>Scope 3WTT- bioenergyWTT- biofuelOff road biodieselkg</t>
  </si>
  <si>
    <t>Scope 3WTT- bioenergyWTT- biofuelBiomethane (liquified)litres</t>
  </si>
  <si>
    <t>Scope 3WTT- bioenergyWTT- biofuelBiomethane (liquified)GJ</t>
  </si>
  <si>
    <t>Scope 3WTT- bioenergyWTT- biofuelBiomethane (liquified)kg</t>
  </si>
  <si>
    <t>Scope 3WTT- bioenergyWTT- biofuelMethanol (bio)litres</t>
  </si>
  <si>
    <t>Scope 3WTT- bioenergyWTT- biofuelMethanol (bio)GJ</t>
  </si>
  <si>
    <t>Scope 3WTT- bioenergyWTT- biofuelMethanol (bio)kg</t>
  </si>
  <si>
    <t>Scope 3WTT- bioenergyWTT- biomassWood logstonnes</t>
  </si>
  <si>
    <t>Scope 3WTT- bioenergyWTT- biomassWood logskWh</t>
  </si>
  <si>
    <t>Scope 3WTT- bioenergyWTT- biomassWood chipstonnes</t>
  </si>
  <si>
    <t>Scope 3WTT- bioenergyWTT- biomassWood chipskWh</t>
  </si>
  <si>
    <t>Scope 3WTT- bioenergyWTT- biomassWood pelletstonnes</t>
  </si>
  <si>
    <t>Scope 3WTT- bioenergyWTT- biomassWood pelletskWh</t>
  </si>
  <si>
    <t>Scope 3WTT- bioenergyWTT- biomassGrass/strawtonnes</t>
  </si>
  <si>
    <t>Scope 3WTT- bioenergyWTT- biomassGrass/strawkWh</t>
  </si>
  <si>
    <t>Scope 3WTT- bioenergyWTT- biogasBiogastonnes</t>
  </si>
  <si>
    <t>Scope 3WTT- bioenergyWTT- biogasBiogaskWh</t>
  </si>
  <si>
    <t>Scope 3WTT- bioenergyWTT- biogasLandfill gastonnes</t>
  </si>
  <si>
    <t>Scope 3WTT- bioenergyWTT- biogasLandfill gaskWh</t>
  </si>
  <si>
    <t>Scope 3Transmission and distributionT&amp;D- UK electricityElectricity: UK2020kWh</t>
  </si>
  <si>
    <t>Scope 3Transmission and distributionDistribution - district heat &amp; steam5% loss2020kWh</t>
  </si>
  <si>
    <t>Scope 3UK electricity T&amp;D for EVsCars (by market segment)MiniPlug-in Hybrid Electric Vehiclekm</t>
  </si>
  <si>
    <t>Scope 3UK electricity T&amp;D for EVsCars (by market segment)MiniBattery Electric Vehiclekm</t>
  </si>
  <si>
    <t>Scope 3UK electricity T&amp;D for EVsCars (by market segment)MiniPlug-in Hybrid Electric Vehiclemiles</t>
  </si>
  <si>
    <t>Scope 3UK electricity T&amp;D for EVsCars (by market segment)MiniBattery Electric Vehiclemiles</t>
  </si>
  <si>
    <t>Scope 3UK electricity T&amp;D for EVsCars (by market segment)SuperminiPlug-in Hybrid Electric Vehiclekm</t>
  </si>
  <si>
    <t>Scope 3UK electricity T&amp;D for EVsCars (by market segment)SuperminiBattery Electric Vehiclekm</t>
  </si>
  <si>
    <t>Scope 3UK electricity T&amp;D for EVsCars (by market segment)SuperminiPlug-in Hybrid Electric Vehiclemiles</t>
  </si>
  <si>
    <t>Scope 3UK electricity T&amp;D for EVsCars (by market segment)SuperminiBattery Electric Vehiclemiles</t>
  </si>
  <si>
    <t>Scope 3UK electricity T&amp;D for EVsCars (by market segment)Lower mediumPlug-in Hybrid Electric Vehiclekm</t>
  </si>
  <si>
    <t>Scope 3UK electricity T&amp;D for EVsCars (by market segment)Lower mediumBattery Electric Vehiclekm</t>
  </si>
  <si>
    <t>Scope 3UK electricity T&amp;D for EVsCars (by market segment)Lower mediumPlug-in Hybrid Electric Vehiclemiles</t>
  </si>
  <si>
    <t>Scope 3UK electricity T&amp;D for EVsCars (by market segment)Lower mediumBattery Electric Vehiclemiles</t>
  </si>
  <si>
    <t>Scope 3UK electricity T&amp;D for EVsCars (by market segment)Upper mediumPlug-in Hybrid Electric Vehiclekm</t>
  </si>
  <si>
    <t>Scope 3UK electricity T&amp;D for EVsCars (by market segment)Upper mediumBattery Electric Vehiclekm</t>
  </si>
  <si>
    <t>Scope 3UK electricity T&amp;D for EVsCars (by market segment)Upper mediumPlug-in Hybrid Electric Vehiclemiles</t>
  </si>
  <si>
    <t>Scope 3UK electricity T&amp;D for EVsCars (by market segment)Upper mediumBattery Electric Vehiclemiles</t>
  </si>
  <si>
    <t>Scope 3UK electricity T&amp;D for EVsCars (by market segment)ExecutivePlug-in Hybrid Electric Vehiclekm</t>
  </si>
  <si>
    <t>Scope 3UK electricity T&amp;D for EVsCars (by market segment)ExecutiveBattery Electric Vehiclekm</t>
  </si>
  <si>
    <t>Scope 3UK electricity T&amp;D for EVsCars (by market segment)ExecutivePlug-in Hybrid Electric Vehiclemiles</t>
  </si>
  <si>
    <t>Scope 3UK electricity T&amp;D for EVsCars (by market segment)ExecutiveBattery Electric Vehiclemiles</t>
  </si>
  <si>
    <t>Scope 3UK electricity T&amp;D for EVsCars (by market segment)LuxuryPlug-in Hybrid Electric Vehiclekm</t>
  </si>
  <si>
    <t>Scope 3UK electricity T&amp;D for EVsCars (by market segment)LuxuryBattery Electric Vehiclekm</t>
  </si>
  <si>
    <t>Scope 3UK electricity T&amp;D for EVsCars (by market segment)LuxuryPlug-in Hybrid Electric Vehiclemiles</t>
  </si>
  <si>
    <t>Scope 3UK electricity T&amp;D for EVsCars (by market segment)LuxuryBattery Electric Vehiclemiles</t>
  </si>
  <si>
    <t>Scope 3UK electricity T&amp;D for EVsCars (by market segment)SportsPlug-in Hybrid Electric Vehiclekm</t>
  </si>
  <si>
    <t>Scope 3UK electricity T&amp;D for EVsCars (by market segment)SportsBattery Electric Vehiclekm</t>
  </si>
  <si>
    <t>Scope 3UK electricity T&amp;D for EVsCars (by market segment)SportsPlug-in Hybrid Electric Vehiclemiles</t>
  </si>
  <si>
    <t>Scope 3UK electricity T&amp;D for EVsCars (by market segment)SportsBattery Electric Vehiclemiles</t>
  </si>
  <si>
    <t>Scope 3UK electricity T&amp;D for EVsCars (by market segment)Dual purpose 4X4Plug-in Hybrid Electric Vehiclekm</t>
  </si>
  <si>
    <t>Scope 3UK electricity T&amp;D for EVsCars (by market segment)Dual purpose 4X4Battery Electric Vehiclekm</t>
  </si>
  <si>
    <t>Scope 3UK electricity T&amp;D for EVsCars (by market segment)Dual purpose 4X4Plug-in Hybrid Electric Vehiclemiles</t>
  </si>
  <si>
    <t>Scope 3UK electricity T&amp;D for EVsCars (by market segment)Dual purpose 4X4Battery Electric Vehiclemiles</t>
  </si>
  <si>
    <t>Scope 3UK electricity T&amp;D for EVsCars (by market segment)MPVPlug-in Hybrid Electric Vehiclekm</t>
  </si>
  <si>
    <t>Scope 3UK electricity T&amp;D for EVsCars (by market segment)MPVBattery Electric Vehiclekm</t>
  </si>
  <si>
    <t>Scope 3UK electricity T&amp;D for EVsCars (by market segment)MPVPlug-in Hybrid Electric Vehiclemiles</t>
  </si>
  <si>
    <t>Scope 3UK electricity T&amp;D for EVsCars (by market segment)MPVBattery Electric Vehiclemiles</t>
  </si>
  <si>
    <t>Scope 3UK electricity T&amp;D for EVsCars (by size)Small carPlug-in Hybrid Electric Vehiclekm</t>
  </si>
  <si>
    <t>Scope 3UK electricity T&amp;D for EVsCars (by size)Small carBattery Electric Vehiclekm</t>
  </si>
  <si>
    <t>Scope 3UK electricity T&amp;D for EVsCars (by size)Small carPlug-in Hybrid Electric Vehiclemiles</t>
  </si>
  <si>
    <t>Scope 3UK electricity T&amp;D for EVsCars (by size)Small carBattery Electric Vehiclemiles</t>
  </si>
  <si>
    <t>Scope 3UK electricity T&amp;D for EVsCars (by size)Medium carPlug-in Hybrid Electric Vehiclekm</t>
  </si>
  <si>
    <t>Scope 3UK electricity T&amp;D for EVsCars (by size)Medium carBattery Electric Vehiclekm</t>
  </si>
  <si>
    <t>Scope 3UK electricity T&amp;D for EVsCars (by size)Medium carPlug-in Hybrid Electric Vehiclemiles</t>
  </si>
  <si>
    <t>Scope 3UK electricity T&amp;D for EVsCars (by size)Medium carBattery Electric Vehiclemiles</t>
  </si>
  <si>
    <t>Scope 3UK electricity T&amp;D for EVsCars (by size)Large carPlug-in Hybrid Electric Vehiclekm</t>
  </si>
  <si>
    <t>Scope 3UK electricity T&amp;D for EVsCars (by size)Large carBattery Electric Vehiclekm</t>
  </si>
  <si>
    <t>Scope 3UK electricity T&amp;D for EVsCars (by size)Large carPlug-in Hybrid Electric Vehiclemiles</t>
  </si>
  <si>
    <t>Scope 3UK electricity T&amp;D for EVsCars (by size)Large carBattery Electric Vehiclemiles</t>
  </si>
  <si>
    <t>Scope 3UK electricity T&amp;D for EVsCars (by size)Average carPlug-in Hybrid Electric Vehiclekm</t>
  </si>
  <si>
    <t>Scope 3UK electricity T&amp;D for EVsCars (by size)Average carBattery Electric Vehiclekm</t>
  </si>
  <si>
    <t>Scope 3UK electricity T&amp;D for EVsCars (by size)Average carPlug-in Hybrid Electric Vehiclemiles</t>
  </si>
  <si>
    <t>Scope 3UK electricity T&amp;D for EVsCars (by size)Average carBattery Electric Vehiclemiles</t>
  </si>
  <si>
    <t>Scope 3UK electricity T&amp;D for EVsVansClass I (up to 1.305 tonnes)Plug-in Hybrid Electric Vehicletonne.km</t>
  </si>
  <si>
    <t>Scope 3UK electricity T&amp;D for EVsVansClass I (up to 1.305 tonnes)Battery Electric Vehicletonne.km</t>
  </si>
  <si>
    <t>Scope 3UK electricity T&amp;D for EVsVansClass I (up to 1.305 tonnes)Plug-in Hybrid Electric Vehiclekm</t>
  </si>
  <si>
    <t>Scope 3UK electricity T&amp;D for EVsVansClass I (up to 1.305 tonnes)Battery Electric Vehiclekm</t>
  </si>
  <si>
    <t>Scope 3UK electricity T&amp;D for EVsVansClass I (up to 1.305 tonnes)Plug-in Hybrid Electric Vehiclemiles</t>
  </si>
  <si>
    <t>Scope 3UK electricity T&amp;D for EVsVansClass I (up to 1.305 tonnes)Battery Electric Vehiclemiles</t>
  </si>
  <si>
    <t>Scope 3UK electricity T&amp;D for EVsVansClass II (1.305 to 1.74 tonnes)Plug-in Hybrid Electric Vehicletonne.km</t>
  </si>
  <si>
    <t>Scope 3UK electricity T&amp;D for EVsVansClass II (1.305 to 1.74 tonnes)Battery Electric Vehicletonne.km</t>
  </si>
  <si>
    <t>Scope 3UK electricity T&amp;D for EVsVansClass II (1.305 to 1.74 tonnes)Plug-in Hybrid Electric Vehiclekm</t>
  </si>
  <si>
    <t>Scope 3UK electricity T&amp;D for EVsVansClass II (1.305 to 1.74 tonnes)Battery Electric Vehiclekm</t>
  </si>
  <si>
    <t>Scope 3UK electricity T&amp;D for EVsVansClass II (1.305 to 1.74 tonnes)Plug-in Hybrid Electric Vehiclemiles</t>
  </si>
  <si>
    <t>Scope 3UK electricity T&amp;D for EVsVansClass II (1.305 to 1.74 tonnes)Battery Electric Vehiclemiles</t>
  </si>
  <si>
    <t>Scope 3UK electricity T&amp;D for EVsVansClass III (1.74 to 3.5 tonnes)Plug-in Hybrid Electric Vehicletonne.km</t>
  </si>
  <si>
    <t>Scope 3UK electricity T&amp;D for EVsVansClass III (1.74 to 3.5 tonnes)Battery Electric Vehicletonne.km</t>
  </si>
  <si>
    <t>Scope 3UK electricity T&amp;D for EVsVansClass III (1.74 to 3.5 tonnes)Plug-in Hybrid Electric Vehiclekm</t>
  </si>
  <si>
    <t>Scope 3UK electricity T&amp;D for EVsVansClass III (1.74 to 3.5 tonnes)Battery Electric Vehiclekm</t>
  </si>
  <si>
    <t>Scope 3UK electricity T&amp;D for EVsVansClass III (1.74 to 3.5 tonnes)Plug-in Hybrid Electric Vehiclemiles</t>
  </si>
  <si>
    <t>Scope 3UK electricity T&amp;D for EVsVansClass III (1.74 to 3.5 tonnes)Battery Electric Vehiclemiles</t>
  </si>
  <si>
    <t>Scope 3UK electricity T&amp;D for EVsVansAverage (up to 3.5 tonnes)Plug-in Hybrid Electric Vehicletonne.km</t>
  </si>
  <si>
    <t>Scope 3UK electricity T&amp;D for EVsVansAverage (up to 3.5 tonnes)Battery Electric Vehicletonne.km</t>
  </si>
  <si>
    <t>Scope 3UK electricity T&amp;D for EVsVansAverage (up to 3.5 tonnes)Plug-in Hybrid Electric Vehiclekm</t>
  </si>
  <si>
    <t>Scope 3UK electricity T&amp;D for EVsVansAverage (up to 3.5 tonnes)Battery Electric Vehiclekm</t>
  </si>
  <si>
    <t>Scope 3UK electricity T&amp;D for EVsVansAverage (up to 3.5 tonnes)Plug-in Hybrid Electric Vehiclemiles</t>
  </si>
  <si>
    <t>Scope 3UK electricity T&amp;D for EVsVansAverage (up to 3.5 tonnes)Battery Electric Vehiclemiles</t>
  </si>
  <si>
    <t>Scope 3WTT- UK &amp; overseas elecWTT- UK electricity (generation)Electricity: UK2020kWh</t>
  </si>
  <si>
    <t>Scope 3WTT- UK &amp; overseas elecWTT- UK electricity (T&amp;D)Electricity: UK2020kWh</t>
  </si>
  <si>
    <t>Scope 3WTT- heat and steamWTT- heat and steamOnsite heat and steam2020kWh</t>
  </si>
  <si>
    <t>Scope 3WTT- heat and steamWTT- heat and steamDistrict heat and steam2020kWh</t>
  </si>
  <si>
    <t>Scope 3WTT- heat and steamWTT- district heat &amp; steam distribution5% loss2020kWh</t>
  </si>
  <si>
    <t>Scope 3Water supplyWater supplyWater supplycubic metres</t>
  </si>
  <si>
    <t>Scope 3Water supplyWater supplyWater supplymillion litres</t>
  </si>
  <si>
    <t>Scope 3Water treatmentWater treatmentWater treatmentcubic metres</t>
  </si>
  <si>
    <t>Scope 3Water treatmentWater treatmentWater treatmentmillion litres</t>
  </si>
  <si>
    <t>Scope 3Material useConstructionAggregatesPrimary material productiontonnes</t>
  </si>
  <si>
    <t>Scope 3Material useConstructionAggregatesRe-usedtonnes</t>
  </si>
  <si>
    <t>Scope 3Material useConstructionAggregatesOpen-loop sourcetonnes</t>
  </si>
  <si>
    <t>Scope 3Material useConstructionAggregatesClosed-loop sourcetonnes</t>
  </si>
  <si>
    <t>Scope 3Material useConstructionAverage constructionPrimary material productiontonnes</t>
  </si>
  <si>
    <t>Scope 3Material useConstructionAverage constructionRe-usedtonnes</t>
  </si>
  <si>
    <t>Scope 3Material useConstructionAverage constructionOpen-loop sourcetonnes</t>
  </si>
  <si>
    <t>Scope 3Material useConstructionAverage constructionClosed-loop sourcetonnes</t>
  </si>
  <si>
    <t>Scope 3Material useConstructionAsbestosPrimary material productiontonnes</t>
  </si>
  <si>
    <t>Scope 3Material useConstructionAsbestosRe-usedtonnes</t>
  </si>
  <si>
    <t>Scope 3Material useConstructionAsbestosOpen-loop sourcetonnes</t>
  </si>
  <si>
    <t>Scope 3Material useConstructionAsbestosClosed-loop sourcetonnes</t>
  </si>
  <si>
    <t>Scope 3Material useConstructionAsphaltPrimary material productiontonnes</t>
  </si>
  <si>
    <t>Scope 3Material useConstructionAsphaltRe-usedtonnes</t>
  </si>
  <si>
    <t>Scope 3Material useConstructionAsphaltOpen-loop sourcetonnes</t>
  </si>
  <si>
    <t>Scope 3Material useConstructionAsphaltClosed-loop sourcetonnes</t>
  </si>
  <si>
    <t>Scope 3Material useConstructionBricksPrimary material productiontonnes</t>
  </si>
  <si>
    <t>Scope 3Material useConstructionBricksRe-usedtonnes</t>
  </si>
  <si>
    <t>Scope 3Material useConstructionBricksOpen-loop sourcetonnes</t>
  </si>
  <si>
    <t>Scope 3Material useConstructionBricksClosed-loop sourcetonnes</t>
  </si>
  <si>
    <t>Scope 3Material useConstructionConcretePrimary material productiontonnes</t>
  </si>
  <si>
    <t>Scope 3Material useConstructionConcreteRe-usedtonnes</t>
  </si>
  <si>
    <t>Scope 3Material useConstructionConcreteOpen-loop sourcetonnes</t>
  </si>
  <si>
    <t>Scope 3Material useConstructionConcreteClosed-loop sourcetonnes</t>
  </si>
  <si>
    <t>Scope 3Material useConstructionInsulationPrimary material productiontonnes</t>
  </si>
  <si>
    <t>Scope 3Material useConstructionInsulationRe-usedtonnes</t>
  </si>
  <si>
    <t>Scope 3Material useConstructionInsulationOpen-loop sourcetonnes</t>
  </si>
  <si>
    <t>Scope 3Material useConstructionInsulationClosed-loop sourcetonnes</t>
  </si>
  <si>
    <t>Scope 3Material useConstructionMetalsPrimary material productiontonnes</t>
  </si>
  <si>
    <t>Scope 3Material useConstructionMetalsRe-usedtonnes</t>
  </si>
  <si>
    <t>Scope 3Material useConstructionMetalsOpen-loop sourcetonnes</t>
  </si>
  <si>
    <t>Scope 3Material useConstructionMetalsClosed-loop sourcetonnes</t>
  </si>
  <si>
    <t>Scope 3Material useConstructionSoilsPrimary material productiontonnes</t>
  </si>
  <si>
    <t>Scope 3Material useConstructionSoilsRe-usedtonnes</t>
  </si>
  <si>
    <t>Scope 3Material useConstructionSoilsOpen-loop sourcetonnes</t>
  </si>
  <si>
    <t>Scope 3Material useConstructionSoilsClosed-loop sourcetonnes</t>
  </si>
  <si>
    <t>Scope 3Material useConstructionMineral oilPrimary material productiontonnes</t>
  </si>
  <si>
    <t>Scope 3Material useConstructionMineral oilRe-usedtonnes</t>
  </si>
  <si>
    <t>Scope 3Material useConstructionMineral oilOpen-loop sourcetonnes</t>
  </si>
  <si>
    <t>Scope 3Material useConstructionMineral oilClosed-loop sourcetonnes</t>
  </si>
  <si>
    <t>Scope 3Material useConstructionPlasterboardPrimary material productiontonnes</t>
  </si>
  <si>
    <t>Scope 3Material useConstructionPlasterboardRe-usedtonnes</t>
  </si>
  <si>
    <t>Scope 3Material useConstructionPlasterboardOpen-loop sourcetonnes</t>
  </si>
  <si>
    <t>Scope 3Material useConstructionPlasterboardClosed-loop sourcetonnes</t>
  </si>
  <si>
    <t>Scope 3Material useConstructionTyresPrimary material productiontonnes</t>
  </si>
  <si>
    <t>Scope 3Material useConstructionTyresRe-usedtonnes</t>
  </si>
  <si>
    <t>Scope 3Material useConstructionTyresOpen-loop sourcetonnes</t>
  </si>
  <si>
    <t>Scope 3Material useConstructionTyresClosed-loop sourcetonnes</t>
  </si>
  <si>
    <t>Scope 3Material useConstructionWoodPrimary material productiontonnes</t>
  </si>
  <si>
    <t>Scope 3Material useConstructionWoodRe-usedtonnes</t>
  </si>
  <si>
    <t>Scope 3Material useConstructionWoodOpen-loop sourcetonnes</t>
  </si>
  <si>
    <t>Scope 3Material useConstructionWoodClosed-loop sourcetonnes</t>
  </si>
  <si>
    <t>Scope 3Material useOtherBooksPrimary material productiontonnes</t>
  </si>
  <si>
    <t>Scope 3Material useOtherBooksRe-usedtonnes</t>
  </si>
  <si>
    <t>Scope 3Material useOtherBooksOpen-loop sourcetonnes</t>
  </si>
  <si>
    <t>Scope 3Material useOtherBooksClosed-loop sourcetonnes</t>
  </si>
  <si>
    <t>Scope 3Material useOtherGlassPrimary material productiontonnes</t>
  </si>
  <si>
    <t>Scope 3Material useOtherGlassRe-usedtonnes</t>
  </si>
  <si>
    <t>Scope 3Material useOtherGlassOpen-loop sourcetonnes</t>
  </si>
  <si>
    <t>Scope 3Material useOtherGlassClosed-loop sourcetonnes</t>
  </si>
  <si>
    <t>Scope 3Material useOtherClothingPrimary material productiontonnes</t>
  </si>
  <si>
    <t>Scope 3Material useOtherClothingRe-usedtonnes</t>
  </si>
  <si>
    <t>Scope 3Material useOtherClothingOpen-loop sourcetonnes</t>
  </si>
  <si>
    <t>Scope 3Material useOtherClothingClosed-loop sourcetonnes</t>
  </si>
  <si>
    <t>Scope 3Material useOtherFood and drinkPrimary material productiontonnes</t>
  </si>
  <si>
    <t>Scope 3Material useOtherFood and drinkRe-usedtonnes</t>
  </si>
  <si>
    <t>Scope 3Material useOtherFood and drinkOpen-loop sourcetonnes</t>
  </si>
  <si>
    <t>Scope 3Material useOtherFood and drinkClosed-loop sourcetonnes</t>
  </si>
  <si>
    <t>Scope 3Material useOrganicCompost derived from garden wastePrimary material productiontonnes</t>
  </si>
  <si>
    <t>Scope 3Material useOrganicCompost derived from garden wasteRe-usedtonnes</t>
  </si>
  <si>
    <t>Scope 3Material useOrganicCompost derived from garden wasteOpen-loop sourcetonnes</t>
  </si>
  <si>
    <t>Scope 3Material useOrganicCompost derived from garden wasteClosed-loop sourcetonnes</t>
  </si>
  <si>
    <t>Scope 3Material useOrganicCompost derived from food and garden wastePrimary material productiontonnes</t>
  </si>
  <si>
    <t>Scope 3Material useOrganicCompost derived from food and garden wasteRe-usedtonnes</t>
  </si>
  <si>
    <t>Scope 3Material useOrganicCompost derived from food and garden wasteOpen-loop sourcetonnes</t>
  </si>
  <si>
    <t>Scope 3Material useOrganicCompost derived from food and garden wasteClosed-loop sourcetonnes</t>
  </si>
  <si>
    <t>Scope 3Material useElectrical itemsElectrical items - fridges and freezersPrimary material productiontonnes</t>
  </si>
  <si>
    <t>Scope 3Material useElectrical itemsElectrical items - fridges and freezersRe-usedtonnes</t>
  </si>
  <si>
    <t>Scope 3Material useElectrical itemsElectrical items - fridges and freezersOpen-loop sourcetonnes</t>
  </si>
  <si>
    <t>Scope 3Material useElectrical itemsElectrical items - fridges and freezersClosed-loop sourcetonnes</t>
  </si>
  <si>
    <t>Scope 3Material useElectrical itemsElectrical items - largePrimary material productiontonnes</t>
  </si>
  <si>
    <t>Scope 3Material useElectrical itemsElectrical items - largeRe-usedtonnes</t>
  </si>
  <si>
    <t>Scope 3Material useElectrical itemsElectrical items - largeOpen-loop sourcetonnes</t>
  </si>
  <si>
    <t>Scope 3Material useElectrical itemsElectrical items - largeClosed-loop sourcetonnes</t>
  </si>
  <si>
    <t>Scope 3Material useElectrical itemsElectrical items - ITPrimary material productiontonnes</t>
  </si>
  <si>
    <t>Scope 3Material useElectrical itemsElectrical items - ITRe-usedtonnes</t>
  </si>
  <si>
    <t>Scope 3Material useElectrical itemsElectrical items - ITOpen-loop sourcetonnes</t>
  </si>
  <si>
    <t>Scope 3Material useElectrical itemsElectrical items - ITClosed-loop sourcetonnes</t>
  </si>
  <si>
    <t>Scope 3Material useElectrical itemsElectrical items - smallPrimary material productiontonnes</t>
  </si>
  <si>
    <t>Scope 3Material useElectrical itemsElectrical items - smallRe-usedtonnes</t>
  </si>
  <si>
    <t>Scope 3Material useElectrical itemsElectrical items - smallOpen-loop sourcetonnes</t>
  </si>
  <si>
    <t>Scope 3Material useElectrical itemsElectrical items - smallClosed-loop sourcetonnes</t>
  </si>
  <si>
    <t>Scope 3Material useElectrical itemsBatteries - AlkalinePrimary material productiontonnes</t>
  </si>
  <si>
    <t>Scope 3Material useElectrical itemsBatteries - AlkalineRe-usedtonnes</t>
  </si>
  <si>
    <t>Scope 3Material useElectrical itemsBatteries - AlkalineOpen-loop sourcetonnes</t>
  </si>
  <si>
    <t>Scope 3Material useElectrical itemsBatteries - AlkalineClosed-loop sourcetonnes</t>
  </si>
  <si>
    <t>Scope 3Material useElectrical itemsBatteries - Li ionPrimary material productiontonnes</t>
  </si>
  <si>
    <t>Scope 3Material useElectrical itemsBatteries - Li ionRe-usedtonnes</t>
  </si>
  <si>
    <t>Scope 3Material useElectrical itemsBatteries - Li ionOpen-loop sourcetonnes</t>
  </si>
  <si>
    <t>Scope 3Material useElectrical itemsBatteries - Li ionClosed-loop sourcetonnes</t>
  </si>
  <si>
    <t>Scope 3Material useElectrical itemsBatteries - NiMhPrimary material productiontonnes</t>
  </si>
  <si>
    <t>Scope 3Material useElectrical itemsBatteries - NiMhRe-usedtonnes</t>
  </si>
  <si>
    <t>Scope 3Material useElectrical itemsBatteries - NiMhOpen-loop sourcetonnes</t>
  </si>
  <si>
    <t>Scope 3Material useElectrical itemsBatteries - NiMhClosed-loop sourcetonnes</t>
  </si>
  <si>
    <t>Scope 3Material useMetalMetal: aluminium cans and foil (excl. forming)Primary material productiontonnes</t>
  </si>
  <si>
    <t>Scope 3Material useMetalMetal: aluminium cans and foil (excl. forming)Re-usedtonnes</t>
  </si>
  <si>
    <t>Scope 3Material useMetalMetal: aluminium cans and foil (excl. forming)Open-loop sourcetonnes</t>
  </si>
  <si>
    <t>Scope 3Material useMetalMetal: aluminium cans and foil (excl. forming)Closed-loop sourcetonnes</t>
  </si>
  <si>
    <t>Scope 3Material useMetalMetal: mixed cansPrimary material productiontonnes</t>
  </si>
  <si>
    <t>Scope 3Material useMetalMetal: mixed cansRe-usedtonnes</t>
  </si>
  <si>
    <t>Scope 3Material useMetalMetal: mixed cansOpen-loop sourcetonnes</t>
  </si>
  <si>
    <t>Scope 3Material useMetalMetal: mixed cansClosed-loop sourcetonnes</t>
  </si>
  <si>
    <t>Scope 3Material useMetalMetal: scrap metalPrimary material productiontonnes</t>
  </si>
  <si>
    <t>Scope 3Material useMetalMetal: scrap metalRe-usedtonnes</t>
  </si>
  <si>
    <t>Scope 3Material useMetalMetal: scrap metalOpen-loop sourcetonnes</t>
  </si>
  <si>
    <t>Scope 3Material useMetalMetal: scrap metalClosed-loop sourcetonnes</t>
  </si>
  <si>
    <t>Scope 3Material useMetalMetal: steel cansPrimary material productiontonnes</t>
  </si>
  <si>
    <t>Scope 3Material useMetalMetal: steel cansRe-usedtonnes</t>
  </si>
  <si>
    <t>Scope 3Material useMetalMetal: steel cansOpen-loop sourcetonnes</t>
  </si>
  <si>
    <t>Scope 3Material useMetalMetal: steel cansClosed-loop sourcetonnes</t>
  </si>
  <si>
    <t>Scope 3Material usePlasticPlastics: average plasticsPrimary material productiontonnes</t>
  </si>
  <si>
    <t>Scope 3Material usePlasticPlastics: average plasticsRe-usedtonnes</t>
  </si>
  <si>
    <t>Scope 3Material usePlasticPlastics: average plasticsOpen-loop sourcetonnes</t>
  </si>
  <si>
    <t>Scope 3Material usePlasticPlastics: average plasticsClosed-loop sourcetonnes</t>
  </si>
  <si>
    <t>Scope 3Material usePlasticPlastics: average plastic filmPrimary material productiontonnes</t>
  </si>
  <si>
    <t>Scope 3Material usePlasticPlastics: average plastic filmRe-usedtonnes</t>
  </si>
  <si>
    <t>Scope 3Material usePlasticPlastics: average plastic filmOpen-loop sourcetonnes</t>
  </si>
  <si>
    <t>Scope 3Material usePlasticPlastics: average plastic filmClosed-loop sourcetonnes</t>
  </si>
  <si>
    <t>Scope 3Material usePlasticPlastics: average plastic rigidPrimary material productiontonnes</t>
  </si>
  <si>
    <t>Scope 3Material usePlasticPlastics: average plastic rigidRe-usedtonnes</t>
  </si>
  <si>
    <t>Scope 3Material usePlasticPlastics: average plastic rigidOpen-loop sourcetonnes</t>
  </si>
  <si>
    <t>Scope 3Material usePlasticPlastics: average plastic rigidClosed-loop sourcetonnes</t>
  </si>
  <si>
    <t>Scope 3Material usePlasticPlastics: HDPE (incl. forming)Primary material productiontonnes</t>
  </si>
  <si>
    <t>Scope 3Material usePlasticPlastics: HDPE (incl. forming)Re-usedtonnes</t>
  </si>
  <si>
    <t>Scope 3Material usePlasticPlastics: HDPE (incl. forming)Open-loop sourcetonnes</t>
  </si>
  <si>
    <t>Scope 3Material usePlasticPlastics: HDPE (incl. forming)Closed-loop sourcetonnes</t>
  </si>
  <si>
    <t>Scope 3Material usePlasticPlastics: LDPE and LLDPE (incl. forming)Primary material productiontonnes</t>
  </si>
  <si>
    <t>Scope 3Material usePlasticPlastics: LDPE and LLDPE (incl. forming)Re-usedtonnes</t>
  </si>
  <si>
    <t>Scope 3Material usePlasticPlastics: LDPE and LLDPE (incl. forming)Open-loop sourcetonnes</t>
  </si>
  <si>
    <t>Scope 3Material usePlasticPlastics: LDPE and LLDPE (incl. forming)Closed-loop sourcetonnes</t>
  </si>
  <si>
    <t>Scope 3Material usePlasticPlastics: PET (incl. forming)Primary material productiontonnes</t>
  </si>
  <si>
    <t>Scope 3Material usePlasticPlastics: PET (incl. forming)Re-usedtonnes</t>
  </si>
  <si>
    <t>Scope 3Material usePlasticPlastics: PET (incl. forming)Open-loop sourcetonnes</t>
  </si>
  <si>
    <t>Scope 3Material usePlasticPlastics: PET (incl. forming)Closed-loop sourcetonnes</t>
  </si>
  <si>
    <t>Scope 3Material usePlasticPlastics: PP (incl. forming)Primary material productiontonnes</t>
  </si>
  <si>
    <t>Scope 3Material usePlasticPlastics: PP (incl. forming)Re-usedtonnes</t>
  </si>
  <si>
    <t>Scope 3Material usePlasticPlastics: PP (incl. forming)Open-loop sourcetonnes</t>
  </si>
  <si>
    <t>Scope 3Material usePlasticPlastics: PP (incl. forming)Closed-loop sourcetonnes</t>
  </si>
  <si>
    <t>Scope 3Material usePlasticPlastics: PS (incl. forming)Primary material productiontonnes</t>
  </si>
  <si>
    <t>Scope 3Material usePlasticPlastics: PS (incl. forming)Re-usedtonnes</t>
  </si>
  <si>
    <t>Scope 3Material usePlasticPlastics: PS (incl. forming)Open-loop sourcetonnes</t>
  </si>
  <si>
    <t>Scope 3Material usePlasticPlastics: PS (incl. forming)Closed-loop sourcetonnes</t>
  </si>
  <si>
    <t>Scope 3Material usePlasticPlastics: PVC (incl. forming)Primary material productiontonnes</t>
  </si>
  <si>
    <t>Scope 3Material usePlasticPlastics: PVC (incl. forming)Re-usedtonnes</t>
  </si>
  <si>
    <t>Scope 3Material usePlasticPlastics: PVC (incl. forming)Open-loop sourcetonnes</t>
  </si>
  <si>
    <t>Scope 3Material usePlasticPlastics: PVC (incl. forming)Closed-loop sourcetonnes</t>
  </si>
  <si>
    <t>Scope 3Material usePaperPaper and board: boardPrimary material productiontonnes</t>
  </si>
  <si>
    <t>Scope 3Material usePaperPaper and board: boardRe-usedtonnes</t>
  </si>
  <si>
    <t>Scope 3Material usePaperPaper and board: boardOpen-loop sourcetonnes</t>
  </si>
  <si>
    <t>Scope 3Material usePaperPaper and board: boardClosed-loop sourcetonnes</t>
  </si>
  <si>
    <t>Scope 3Material usePaperPaper and board: mixedPrimary material productiontonnes</t>
  </si>
  <si>
    <t>Scope 3Material usePaperPaper and board: mixedRe-usedtonnes</t>
  </si>
  <si>
    <t>Scope 3Material usePaperPaper and board: mixedOpen-loop sourcetonnes</t>
  </si>
  <si>
    <t>Scope 3Material usePaperPaper and board: mixedClosed-loop sourcetonnes</t>
  </si>
  <si>
    <t>Scope 3Material usePaperPaper and board: paperPrimary material productiontonnes</t>
  </si>
  <si>
    <t>Scope 3Material usePaperPaper and board: paperRe-usedtonnes</t>
  </si>
  <si>
    <t>Scope 3Material usePaperPaper and board: paperOpen-loop sourcetonnes</t>
  </si>
  <si>
    <t>Scope 3Material usePaperPaper and board: paperClosed-loop sourcetonnes</t>
  </si>
  <si>
    <t>Scope 3Waste disposalConstructionAggregatesRe-usetonnes</t>
  </si>
  <si>
    <t>Scope 3Waste disposalConstructionAggregatesOpen-looptonnes</t>
  </si>
  <si>
    <t>Scope 3Waste disposalConstructionAggregatesClosed-looptonnes</t>
  </si>
  <si>
    <t>Scope 3Waste disposalConstructionAggregatesCombustiontonnes</t>
  </si>
  <si>
    <t>Scope 3Waste disposalConstructionAggregatesCompostingtonnes</t>
  </si>
  <si>
    <t>Scope 3Waste disposalConstructionAggregatesLandfilltonnes</t>
  </si>
  <si>
    <t>Scope 3Waste disposalConstructionAggregatesAnaerobic digestiontonnes</t>
  </si>
  <si>
    <t>Scope 3Waste disposalConstructionAverage constructionRe-usetonnes</t>
  </si>
  <si>
    <t>Scope 3Waste disposalConstructionAverage constructionOpen-looptonnes</t>
  </si>
  <si>
    <t>Scope 3Waste disposalConstructionAverage constructionClosed-looptonnes</t>
  </si>
  <si>
    <t>Scope 3Waste disposalConstructionAverage constructionCombustiontonnes</t>
  </si>
  <si>
    <t>Scope 3Waste disposalConstructionAverage constructionCompostingtonnes</t>
  </si>
  <si>
    <t>Scope 3Waste disposalConstructionAverage constructionLandfilltonnes</t>
  </si>
  <si>
    <t>Scope 3Waste disposalConstructionAverage constructionAnaerobic digestiontonnes</t>
  </si>
  <si>
    <t>Scope 3Waste disposalConstructionAsbestosRe-usetonnes</t>
  </si>
  <si>
    <t>Scope 3Waste disposalConstructionAsbestosOpen-looptonnes</t>
  </si>
  <si>
    <t>Scope 3Waste disposalConstructionAsbestosClosed-looptonnes</t>
  </si>
  <si>
    <t>Scope 3Waste disposalConstructionAsbestosCombustiontonnes</t>
  </si>
  <si>
    <t>Scope 3Waste disposalConstructionAsbestosCompostingtonnes</t>
  </si>
  <si>
    <t>Scope 3Waste disposalConstructionAsbestosLandfilltonnes</t>
  </si>
  <si>
    <t>Scope 3Waste disposalConstructionAsbestosAnaerobic digestiontonnes</t>
  </si>
  <si>
    <t>Scope 3Waste disposalConstructionAsphaltRe-usetonnes</t>
  </si>
  <si>
    <t>Scope 3Waste disposalConstructionAsphaltOpen-looptonnes</t>
  </si>
  <si>
    <t>Scope 3Waste disposalConstructionAsphaltClosed-looptonnes</t>
  </si>
  <si>
    <t>Scope 3Waste disposalConstructionAsphaltCombustiontonnes</t>
  </si>
  <si>
    <t>Scope 3Waste disposalConstructionAsphaltCompostingtonnes</t>
  </si>
  <si>
    <t>Scope 3Waste disposalConstructionAsphaltLandfilltonnes</t>
  </si>
  <si>
    <t>Scope 3Waste disposalConstructionAsphaltAnaerobic digestiontonnes</t>
  </si>
  <si>
    <t>Scope 3Waste disposalConstructionBricksRe-usetonnes</t>
  </si>
  <si>
    <t>Scope 3Waste disposalConstructionBricksOpen-looptonnes</t>
  </si>
  <si>
    <t>Scope 3Waste disposalConstructionBricksClosed-looptonnes</t>
  </si>
  <si>
    <t>Scope 3Waste disposalConstructionBricksCombustiontonnes</t>
  </si>
  <si>
    <t>Scope 3Waste disposalConstructionBricksCompostingtonnes</t>
  </si>
  <si>
    <t>Scope 3Waste disposalConstructionBricksLandfilltonnes</t>
  </si>
  <si>
    <t>Scope 3Waste disposalConstructionBricksAnaerobic digestiontonnes</t>
  </si>
  <si>
    <t>Scope 3Waste disposalConstructionConcreteRe-usetonnes</t>
  </si>
  <si>
    <t>Scope 3Waste disposalConstructionConcreteOpen-looptonnes</t>
  </si>
  <si>
    <t>Scope 3Waste disposalConstructionConcreteClosed-looptonnes</t>
  </si>
  <si>
    <t>Scope 3Waste disposalConstructionConcreteCombustiontonnes</t>
  </si>
  <si>
    <t>Scope 3Waste disposalConstructionConcreteCompostingtonnes</t>
  </si>
  <si>
    <t>Scope 3Waste disposalConstructionConcreteLandfilltonnes</t>
  </si>
  <si>
    <t>Scope 3Waste disposalConstructionConcreteAnaerobic digestiontonnes</t>
  </si>
  <si>
    <t>Scope 3Waste disposalConstructionInsulationRe-usetonnes</t>
  </si>
  <si>
    <t>Scope 3Waste disposalConstructionInsulationOpen-looptonnes</t>
  </si>
  <si>
    <t>Scope 3Waste disposalConstructionInsulationClosed-looptonnes</t>
  </si>
  <si>
    <t>Scope 3Waste disposalConstructionInsulationCombustiontonnes</t>
  </si>
  <si>
    <t>Scope 3Waste disposalConstructionInsulationCompostingtonnes</t>
  </si>
  <si>
    <t>Scope 3Waste disposalConstructionInsulationLandfilltonnes</t>
  </si>
  <si>
    <t>Scope 3Waste disposalConstructionInsulationAnaerobic digestiontonnes</t>
  </si>
  <si>
    <t>Scope 3Waste disposalConstructionMetalsRe-usetonnes</t>
  </si>
  <si>
    <t>Scope 3Waste disposalConstructionMetalsOpen-looptonnes</t>
  </si>
  <si>
    <t>Scope 3Waste disposalConstructionMetalsClosed-looptonnes</t>
  </si>
  <si>
    <t>Scope 3Waste disposalConstructionMetalsCombustiontonnes</t>
  </si>
  <si>
    <t>Scope 3Waste disposalConstructionMetalsCompostingtonnes</t>
  </si>
  <si>
    <t>Scope 3Waste disposalConstructionMetalsLandfilltonnes</t>
  </si>
  <si>
    <t>Scope 3Waste disposalConstructionMetalsAnaerobic digestiontonnes</t>
  </si>
  <si>
    <t>Scope 3Waste disposalConstructionSoilsRe-usetonnes</t>
  </si>
  <si>
    <t>Scope 3Waste disposalConstructionSoilsOpen-looptonnes</t>
  </si>
  <si>
    <t>Scope 3Waste disposalConstructionSoilsClosed-looptonnes</t>
  </si>
  <si>
    <t>Scope 3Waste disposalConstructionSoilsCombustiontonnes</t>
  </si>
  <si>
    <t>Scope 3Waste disposalConstructionSoilsCompostingtonnes</t>
  </si>
  <si>
    <t>Scope 3Waste disposalConstructionSoilsLandfilltonnes</t>
  </si>
  <si>
    <t>Scope 3Waste disposalConstructionSoilsAnaerobic digestiontonnes</t>
  </si>
  <si>
    <t>Scope 3Waste disposalConstructionMineral oilRe-usetonnes</t>
  </si>
  <si>
    <t>Scope 3Waste disposalConstructionMineral oilOpen-looptonnes</t>
  </si>
  <si>
    <t>Scope 3Waste disposalConstructionMineral oilClosed-looptonnes</t>
  </si>
  <si>
    <t>Scope 3Waste disposalConstructionMineral oilCombustiontonnes</t>
  </si>
  <si>
    <t>Scope 3Waste disposalConstructionMineral oilCompostingtonnes</t>
  </si>
  <si>
    <t>Scope 3Waste disposalConstructionMineral oilLandfilltonnes</t>
  </si>
  <si>
    <t>Scope 3Waste disposalConstructionMineral oilAnaerobic digestiontonnes</t>
  </si>
  <si>
    <t>Scope 3Waste disposalConstructionPlasterboardRe-usetonnes</t>
  </si>
  <si>
    <t>Scope 3Waste disposalConstructionPlasterboardOpen-looptonnes</t>
  </si>
  <si>
    <t>Scope 3Waste disposalConstructionPlasterboardClosed-looptonnes</t>
  </si>
  <si>
    <t>Scope 3Waste disposalConstructionPlasterboardCombustiontonnes</t>
  </si>
  <si>
    <t>Scope 3Waste disposalConstructionPlasterboardCompostingtonnes</t>
  </si>
  <si>
    <t>Scope 3Waste disposalConstructionPlasterboardLandfilltonnes</t>
  </si>
  <si>
    <t>Scope 3Waste disposalConstructionPlasterboardAnaerobic digestiontonnes</t>
  </si>
  <si>
    <t>Scope 3Waste disposalConstructionTyresRe-usetonnes</t>
  </si>
  <si>
    <t>Scope 3Waste disposalConstructionTyresOpen-looptonnes</t>
  </si>
  <si>
    <t>Scope 3Waste disposalConstructionTyresClosed-looptonnes</t>
  </si>
  <si>
    <t>Scope 3Waste disposalConstructionTyresCombustiontonnes</t>
  </si>
  <si>
    <t>Scope 3Waste disposalConstructionTyresCompostingtonnes</t>
  </si>
  <si>
    <t>Scope 3Waste disposalConstructionTyresLandfilltonnes</t>
  </si>
  <si>
    <t>Scope 3Waste disposalConstructionTyresAnaerobic digestiontonnes</t>
  </si>
  <si>
    <t>Scope 3Waste disposalConstructionWoodRe-usetonnes</t>
  </si>
  <si>
    <t>Scope 3Waste disposalConstructionWoodOpen-looptonnes</t>
  </si>
  <si>
    <t>Scope 3Waste disposalConstructionWoodClosed-looptonnes</t>
  </si>
  <si>
    <t>Scope 3Waste disposalConstructionWoodCombustiontonnes</t>
  </si>
  <si>
    <t>Scope 3Waste disposalConstructionWoodCompostingtonnes</t>
  </si>
  <si>
    <t>Scope 3Waste disposalConstructionWoodLandfilltonnes</t>
  </si>
  <si>
    <t>Scope 3Waste disposalConstructionWoodAnaerobic digestiontonnes</t>
  </si>
  <si>
    <t>Scope 3Waste disposalOtherBooksRe-usetonnes</t>
  </si>
  <si>
    <t>Scope 3Waste disposalOtherBooksOpen-looptonnes</t>
  </si>
  <si>
    <t>Scope 3Waste disposalOtherBooksClosed-looptonnes</t>
  </si>
  <si>
    <t>Scope 3Waste disposalOtherBooksCombustiontonnes</t>
  </si>
  <si>
    <t>Scope 3Waste disposalOtherBooksCompostingtonnes</t>
  </si>
  <si>
    <t>Scope 3Waste disposalOtherBooksLandfilltonnes</t>
  </si>
  <si>
    <t>Scope 3Waste disposalOtherBooksAnaerobic digestiontonnes</t>
  </si>
  <si>
    <t>Scope 3Waste disposalOtherGlassRe-usetonnes</t>
  </si>
  <si>
    <t>Scope 3Waste disposalOtherGlassOpen-looptonnes</t>
  </si>
  <si>
    <t>Scope 3Waste disposalOtherGlassClosed-looptonnes</t>
  </si>
  <si>
    <t>Scope 3Waste disposalOtherGlassCombustiontonnes</t>
  </si>
  <si>
    <t>Scope 3Waste disposalOtherGlassCompostingtonnes</t>
  </si>
  <si>
    <t>Scope 3Waste disposalOtherGlassLandfilltonnes</t>
  </si>
  <si>
    <t>Scope 3Waste disposalOtherGlassAnaerobic digestiontonnes</t>
  </si>
  <si>
    <t>Scope 3Waste disposalOtherClothingRe-usetonnes</t>
  </si>
  <si>
    <t>Scope 3Waste disposalOtherClothingOpen-looptonnes</t>
  </si>
  <si>
    <t>Scope 3Waste disposalOtherClothingClosed-looptonnes</t>
  </si>
  <si>
    <t>Scope 3Waste disposalOtherClothingCombustiontonnes</t>
  </si>
  <si>
    <t>Scope 3Waste disposalOtherClothingCompostingtonnes</t>
  </si>
  <si>
    <t>Scope 3Waste disposalOtherClothingLandfilltonnes</t>
  </si>
  <si>
    <t>Scope 3Waste disposalOtherClothingAnaerobic digestiontonnes</t>
  </si>
  <si>
    <t>Scope 3Waste disposalRefuseHousehold residual wasteRe-usetonnes</t>
  </si>
  <si>
    <t>Scope 3Waste disposalRefuseHousehold residual wasteOpen-looptonnes</t>
  </si>
  <si>
    <t>Scope 3Waste disposalRefuseHousehold residual wasteClosed-looptonnes</t>
  </si>
  <si>
    <t>Scope 3Waste disposalRefuseHousehold residual wasteCombustiontonnes</t>
  </si>
  <si>
    <t>Scope 3Waste disposalRefuseHousehold residual wasteCompostingtonnes</t>
  </si>
  <si>
    <t>Scope 3Waste disposalRefuseHousehold residual wasteLandfilltonnes</t>
  </si>
  <si>
    <t>Scope 3Waste disposalRefuseHousehold residual wasteAnaerobic digestiontonnes</t>
  </si>
  <si>
    <t>Scope 3Waste disposalRefuseOrganic: food and drink wasteRe-usetonnes</t>
  </si>
  <si>
    <t>Scope 3Waste disposalRefuseOrganic: food and drink wasteOpen-looptonnes</t>
  </si>
  <si>
    <t>Scope 3Waste disposalRefuseOrganic: food and drink wasteClosed-looptonnes</t>
  </si>
  <si>
    <t>Scope 3Waste disposalRefuseOrganic: food and drink wasteCombustiontonnes</t>
  </si>
  <si>
    <t>Scope 3Waste disposalRefuseOrganic: food and drink wasteCompostingtonnes</t>
  </si>
  <si>
    <t>Scope 3Waste disposalRefuseOrganic: food and drink wasteLandfilltonnes</t>
  </si>
  <si>
    <t>Scope 3Waste disposalRefuseOrganic: food and drink wasteAnaerobic digestiontonnes</t>
  </si>
  <si>
    <t>Scope 3Waste disposalRefuseOrganic: garden wasteRe-usetonnes</t>
  </si>
  <si>
    <t>Scope 3Waste disposalRefuseOrganic: garden wasteOpen-looptonnes</t>
  </si>
  <si>
    <t>Scope 3Waste disposalRefuseOrganic: garden wasteClosed-looptonnes</t>
  </si>
  <si>
    <t>Scope 3Waste disposalRefuseOrganic: garden wasteCombustiontonnes</t>
  </si>
  <si>
    <t>Scope 3Waste disposalRefuseOrganic: garden wasteCompostingtonnes</t>
  </si>
  <si>
    <t>Scope 3Waste disposalRefuseOrganic: garden wasteLandfilltonnes</t>
  </si>
  <si>
    <t>Scope 3Waste disposalRefuseOrganic: garden wasteAnaerobic digestiontonnes</t>
  </si>
  <si>
    <t>Scope 3Waste disposalRefuseOrganic: mixed food and garden wasteRe-usetonnes</t>
  </si>
  <si>
    <t>Scope 3Waste disposalRefuseOrganic: mixed food and garden wasteOpen-looptonnes</t>
  </si>
  <si>
    <t>Scope 3Waste disposalRefuseOrganic: mixed food and garden wasteClosed-looptonnes</t>
  </si>
  <si>
    <t>Scope 3Waste disposalRefuseOrganic: mixed food and garden wasteCombustiontonnes</t>
  </si>
  <si>
    <t>Scope 3Waste disposalRefuseOrganic: mixed food and garden wasteCompostingtonnes</t>
  </si>
  <si>
    <t>Scope 3Waste disposalRefuseOrganic: mixed food and garden wasteLandfilltonnes</t>
  </si>
  <si>
    <t>Scope 3Waste disposalRefuseOrganic: mixed food and garden wasteAnaerobic digestiontonnes</t>
  </si>
  <si>
    <t>Scope 3Waste disposalRefuseCommercial and industrial wasteRe-usetonnes</t>
  </si>
  <si>
    <t>Scope 3Waste disposalRefuseCommercial and industrial wasteOpen-looptonnes</t>
  </si>
  <si>
    <t>Scope 3Waste disposalRefuseCommercial and industrial wasteClosed-looptonnes</t>
  </si>
  <si>
    <t>Scope 3Waste disposalRefuseCommercial and industrial wasteCombustiontonnes</t>
  </si>
  <si>
    <t>Scope 3Waste disposalRefuseCommercial and industrial wasteCompostingtonnes</t>
  </si>
  <si>
    <t>Scope 3Waste disposalRefuseCommercial and industrial wasteLandfilltonnes</t>
  </si>
  <si>
    <t>Scope 3Waste disposalRefuseCommercial and industrial wasteAnaerobic digestiontonnes</t>
  </si>
  <si>
    <t>Scope 3Waste disposalElectrical itemsWEEE - fridges and freezersRe-usetonnes</t>
  </si>
  <si>
    <t>Scope 3Waste disposalElectrical itemsWEEE - fridges and freezersOpen-looptonnes</t>
  </si>
  <si>
    <t>Scope 3Waste disposalElectrical itemsWEEE - fridges and freezersClosed-looptonnes</t>
  </si>
  <si>
    <t>Scope 3Waste disposalElectrical itemsWEEE - fridges and freezersCombustiontonnes</t>
  </si>
  <si>
    <t>Scope 3Waste disposalElectrical itemsWEEE - fridges and freezersCompostingtonnes</t>
  </si>
  <si>
    <t>Scope 3Waste disposalElectrical itemsWEEE - fridges and freezersLandfilltonnes</t>
  </si>
  <si>
    <t>Scope 3Waste disposalElectrical itemsWEEE - fridges and freezersAnaerobic digestiontonnes</t>
  </si>
  <si>
    <t>Scope 3Waste disposalElectrical itemsWEEE - largeRe-usetonnes</t>
  </si>
  <si>
    <t>Scope 3Waste disposalElectrical itemsWEEE - largeOpen-looptonnes</t>
  </si>
  <si>
    <t>Scope 3Waste disposalElectrical itemsWEEE - largeClosed-looptonnes</t>
  </si>
  <si>
    <t>Scope 3Waste disposalElectrical itemsWEEE - largeCombustiontonnes</t>
  </si>
  <si>
    <t>Scope 3Waste disposalElectrical itemsWEEE - largeCompostingtonnes</t>
  </si>
  <si>
    <t>Scope 3Waste disposalElectrical itemsWEEE - largeLandfilltonnes</t>
  </si>
  <si>
    <t>Scope 3Waste disposalElectrical itemsWEEE - largeAnaerobic digestiontonnes</t>
  </si>
  <si>
    <t>Scope 3Waste disposalElectrical itemsWEEE - mixedRe-usetonnes</t>
  </si>
  <si>
    <t>Scope 3Waste disposalElectrical itemsWEEE - mixedOpen-looptonnes</t>
  </si>
  <si>
    <t>Scope 3Waste disposalElectrical itemsWEEE - mixedClosed-looptonnes</t>
  </si>
  <si>
    <t>Scope 3Waste disposalElectrical itemsWEEE - mixedCombustiontonnes</t>
  </si>
  <si>
    <t>Scope 3Waste disposalElectrical itemsWEEE - mixedCompostingtonnes</t>
  </si>
  <si>
    <t>Scope 3Waste disposalElectrical itemsWEEE - mixedLandfilltonnes</t>
  </si>
  <si>
    <t>Scope 3Waste disposalElectrical itemsWEEE - mixedAnaerobic digestiontonnes</t>
  </si>
  <si>
    <t>Scope 3Waste disposalElectrical itemsWEEE - smallRe-usetonnes</t>
  </si>
  <si>
    <t>Scope 3Waste disposalElectrical itemsWEEE - smallOpen-looptonnes</t>
  </si>
  <si>
    <t>Scope 3Waste disposalElectrical itemsWEEE - smallClosed-looptonnes</t>
  </si>
  <si>
    <t>Scope 3Waste disposalElectrical itemsWEEE - smallCombustiontonnes</t>
  </si>
  <si>
    <t>Scope 3Waste disposalElectrical itemsWEEE - smallCompostingtonnes</t>
  </si>
  <si>
    <t>Scope 3Waste disposalElectrical itemsWEEE - smallLandfilltonnes</t>
  </si>
  <si>
    <t>Scope 3Waste disposalElectrical itemsWEEE - smallAnaerobic digestiontonnes</t>
  </si>
  <si>
    <t>Scope 3Waste disposalElectrical itemsBatteriesRe-usetonnes</t>
  </si>
  <si>
    <t>Scope 3Waste disposalElectrical itemsBatteriesOpen-looptonnes</t>
  </si>
  <si>
    <t>Scope 3Waste disposalElectrical itemsBatteriesClosed-looptonnes</t>
  </si>
  <si>
    <t>Scope 3Waste disposalElectrical itemsBatteriesCombustiontonnes</t>
  </si>
  <si>
    <t>Scope 3Waste disposalElectrical itemsBatteriesCompostingtonnes</t>
  </si>
  <si>
    <t>Scope 3Waste disposalElectrical itemsBatteriesLandfilltonnes</t>
  </si>
  <si>
    <t>Scope 3Waste disposalElectrical itemsBatteriesAnaerobic digestiontonnes</t>
  </si>
  <si>
    <t>Scope 3Waste disposalMetalMetal: aluminium cans and foil (excl. forming)Re-usetonnes</t>
  </si>
  <si>
    <t>Scope 3Waste disposalMetalMetal: aluminium cans and foil (excl. forming)Open-looptonnes</t>
  </si>
  <si>
    <t>Scope 3Waste disposalMetalMetal: aluminium cans and foil (excl. forming)Closed-looptonnes</t>
  </si>
  <si>
    <t>Scope 3Waste disposalMetalMetal: aluminium cans and foil (excl. forming)Combustiontonnes</t>
  </si>
  <si>
    <t>Scope 3Waste disposalMetalMetal: aluminium cans and foil (excl. forming)Compostingtonnes</t>
  </si>
  <si>
    <t>Scope 3Waste disposalMetalMetal: aluminium cans and foil (excl. forming)Landfilltonnes</t>
  </si>
  <si>
    <t>Scope 3Waste disposalMetalMetal: aluminium cans and foil (excl. forming)Anaerobic digestiontonnes</t>
  </si>
  <si>
    <t>Scope 3Waste disposalMetalMetal: mixed cansRe-usetonnes</t>
  </si>
  <si>
    <t>Scope 3Waste disposalMetalMetal: mixed cansOpen-looptonnes</t>
  </si>
  <si>
    <t>Scope 3Waste disposalMetalMetal: mixed cansClosed-looptonnes</t>
  </si>
  <si>
    <t>Scope 3Waste disposalMetalMetal: mixed cansCombustiontonnes</t>
  </si>
  <si>
    <t>Scope 3Waste disposalMetalMetal: mixed cansCompostingtonnes</t>
  </si>
  <si>
    <t>Scope 3Waste disposalMetalMetal: mixed cansLandfilltonnes</t>
  </si>
  <si>
    <t>Scope 3Waste disposalMetalMetal: mixed cansAnaerobic digestiontonnes</t>
  </si>
  <si>
    <t>Scope 3Waste disposalMetalMetal: scrap metalRe-usetonnes</t>
  </si>
  <si>
    <t>Scope 3Waste disposalMetalMetal: scrap metalOpen-looptonnes</t>
  </si>
  <si>
    <t>Scope 3Waste disposalMetalMetal: scrap metalClosed-looptonnes</t>
  </si>
  <si>
    <t>Scope 3Waste disposalMetalMetal: scrap metalCombustiontonnes</t>
  </si>
  <si>
    <t>Scope 3Waste disposalMetalMetal: scrap metalCompostingtonnes</t>
  </si>
  <si>
    <t>Scope 3Waste disposalMetalMetal: scrap metalLandfilltonnes</t>
  </si>
  <si>
    <t>Scope 3Waste disposalMetalMetal: scrap metalAnaerobic digestiontonnes</t>
  </si>
  <si>
    <t>Scope 3Waste disposalMetalMetal: steel cansRe-usetonnes</t>
  </si>
  <si>
    <t>Scope 3Waste disposalMetalMetal: steel cansOpen-looptonnes</t>
  </si>
  <si>
    <t>Scope 3Waste disposalMetalMetal: steel cansClosed-looptonnes</t>
  </si>
  <si>
    <t>Scope 3Waste disposalMetalMetal: steel cansCombustiontonnes</t>
  </si>
  <si>
    <t>Scope 3Waste disposalMetalMetal: steel cansCompostingtonnes</t>
  </si>
  <si>
    <t>Scope 3Waste disposalMetalMetal: steel cansLandfilltonnes</t>
  </si>
  <si>
    <t>Scope 3Waste disposalMetalMetal: steel cansAnaerobic digestiontonnes</t>
  </si>
  <si>
    <t>Scope 3Waste disposalPlasticPlastics: average plasticsRe-usetonnes</t>
  </si>
  <si>
    <t>Scope 3Waste disposalPlasticPlastics: average plasticsOpen-looptonnes</t>
  </si>
  <si>
    <t>Scope 3Waste disposalPlasticPlastics: average plasticsClosed-looptonnes</t>
  </si>
  <si>
    <t>Scope 3Waste disposalPlasticPlastics: average plasticsCombustiontonnes</t>
  </si>
  <si>
    <t>Scope 3Waste disposalPlasticPlastics: average plasticsCompostingtonnes</t>
  </si>
  <si>
    <t>Scope 3Waste disposalPlasticPlastics: average plasticsLandfilltonnes</t>
  </si>
  <si>
    <t>Scope 3Waste disposalPlasticPlastics: average plasticsAnaerobic digestiontonnes</t>
  </si>
  <si>
    <t>Scope 3Waste disposalPlasticPlastics: average plastic filmRe-usetonnes</t>
  </si>
  <si>
    <t>Scope 3Waste disposalPlasticPlastics: average plastic filmOpen-looptonnes</t>
  </si>
  <si>
    <t>Scope 3Waste disposalPlasticPlastics: average plastic filmClosed-looptonnes</t>
  </si>
  <si>
    <t>Scope 3Waste disposalPlasticPlastics: average plastic filmCombustiontonnes</t>
  </si>
  <si>
    <t>Scope 3Waste disposalPlasticPlastics: average plastic filmCompostingtonnes</t>
  </si>
  <si>
    <t>Scope 3Waste disposalPlasticPlastics: average plastic filmLandfilltonnes</t>
  </si>
  <si>
    <t>Scope 3Waste disposalPlasticPlastics: average plastic filmAnaerobic digestiontonnes</t>
  </si>
  <si>
    <t>Scope 3Waste disposalPlasticPlastics: average plastic rigidRe-usetonnes</t>
  </si>
  <si>
    <t>Scope 3Waste disposalPlasticPlastics: average plastic rigidOpen-looptonnes</t>
  </si>
  <si>
    <t>Scope 3Waste disposalPlasticPlastics: average plastic rigidClosed-looptonnes</t>
  </si>
  <si>
    <t>Scope 3Waste disposalPlasticPlastics: average plastic rigidCombustiontonnes</t>
  </si>
  <si>
    <t>Scope 3Waste disposalPlasticPlastics: average plastic rigidCompostingtonnes</t>
  </si>
  <si>
    <t>Scope 3Waste disposalPlasticPlastics: average plastic rigidLandfilltonnes</t>
  </si>
  <si>
    <t>Scope 3Waste disposalPlasticPlastics: average plastic rigidAnaerobic digestiontonnes</t>
  </si>
  <si>
    <t>Scope 3Waste disposalPlasticPlastics: HDPE (incl. forming)Re-usetonnes</t>
  </si>
  <si>
    <t>Scope 3Waste disposalPlasticPlastics: HDPE (incl. forming)Open-looptonnes</t>
  </si>
  <si>
    <t>Scope 3Waste disposalPlasticPlastics: HDPE (incl. forming)Closed-looptonnes</t>
  </si>
  <si>
    <t>Scope 3Waste disposalPlasticPlastics: HDPE (incl. forming)Combustiontonnes</t>
  </si>
  <si>
    <t>Scope 3Waste disposalPlasticPlastics: HDPE (incl. forming)Compostingtonnes</t>
  </si>
  <si>
    <t>Scope 3Waste disposalPlasticPlastics: HDPE (incl. forming)Landfilltonnes</t>
  </si>
  <si>
    <t>Scope 3Waste disposalPlasticPlastics: HDPE (incl. forming)Anaerobic digestiontonnes</t>
  </si>
  <si>
    <t>Scope 3Waste disposalPlasticPlastics: LDPE and LLDPE (incl. forming)Re-usetonnes</t>
  </si>
  <si>
    <t>Scope 3Waste disposalPlasticPlastics: LDPE and LLDPE (incl. forming)Open-looptonnes</t>
  </si>
  <si>
    <t>Scope 3Waste disposalPlasticPlastics: LDPE and LLDPE (incl. forming)Closed-looptonnes</t>
  </si>
  <si>
    <t>Scope 3Waste disposalPlasticPlastics: LDPE and LLDPE (incl. forming)Combustiontonnes</t>
  </si>
  <si>
    <t>Scope 3Waste disposalPlasticPlastics: LDPE and LLDPE (incl. forming)Compostingtonnes</t>
  </si>
  <si>
    <t>Scope 3Waste disposalPlasticPlastics: LDPE and LLDPE (incl. forming)Landfilltonnes</t>
  </si>
  <si>
    <t>Scope 3Waste disposalPlasticPlastics: LDPE and LLDPE (incl. forming)Anaerobic digestiontonnes</t>
  </si>
  <si>
    <t>Scope 3Waste disposalPlasticPlastics: PET (incl. forming)Re-usetonnes</t>
  </si>
  <si>
    <t>Scope 3Waste disposalPlasticPlastics: PET (incl. forming)Open-looptonnes</t>
  </si>
  <si>
    <t>Scope 3Waste disposalPlasticPlastics: PET (incl. forming)Closed-looptonnes</t>
  </si>
  <si>
    <t>Scope 3Waste disposalPlasticPlastics: PET (incl. forming)Combustiontonnes</t>
  </si>
  <si>
    <t>Scope 3Waste disposalPlasticPlastics: PET (incl. forming)Compostingtonnes</t>
  </si>
  <si>
    <t>Scope 3Waste disposalPlasticPlastics: PET (incl. forming)Landfilltonnes</t>
  </si>
  <si>
    <t>Scope 3Waste disposalPlasticPlastics: PET (incl. forming)Anaerobic digestiontonnes</t>
  </si>
  <si>
    <t>Scope 3Waste disposalPlasticPlastics: PP (incl. forming)Re-usetonnes</t>
  </si>
  <si>
    <t>Scope 3Waste disposalPlasticPlastics: PP (incl. forming)Open-looptonnes</t>
  </si>
  <si>
    <t>Scope 3Waste disposalPlasticPlastics: PP (incl. forming)Closed-looptonnes</t>
  </si>
  <si>
    <t>Scope 3Waste disposalPlasticPlastics: PP (incl. forming)Combustiontonnes</t>
  </si>
  <si>
    <t>Scope 3Waste disposalPlasticPlastics: PP (incl. forming)Compostingtonnes</t>
  </si>
  <si>
    <t>Scope 3Waste disposalPlasticPlastics: PP (incl. forming)Landfilltonnes</t>
  </si>
  <si>
    <t>Scope 3Waste disposalPlasticPlastics: PP (incl. forming)Anaerobic digestiontonnes</t>
  </si>
  <si>
    <t>Scope 3Waste disposalPlasticPlastics: PS (incl. forming)Re-usetonnes</t>
  </si>
  <si>
    <t>Scope 3Waste disposalPlasticPlastics: PS (incl. forming)Open-looptonnes</t>
  </si>
  <si>
    <t>Scope 3Waste disposalPlasticPlastics: PS (incl. forming)Closed-looptonnes</t>
  </si>
  <si>
    <t>Scope 3Waste disposalPlasticPlastics: PS (incl. forming)Combustiontonnes</t>
  </si>
  <si>
    <t>Scope 3Waste disposalPlasticPlastics: PS (incl. forming)Compostingtonnes</t>
  </si>
  <si>
    <t>Scope 3Waste disposalPlasticPlastics: PS (incl. forming)Landfilltonnes</t>
  </si>
  <si>
    <t>Scope 3Waste disposalPlasticPlastics: PS (incl. forming)Anaerobic digestiontonnes</t>
  </si>
  <si>
    <t>Scope 3Waste disposalPlasticPlastics: PVC (incl. forming)Re-usetonnes</t>
  </si>
  <si>
    <t>Scope 3Waste disposalPlasticPlastics: PVC (incl. forming)Open-looptonnes</t>
  </si>
  <si>
    <t>Scope 3Waste disposalPlasticPlastics: PVC (incl. forming)Closed-looptonnes</t>
  </si>
  <si>
    <t>Scope 3Waste disposalPlasticPlastics: PVC (incl. forming)Combustiontonnes</t>
  </si>
  <si>
    <t>Scope 3Waste disposalPlasticPlastics: PVC (incl. forming)Compostingtonnes</t>
  </si>
  <si>
    <t>Scope 3Waste disposalPlasticPlastics: PVC (incl. forming)Landfilltonnes</t>
  </si>
  <si>
    <t>Scope 3Waste disposalPlasticPlastics: PVC (incl. forming)Anaerobic digestiontonnes</t>
  </si>
  <si>
    <t>Scope 3Waste disposalPaperPaper and board: boardRe-usetonnes</t>
  </si>
  <si>
    <t>Scope 3Waste disposalPaperPaper and board: boardOpen-looptonnes</t>
  </si>
  <si>
    <t>Scope 3Waste disposalPaperPaper and board: boardClosed-looptonnes</t>
  </si>
  <si>
    <t>Scope 3Waste disposalPaperPaper and board: boardCombustiontonnes</t>
  </si>
  <si>
    <t>Scope 3Waste disposalPaperPaper and board: boardCompostingtonnes</t>
  </si>
  <si>
    <t>Scope 3Waste disposalPaperPaper and board: boardLandfilltonnes</t>
  </si>
  <si>
    <t>Scope 3Waste disposalPaperPaper and board: boardAnaerobic digestiontonnes</t>
  </si>
  <si>
    <t>Scope 3Waste disposalPaperPaper and board: mixedRe-usetonnes</t>
  </si>
  <si>
    <t>Scope 3Waste disposalPaperPaper and board: mixedOpen-looptonnes</t>
  </si>
  <si>
    <t>Scope 3Waste disposalPaperPaper and board: mixedClosed-looptonnes</t>
  </si>
  <si>
    <t>Scope 3Waste disposalPaperPaper and board: mixedCombustiontonnes</t>
  </si>
  <si>
    <t>Scope 3Waste disposalPaperPaper and board: mixedCompostingtonnes</t>
  </si>
  <si>
    <t>Scope 3Waste disposalPaperPaper and board: mixedLandfilltonnes</t>
  </si>
  <si>
    <t>Scope 3Waste disposalPaperPaper and board: mixedAnaerobic digestiontonnes</t>
  </si>
  <si>
    <t>Scope 3Waste disposalPaperPaper and board: paperRe-usetonnes</t>
  </si>
  <si>
    <t>Scope 3Waste disposalPaperPaper and board: paperOpen-looptonnes</t>
  </si>
  <si>
    <t>Scope 3Waste disposalPaperPaper and board: paperClosed-looptonnes</t>
  </si>
  <si>
    <t>Scope 3Waste disposalPaperPaper and board: paperCombustiontonnes</t>
  </si>
  <si>
    <t>Scope 3Waste disposalPaperPaper and board: paperCompostingtonnes</t>
  </si>
  <si>
    <t>Scope 3Waste disposalPaperPaper and board: paperLandfilltonnes</t>
  </si>
  <si>
    <t>Scope 3Waste disposalPaperPaper and board: paperAnaerobic digestiontonnes</t>
  </si>
  <si>
    <t>Scope 3Business travel- airFlightsDomestic, to/from UKAverage passengerWith RFpassenger.km</t>
  </si>
  <si>
    <t>Scope 3Business travel- airFlightsDomestic, to/from UKAverage passengerWithout RFpassenger.km</t>
  </si>
  <si>
    <t>Scope 3Business travel- airFlightsShort-haul, to/from UKAverage passengerWith RFpassenger.km</t>
  </si>
  <si>
    <t>Scope 3Business travel- airFlightsShort-haul, to/from UKAverage passengerWithout RFpassenger.km</t>
  </si>
  <si>
    <t>Scope 3Business travel- airFlightsShort-haul, to/from UKEconomy classWith RFpassenger.km</t>
  </si>
  <si>
    <t>Scope 3Business travel- airFlightsShort-haul, to/from UKEconomy classWithout RFpassenger.km</t>
  </si>
  <si>
    <t>Scope 3Business travel- airFlightsShort-haul, to/from UKBusiness classWith RFpassenger.km</t>
  </si>
  <si>
    <t>Scope 3Business travel- airFlightsShort-haul, to/from UKBusiness classWithout RFpassenger.km</t>
  </si>
  <si>
    <t>Scope 3Business travel- airFlightsLong-haul, to/from UKAverage passengerWith RFpassenger.km</t>
  </si>
  <si>
    <t>Scope 3Business travel- airFlightsLong-haul, to/from UKAverage passengerWithout RFpassenger.km</t>
  </si>
  <si>
    <t>Scope 3Business travel- airFlightsLong-haul, to/from UKEconomy classWith RFpassenger.km</t>
  </si>
  <si>
    <t>Scope 3Business travel- airFlightsLong-haul, to/from UKEconomy classWithout RFpassenger.km</t>
  </si>
  <si>
    <t>Scope 3Business travel- airFlightsLong-haul, to/from UKPremium economy classWith RFpassenger.km</t>
  </si>
  <si>
    <t>Scope 3Business travel- airFlightsLong-haul, to/from UKPremium economy classWithout RFpassenger.km</t>
  </si>
  <si>
    <t>Scope 3Business travel- airFlightsLong-haul, to/from UKBusiness classWith RFpassenger.km</t>
  </si>
  <si>
    <t>Scope 3Business travel- airFlightsLong-haul, to/from UKBusiness classWithout RFpassenger.km</t>
  </si>
  <si>
    <t>Scope 3Business travel- airFlightsLong-haul, to/from UKFirst classWith RFpassenger.km</t>
  </si>
  <si>
    <t>Scope 3Business travel- airFlightsLong-haul, to/from UKFirst classWithout RFpassenger.km</t>
  </si>
  <si>
    <t>Scope 3Business travel- airFlightsInternational, to/from non-UKAverage passengerWith RFpassenger.km</t>
  </si>
  <si>
    <t>Scope 3Business travel- airFlightsInternational, to/from non-UKAverage passengerWithout RFpassenger.km</t>
  </si>
  <si>
    <t>Scope 3Business travel- airFlightsInternational, to/from non-UKEconomy classWith RFpassenger.km</t>
  </si>
  <si>
    <t>Scope 3Business travel- airFlightsInternational, to/from non-UKEconomy classWithout RFpassenger.km</t>
  </si>
  <si>
    <t>Scope 3Business travel- airFlightsInternational, to/from non-UKPremium economy classWith RFpassenger.km</t>
  </si>
  <si>
    <t>Scope 3Business travel- airFlightsInternational, to/from non-UKPremium economy classWithout RFpassenger.km</t>
  </si>
  <si>
    <t>Scope 3Business travel- airFlightsInternational, to/from non-UKBusiness classWith RFpassenger.km</t>
  </si>
  <si>
    <t>Scope 3Business travel- airFlightsInternational, to/from non-UKBusiness classWithout RFpassenger.km</t>
  </si>
  <si>
    <t>Scope 3Business travel- airFlightsInternational, to/from non-UKFirst classWith RFpassenger.km</t>
  </si>
  <si>
    <t>Scope 3Business travel- airFlightsInternational, to/from non-UKFirst classWithout RFpassenger.km</t>
  </si>
  <si>
    <t>Scope 3WTT- business travel (air)WTT- flightsDomestic, to/from UKAverage passengerWith RFpassenger.km</t>
  </si>
  <si>
    <t>Scope 3WTT- business travel (air)WTT- flightsDomestic, to/from UKAverage passengerWithout RFpassenger.km</t>
  </si>
  <si>
    <t>Scope 3WTT- business travel (air)WTT- flightsShort-haul, to/from UKAverage passengerWith RFpassenger.km</t>
  </si>
  <si>
    <t>Scope 3WTT- business travel (air)WTT- flightsShort-haul, to/from UKAverage passengerWithout RFpassenger.km</t>
  </si>
  <si>
    <t>Scope 3WTT- business travel (air)WTT- flightsShort-haul, to/from UKEconomy classWith RFpassenger.km</t>
  </si>
  <si>
    <t>Scope 3WTT- business travel (air)WTT- flightsShort-haul, to/from UKEconomy classWithout RFpassenger.km</t>
  </si>
  <si>
    <t>Scope 3WTT- business travel (air)WTT- flightsShort-haul, to/from UKBusiness classWith RFpassenger.km</t>
  </si>
  <si>
    <t>Scope 3WTT- business travel (air)WTT- flightsShort-haul, to/from UKBusiness classWithout RFpassenger.km</t>
  </si>
  <si>
    <t>Scope 3WTT- business travel (air)WTT- flightsLong-haul, to/from UKAverage passengerWith RFpassenger.km</t>
  </si>
  <si>
    <t>Scope 3WTT- business travel (air)WTT- flightsLong-haul, to/from UKAverage passengerWithout RFpassenger.km</t>
  </si>
  <si>
    <t>Scope 3WTT- business travel (air)WTT- flightsLong-haul, to/from UKEconomy classWith RFpassenger.km</t>
  </si>
  <si>
    <t>Scope 3WTT- business travel (air)WTT- flightsLong-haul, to/from UKEconomy classWithout RFpassenger.km</t>
  </si>
  <si>
    <t>Scope 3WTT- business travel (air)WTT- flightsLong-haul, to/from UKPremium economy classWith RFpassenger.km</t>
  </si>
  <si>
    <t>Scope 3WTT- business travel (air)WTT- flightsLong-haul, to/from UKPremium economy classWithout RFpassenger.km</t>
  </si>
  <si>
    <t>Scope 3WTT- business travel (air)WTT- flightsLong-haul, to/from UKBusiness classWith RFpassenger.km</t>
  </si>
  <si>
    <t>Scope 3WTT- business travel (air)WTT- flightsLong-haul, to/from UKBusiness classWithout RFpassenger.km</t>
  </si>
  <si>
    <t>Scope 3WTT- business travel (air)WTT- flightsLong-haul, to/from UKFirst classWith RFpassenger.km</t>
  </si>
  <si>
    <t>Scope 3WTT- business travel (air)WTT- flightsLong-haul, to/from UKFirst classWithout RFpassenger.km</t>
  </si>
  <si>
    <t>Scope 3WTT- business travel (air)WTT- flightsInternational, to/from non-UKAverage passengerWith RFpassenger.km</t>
  </si>
  <si>
    <t>Scope 3WTT- business travel (air)WTT- flightsInternational, to/from non-UKAverage passengerWithout RFpassenger.km</t>
  </si>
  <si>
    <t>Scope 3WTT- business travel (air)WTT- flightsInternational, to/from non-UKEconomy classWith RFpassenger.km</t>
  </si>
  <si>
    <t>Scope 3WTT- business travel (air)WTT- flightsInternational, to/from non-UKEconomy classWithout RFpassenger.km</t>
  </si>
  <si>
    <t>Scope 3WTT- business travel (air)WTT- flightsInternational, to/from non-UKPremium economy classWith RFpassenger.km</t>
  </si>
  <si>
    <t>Scope 3WTT- business travel (air)WTT- flightsInternational, to/from non-UKPremium economy classWithout RFpassenger.km</t>
  </si>
  <si>
    <t>Scope 3WTT- business travel (air)WTT- flightsInternational, to/from non-UKBusiness classWith RFpassenger.km</t>
  </si>
  <si>
    <t>Scope 3WTT- business travel (air)WTT- flightsInternational, to/from non-UKBusiness classWithout RFpassenger.km</t>
  </si>
  <si>
    <t>Scope 3WTT- business travel (air)WTT- flightsInternational, to/from non-UKFirst classWith RFpassenger.km</t>
  </si>
  <si>
    <t>Scope 3WTT- business travel (air)WTT- flightsInternational, to/from non-UKFirst classWithout RFpassenger.km</t>
  </si>
  <si>
    <t>Scope 3Business travel- seaFerryFoot passengerpassenger.km</t>
  </si>
  <si>
    <t>Scope 3Business travel- seaFerryCar passengerpassenger.km</t>
  </si>
  <si>
    <t>Scope 3Business travel- seaFerryAverage (all passenger)passenger.km</t>
  </si>
  <si>
    <t>Scope 3WTT- business travel (sea)WTT- ferryFoot passengerpassenger.km</t>
  </si>
  <si>
    <t>Scope 3WTT- business travel (sea)WTT- ferryCar passengerpassenger.km</t>
  </si>
  <si>
    <t>Scope 3WTT- business travel (sea)WTT- ferryAverage (all passenger)passenger.km</t>
  </si>
  <si>
    <t>Scope 3Business travel- landCars (by market segment)MiniDieselkm</t>
  </si>
  <si>
    <t>Scope 3Business travel- landCars (by market segment)MiniPetrolkm</t>
  </si>
  <si>
    <t>Scope 3Business travel- landCars (by market segment)MiniUnknownkm</t>
  </si>
  <si>
    <t>Scope 3Business travel- landCars (by market segment)MiniPlug-in Hybrid Electric Vehiclekm</t>
  </si>
  <si>
    <t>Scope 3Business travel- landCars (by market segment)MiniBattery Electric Vehiclekm</t>
  </si>
  <si>
    <t>Scope 3Business travel- landCars (by market segment)MiniDieselmiles</t>
  </si>
  <si>
    <t>Scope 3Business travel- landCars (by market segment)MiniPetrolmiles</t>
  </si>
  <si>
    <t>Scope 3Business travel- landCars (by market segment)MiniUnknownmiles</t>
  </si>
  <si>
    <t>Scope 3Business travel- landCars (by market segment)MiniPlug-in Hybrid Electric Vehiclemiles</t>
  </si>
  <si>
    <t>Scope 3Business travel- landCars (by market segment)MiniBattery Electric Vehiclemiles</t>
  </si>
  <si>
    <t>Scope 3Business travel- landCars (by market segment)SuperminiDieselkm</t>
  </si>
  <si>
    <t>Scope 3Business travel- landCars (by market segment)SuperminiPetrolkm</t>
  </si>
  <si>
    <t>Scope 3Business travel- landCars (by market segment)SuperminiUnknownkm</t>
  </si>
  <si>
    <t>Scope 3Business travel- landCars (by market segment)SuperminiPlug-in Hybrid Electric Vehiclekm</t>
  </si>
  <si>
    <t>Scope 3Business travel- landCars (by market segment)SuperminiBattery Electric Vehiclekm</t>
  </si>
  <si>
    <t>Scope 3Business travel- landCars (by market segment)SuperminiDieselmiles</t>
  </si>
  <si>
    <t>Scope 3Business travel- landCars (by market segment)SuperminiPetrolmiles</t>
  </si>
  <si>
    <t>Scope 3Business travel- landCars (by market segment)SuperminiUnknownmiles</t>
  </si>
  <si>
    <t>Scope 3Business travel- landCars (by market segment)SuperminiPlug-in Hybrid Electric Vehiclemiles</t>
  </si>
  <si>
    <t>Scope 3Business travel- landCars (by market segment)SuperminiBattery Electric Vehiclemiles</t>
  </si>
  <si>
    <t>Scope 3Business travel- landCars (by market segment)Lower mediumDieselkm</t>
  </si>
  <si>
    <t>Scope 3Business travel- landCars (by market segment)Lower mediumPetrolkm</t>
  </si>
  <si>
    <t>Scope 3Business travel- landCars (by market segment)Lower mediumUnknownkm</t>
  </si>
  <si>
    <t>Scope 3Business travel- landCars (by market segment)Lower mediumPlug-in Hybrid Electric Vehiclekm</t>
  </si>
  <si>
    <t>Scope 3Business travel- landCars (by market segment)Lower mediumBattery Electric Vehiclekm</t>
  </si>
  <si>
    <t>Scope 3Business travel- landCars (by market segment)Lower mediumDieselmiles</t>
  </si>
  <si>
    <t>Scope 3Business travel- landCars (by market segment)Lower mediumPetrolmiles</t>
  </si>
  <si>
    <t>Scope 3Business travel- landCars (by market segment)Lower mediumUnknownmiles</t>
  </si>
  <si>
    <t>Scope 3Business travel- landCars (by market segment)Lower mediumPlug-in Hybrid Electric Vehiclemiles</t>
  </si>
  <si>
    <t>Scope 3Business travel- landCars (by market segment)Lower mediumBattery Electric Vehiclemiles</t>
  </si>
  <si>
    <t>Scope 3Business travel- landCars (by market segment)Upper mediumDieselkm</t>
  </si>
  <si>
    <t>Scope 3Business travel- landCars (by market segment)Upper mediumPetrolkm</t>
  </si>
  <si>
    <t>Scope 3Business travel- landCars (by market segment)Upper mediumUnknownkm</t>
  </si>
  <si>
    <t>Scope 3Business travel- landCars (by market segment)Upper mediumPlug-in Hybrid Electric Vehiclekm</t>
  </si>
  <si>
    <t>Scope 3Business travel- landCars (by market segment)Upper mediumBattery Electric Vehiclekm</t>
  </si>
  <si>
    <t>Scope 3Business travel- landCars (by market segment)Upper mediumDieselmiles</t>
  </si>
  <si>
    <t>Scope 3Business travel- landCars (by market segment)Upper mediumPetrolmiles</t>
  </si>
  <si>
    <t>Scope 3Business travel- landCars (by market segment)Upper mediumUnknownmiles</t>
  </si>
  <si>
    <t>Scope 3Business travel- landCars (by market segment)Upper mediumPlug-in Hybrid Electric Vehiclemiles</t>
  </si>
  <si>
    <t>Scope 3Business travel- landCars (by market segment)Upper mediumBattery Electric Vehiclemiles</t>
  </si>
  <si>
    <t>Scope 3Business travel- landCars (by market segment)ExecutiveDieselkm</t>
  </si>
  <si>
    <t>Scope 3Business travel- landCars (by market segment)ExecutivePetrolkm</t>
  </si>
  <si>
    <t>Scope 3Business travel- landCars (by market segment)ExecutiveUnknownkm</t>
  </si>
  <si>
    <t>Scope 3Business travel- landCars (by market segment)ExecutivePlug-in Hybrid Electric Vehiclekm</t>
  </si>
  <si>
    <t>Scope 3Business travel- landCars (by market segment)ExecutiveBattery Electric Vehiclekm</t>
  </si>
  <si>
    <t>Scope 3Business travel- landCars (by market segment)ExecutiveDieselmiles</t>
  </si>
  <si>
    <t>Scope 3Business travel- landCars (by market segment)ExecutivePetrolmiles</t>
  </si>
  <si>
    <t>Scope 3Business travel- landCars (by market segment)ExecutiveUnknownmiles</t>
  </si>
  <si>
    <t>Scope 3Business travel- landCars (by market segment)ExecutivePlug-in Hybrid Electric Vehiclemiles</t>
  </si>
  <si>
    <t>Scope 3Business travel- landCars (by market segment)ExecutiveBattery Electric Vehiclemiles</t>
  </si>
  <si>
    <t>Scope 3Business travel- landCars (by market segment)LuxuryDieselkm</t>
  </si>
  <si>
    <t>Scope 3Business travel- landCars (by market segment)LuxuryPetrolkm</t>
  </si>
  <si>
    <t>Scope 3Business travel- landCars (by market segment)LuxuryUnknownkm</t>
  </si>
  <si>
    <t>Scope 3Business travel- landCars (by market segment)LuxuryPlug-in Hybrid Electric Vehiclekm</t>
  </si>
  <si>
    <t>Scope 3Business travel- landCars (by market segment)LuxuryBattery Electric Vehiclekm</t>
  </si>
  <si>
    <t>Scope 3Business travel- landCars (by market segment)LuxuryDieselmiles</t>
  </si>
  <si>
    <t>Scope 3Business travel- landCars (by market segment)LuxuryPetrolmiles</t>
  </si>
  <si>
    <t>Scope 3Business travel- landCars (by market segment)LuxuryUnknownmiles</t>
  </si>
  <si>
    <t>Scope 3Business travel- landCars (by market segment)LuxuryPlug-in Hybrid Electric Vehiclemiles</t>
  </si>
  <si>
    <t>Scope 3Business travel- landCars (by market segment)LuxuryBattery Electric Vehiclemiles</t>
  </si>
  <si>
    <t>Scope 3Business travel- landCars (by market segment)SportsDieselkm</t>
  </si>
  <si>
    <t>Scope 3Business travel- landCars (by market segment)SportsPetrolkm</t>
  </si>
  <si>
    <t>Scope 3Business travel- landCars (by market segment)SportsUnknownkm</t>
  </si>
  <si>
    <t>Scope 3Business travel- landCars (by market segment)SportsPlug-in Hybrid Electric Vehiclekm</t>
  </si>
  <si>
    <t>Scope 3Business travel- landCars (by market segment)SportsBattery Electric Vehiclekm</t>
  </si>
  <si>
    <t>Scope 3Business travel- landCars (by market segment)SportsDieselmiles</t>
  </si>
  <si>
    <t>Scope 3Business travel- landCars (by market segment)SportsPetrolmiles</t>
  </si>
  <si>
    <t>Scope 3Business travel- landCars (by market segment)SportsUnknownmiles</t>
  </si>
  <si>
    <t>Scope 3Business travel- landCars (by market segment)SportsPlug-in Hybrid Electric Vehiclemiles</t>
  </si>
  <si>
    <t>Scope 3Business travel- landCars (by market segment)SportsBattery Electric Vehiclemiles</t>
  </si>
  <si>
    <t>Scope 3Business travel- landCars (by market segment)Dual purpose 4X4Dieselkm</t>
  </si>
  <si>
    <t>Scope 3Business travel- landCars (by market segment)Dual purpose 4X4Petrolkm</t>
  </si>
  <si>
    <t>Scope 3Business travel- landCars (by market segment)Dual purpose 4X4Unknownkm</t>
  </si>
  <si>
    <t>Scope 3Business travel- landCars (by market segment)Dual purpose 4X4Plug-in Hybrid Electric Vehiclekm</t>
  </si>
  <si>
    <t>Scope 3Business travel- landCars (by market segment)Dual purpose 4X4Battery Electric Vehiclekm</t>
  </si>
  <si>
    <t>Scope 3Business travel- landCars (by market segment)Dual purpose 4X4Dieselmiles</t>
  </si>
  <si>
    <t>Scope 3Business travel- landCars (by market segment)Dual purpose 4X4Petrolmiles</t>
  </si>
  <si>
    <t>Scope 3Business travel- landCars (by market segment)Dual purpose 4X4Unknownmiles</t>
  </si>
  <si>
    <t>Scope 3Business travel- landCars (by market segment)Dual purpose 4X4Plug-in Hybrid Electric Vehiclemiles</t>
  </si>
  <si>
    <t>Scope 3Business travel- landCars (by market segment)Dual purpose 4X4Battery Electric Vehiclemiles</t>
  </si>
  <si>
    <t>Scope 3Business travel- landCars (by market segment)MPVDieselkm</t>
  </si>
  <si>
    <t>Scope 3Business travel- landCars (by market segment)MPVPetrolkm</t>
  </si>
  <si>
    <t>Scope 3Business travel- landCars (by market segment)MPVUnknownkm</t>
  </si>
  <si>
    <t>Scope 3Business travel- landCars (by market segment)MPVPlug-in Hybrid Electric Vehiclekm</t>
  </si>
  <si>
    <t>Scope 3Business travel- landCars (by market segment)MPVBattery Electric Vehiclekm</t>
  </si>
  <si>
    <t>Scope 3Business travel- landCars (by market segment)MPVDieselmiles</t>
  </si>
  <si>
    <t>Scope 3Business travel- landCars (by market segment)MPVPetrolmiles</t>
  </si>
  <si>
    <t>Scope 3Business travel- landCars (by market segment)MPVUnknownmiles</t>
  </si>
  <si>
    <t>Scope 3Business travel- landCars (by market segment)MPVPlug-in Hybrid Electric Vehiclemiles</t>
  </si>
  <si>
    <t>Scope 3Business travel- landCars (by market segment)MPVBattery Electric Vehiclemiles</t>
  </si>
  <si>
    <t>Scope 3Business travel- landCars (by size)Small carDieselkm</t>
  </si>
  <si>
    <t>Scope 3Business travel- landCars (by size)Small carPetrolkm</t>
  </si>
  <si>
    <t>Scope 3Business travel- landCars (by size)Small carHybridkm</t>
  </si>
  <si>
    <t>Scope 3Business travel- landCars (by size)Small carCNGkm</t>
  </si>
  <si>
    <t>Scope 3Business travel- landCars (by size)Small carLPGkm</t>
  </si>
  <si>
    <t>Scope 3Business travel- landCars (by size)Small carUnknownkm</t>
  </si>
  <si>
    <t>Scope 3Business travel- landCars (by size)Small carPlug-in Hybrid Electric Vehiclekm</t>
  </si>
  <si>
    <t>Scope 3Business travel- landCars (by size)Small carBattery Electric Vehiclekm</t>
  </si>
  <si>
    <t>Scope 3Business travel- landCars (by size)Small carDieselmiles</t>
  </si>
  <si>
    <t>Scope 3Business travel- landCars (by size)Small carPetrolmiles</t>
  </si>
  <si>
    <t>Scope 3Business travel- landCars (by size)Small carHybridmiles</t>
  </si>
  <si>
    <t>Scope 3Business travel- landCars (by size)Small carCNGmiles</t>
  </si>
  <si>
    <t>Scope 3Business travel- landCars (by size)Small carLPGmiles</t>
  </si>
  <si>
    <t>Scope 3Business travel- landCars (by size)Small carUnknownmiles</t>
  </si>
  <si>
    <t>Scope 3Business travel- landCars (by size)Small carPlug-in Hybrid Electric Vehiclemiles</t>
  </si>
  <si>
    <t>Scope 3Business travel- landCars (by size)Small carBattery Electric Vehiclemiles</t>
  </si>
  <si>
    <t>Scope 3Business travel- landCars (by size)Medium carDieselkm</t>
  </si>
  <si>
    <t>Scope 3Business travel- landCars (by size)Medium carPetrolkm</t>
  </si>
  <si>
    <t>Scope 3Business travel- landCars (by size)Medium carHybridkm</t>
  </si>
  <si>
    <t>Scope 3Business travel- landCars (by size)Medium carCNGkm</t>
  </si>
  <si>
    <t>Scope 3Business travel- landCars (by size)Medium carLPGkm</t>
  </si>
  <si>
    <t>Scope 3Business travel- landCars (by size)Medium carUnknownkm</t>
  </si>
  <si>
    <t>Scope 3Business travel- landCars (by size)Medium carPlug-in Hybrid Electric Vehiclekm</t>
  </si>
  <si>
    <t>Scope 3Business travel- landCars (by size)Medium carBattery Electric Vehiclekm</t>
  </si>
  <si>
    <t>Scope 3Business travel- landCars (by size)Medium carDieselmiles</t>
  </si>
  <si>
    <t>Scope 3Business travel- landCars (by size)Medium carPetrolmiles</t>
  </si>
  <si>
    <t>Scope 3Business travel- landCars (by size)Medium carHybridmiles</t>
  </si>
  <si>
    <t>Scope 3Business travel- landCars (by size)Medium carCNGmiles</t>
  </si>
  <si>
    <t>Scope 3Business travel- landCars (by size)Medium carLPGmiles</t>
  </si>
  <si>
    <t>Scope 3Business travel- landCars (by size)Medium carUnknownmiles</t>
  </si>
  <si>
    <t>Scope 3Business travel- landCars (by size)Medium carPlug-in Hybrid Electric Vehiclemiles</t>
  </si>
  <si>
    <t>Scope 3Business travel- landCars (by size)Medium carBattery Electric Vehiclemiles</t>
  </si>
  <si>
    <t>Scope 3Business travel- landCars (by size)Large carDieselkm</t>
  </si>
  <si>
    <t>Scope 3Business travel- landCars (by size)Large carPetrolkm</t>
  </si>
  <si>
    <t>Scope 3Business travel- landCars (by size)Large carHybridkm</t>
  </si>
  <si>
    <t>Scope 3Business travel- landCars (by size)Large carCNGkm</t>
  </si>
  <si>
    <t>Scope 3Business travel- landCars (by size)Large carLPGkm</t>
  </si>
  <si>
    <t>Scope 3Business travel- landCars (by size)Large carUnknownkm</t>
  </si>
  <si>
    <t>Scope 3Business travel- landCars (by size)Large carPlug-in Hybrid Electric Vehiclekm</t>
  </si>
  <si>
    <t>Scope 3Business travel- landCars (by size)Large carBattery Electric Vehiclekm</t>
  </si>
  <si>
    <t>Scope 3Business travel- landCars (by size)Large carDieselmiles</t>
  </si>
  <si>
    <t>Scope 3Business travel- landCars (by size)Large carPetrolmiles</t>
  </si>
  <si>
    <t>Scope 3Business travel- landCars (by size)Large carHybridmiles</t>
  </si>
  <si>
    <t>Scope 3Business travel- landCars (by size)Large carCNGmiles</t>
  </si>
  <si>
    <t>Scope 3Business travel- landCars (by size)Large carLPGmiles</t>
  </si>
  <si>
    <t>Scope 3Business travel- landCars (by size)Large carUnknownmiles</t>
  </si>
  <si>
    <t>Scope 3Business travel- landCars (by size)Large carPlug-in Hybrid Electric Vehiclemiles</t>
  </si>
  <si>
    <t>Scope 3Business travel- landCars (by size)Large carBattery Electric Vehiclemiles</t>
  </si>
  <si>
    <t>Scope 3Business travel- landCars (by size)Average carDieselkm</t>
  </si>
  <si>
    <t>Scope 3Business travel- landCars (by size)Average carPetrolkm</t>
  </si>
  <si>
    <t>Scope 3Business travel- landCars (by size)Average carHybridkm</t>
  </si>
  <si>
    <t>Scope 3Business travel- landCars (by size)Average carCNGkm</t>
  </si>
  <si>
    <t>Scope 3Business travel- landCars (by size)Average carLPGkm</t>
  </si>
  <si>
    <t>Scope 3Business travel- landCars (by size)Average carUnknownkm</t>
  </si>
  <si>
    <t>Scope 3Business travel- landCars (by size)Average carPlug-in Hybrid Electric Vehiclekm</t>
  </si>
  <si>
    <t>Scope 3Business travel- landCars (by size)Average carBattery Electric Vehiclekm</t>
  </si>
  <si>
    <t>Scope 3Business travel- landCars (by size)Average carDieselmiles</t>
  </si>
  <si>
    <t>Scope 3Business travel- landCars (by size)Average carPetrolmiles</t>
  </si>
  <si>
    <t>Scope 3Business travel- landCars (by size)Average carHybridmiles</t>
  </si>
  <si>
    <t>Scope 3Business travel- landCars (by size)Average carCNGmiles</t>
  </si>
  <si>
    <t>Scope 3Business travel- landCars (by size)Average carLPGmiles</t>
  </si>
  <si>
    <t>Scope 3Business travel- landCars (by size)Average carUnknownmiles</t>
  </si>
  <si>
    <t>Scope 3Business travel- landCars (by size)Average carPlug-in Hybrid Electric Vehiclemiles</t>
  </si>
  <si>
    <t>Scope 3Business travel- landCars (by size)Average carBattery Electric Vehiclemiles</t>
  </si>
  <si>
    <t>Scope 3Business travel- landMotorbikeSmallkm</t>
  </si>
  <si>
    <t>Scope 3Business travel- landMotorbikeSmallmiles</t>
  </si>
  <si>
    <t>Scope 3Business travel- landMotorbikeMediumkm</t>
  </si>
  <si>
    <t>Scope 3Business travel- landMotorbikeMediummiles</t>
  </si>
  <si>
    <t>Scope 3Business travel- landMotorbikeLargekm</t>
  </si>
  <si>
    <t>Scope 3Business travel- landMotorbikeLargemiles</t>
  </si>
  <si>
    <t>Scope 3Business travel- landMotorbikeAveragekm</t>
  </si>
  <si>
    <t>Scope 3Business travel- landMotorbikeAveragemiles</t>
  </si>
  <si>
    <t>Scope 3Business travel- landTaxisRegular taxipassenger.km</t>
  </si>
  <si>
    <t>Scope 3Business travel- landTaxisRegular taxikm</t>
  </si>
  <si>
    <t>Scope 3Business travel- landTaxisBlack cabpassenger.km</t>
  </si>
  <si>
    <t>Scope 3Business travel- landTaxisBlack cabkm</t>
  </si>
  <si>
    <t>Scope 3Business travel- landBusLocal bus (not London)passenger.km</t>
  </si>
  <si>
    <t>Scope 3Business travel- landBusLocal London buspassenger.km</t>
  </si>
  <si>
    <t>Scope 3Business travel- landBusAverage local buspassenger.km</t>
  </si>
  <si>
    <t>Scope 3Business travel- landBusCoachpassenger.km</t>
  </si>
  <si>
    <t>Scope 3Business travel- landRailNational railpassenger.km</t>
  </si>
  <si>
    <t>Scope 3Business travel- landRailInternational railpassenger.km</t>
  </si>
  <si>
    <t>Scope 3Business travel- landRailLight rail and trampassenger.km</t>
  </si>
  <si>
    <t>Scope 3Business travel- landRailLondon Undergroundpassenger.km</t>
  </si>
  <si>
    <t>Scope 3WTT- pass vehs &amp; travel (land)WTT- cars (by market segment)MiniDieselkm</t>
  </si>
  <si>
    <t>Scope 3WTT- pass vehs &amp; travel (land)WTT- cars (by market segment)MiniPetrolkm</t>
  </si>
  <si>
    <t>Scope 3WTT- pass vehs &amp; travel (land)WTT- cars (by market segment)MiniUnknownkm</t>
  </si>
  <si>
    <t>Scope 3WTT- pass vehs &amp; travel (land)WTT- cars (by market segment)MiniPlug-in Hybrid Electric Vehiclekm</t>
  </si>
  <si>
    <t>Scope 3WTT- pass vehs &amp; travel (land)WTT- cars (by market segment)MiniBattery Electric Vehiclekm</t>
  </si>
  <si>
    <t>Scope 3WTT- pass vehs &amp; travel (land)WTT- cars (by market segment)MiniDieselmiles</t>
  </si>
  <si>
    <t>Scope 3WTT- pass vehs &amp; travel (land)WTT- cars (by market segment)MiniPetrolmiles</t>
  </si>
  <si>
    <t>Scope 3WTT- pass vehs &amp; travel (land)WTT- cars (by market segment)MiniUnknownmiles</t>
  </si>
  <si>
    <t>Scope 3WTT- pass vehs &amp; travel (land)WTT- cars (by market segment)MiniPlug-in Hybrid Electric Vehiclemiles</t>
  </si>
  <si>
    <t>Scope 3WTT- pass vehs &amp; travel (land)WTT- cars (by market segment)MiniBattery Electric Vehiclemiles</t>
  </si>
  <si>
    <t>Scope 3WTT- pass vehs &amp; travel (land)WTT- cars (by market segment)SuperminiDieselkm</t>
  </si>
  <si>
    <t>Scope 3WTT- pass vehs &amp; travel (land)WTT- cars (by market segment)SuperminiPetrolkm</t>
  </si>
  <si>
    <t>Scope 3WTT- pass vehs &amp; travel (land)WTT- cars (by market segment)SuperminiUnknownkm</t>
  </si>
  <si>
    <t>Scope 3WTT- pass vehs &amp; travel (land)WTT- cars (by market segment)SuperminiPlug-in Hybrid Electric Vehiclekm</t>
  </si>
  <si>
    <t>Scope 3WTT- pass vehs &amp; travel (land)WTT- cars (by market segment)SuperminiBattery Electric Vehiclekm</t>
  </si>
  <si>
    <t>Scope 3WTT- pass vehs &amp; travel (land)WTT- cars (by market segment)SuperminiDieselmiles</t>
  </si>
  <si>
    <t>Scope 3WTT- pass vehs &amp; travel (land)WTT- cars (by market segment)SuperminiPetrolmiles</t>
  </si>
  <si>
    <t>Scope 3WTT- pass vehs &amp; travel (land)WTT- cars (by market segment)SuperminiUnknownmiles</t>
  </si>
  <si>
    <t>Scope 3WTT- pass vehs &amp; travel (land)WTT- cars (by market segment)SuperminiPlug-in Hybrid Electric Vehiclemiles</t>
  </si>
  <si>
    <t>Scope 3WTT- pass vehs &amp; travel (land)WTT- cars (by market segment)SuperminiBattery Electric Vehiclemiles</t>
  </si>
  <si>
    <t>Scope 3WTT- pass vehs &amp; travel (land)WTT- cars (by market segment)Lower mediumDieselkm</t>
  </si>
  <si>
    <t>Scope 3WTT- pass vehs &amp; travel (land)WTT- cars (by market segment)Lower mediumPetrolkm</t>
  </si>
  <si>
    <t>Scope 3WTT- pass vehs &amp; travel (land)WTT- cars (by market segment)Lower mediumUnknownkm</t>
  </si>
  <si>
    <t>Scope 3WTT- pass vehs &amp; travel (land)WTT- cars (by market segment)Lower mediumPlug-in Hybrid Electric Vehiclekm</t>
  </si>
  <si>
    <t>Scope 3WTT- pass vehs &amp; travel (land)WTT- cars (by market segment)Lower mediumBattery Electric Vehiclekm</t>
  </si>
  <si>
    <t>Scope 3WTT- pass vehs &amp; travel (land)WTT- cars (by market segment)Lower mediumDieselmiles</t>
  </si>
  <si>
    <t>Scope 3WTT- pass vehs &amp; travel (land)WTT- cars (by market segment)Lower mediumPetrolmiles</t>
  </si>
  <si>
    <t>Scope 3WTT- pass vehs &amp; travel (land)WTT- cars (by market segment)Lower mediumUnknownmiles</t>
  </si>
  <si>
    <t>Scope 3WTT- pass vehs &amp; travel (land)WTT- cars (by market segment)Lower mediumPlug-in Hybrid Electric Vehiclemiles</t>
  </si>
  <si>
    <t>Scope 3WTT- pass vehs &amp; travel (land)WTT- cars (by market segment)Lower mediumBattery Electric Vehiclemiles</t>
  </si>
  <si>
    <t>Scope 3WTT- pass vehs &amp; travel (land)WTT- cars (by market segment)Upper mediumDieselkm</t>
  </si>
  <si>
    <t>Scope 3WTT- pass vehs &amp; travel (land)WTT- cars (by market segment)Upper mediumPetrolkm</t>
  </si>
  <si>
    <t>Scope 3WTT- pass vehs &amp; travel (land)WTT- cars (by market segment)Upper mediumUnknownkm</t>
  </si>
  <si>
    <t>Scope 3WTT- pass vehs &amp; travel (land)WTT- cars (by market segment)Upper mediumPlug-in Hybrid Electric Vehiclekm</t>
  </si>
  <si>
    <t>Scope 3WTT- pass vehs &amp; travel (land)WTT- cars (by market segment)Upper mediumBattery Electric Vehiclekm</t>
  </si>
  <si>
    <t>Scope 3WTT- pass vehs &amp; travel (land)WTT- cars (by market segment)Upper mediumDieselmiles</t>
  </si>
  <si>
    <t>Scope 3WTT- pass vehs &amp; travel (land)WTT- cars (by market segment)Upper mediumPetrolmiles</t>
  </si>
  <si>
    <t>Scope 3WTT- pass vehs &amp; travel (land)WTT- cars (by market segment)Upper mediumUnknownmiles</t>
  </si>
  <si>
    <t>Scope 3WTT- pass vehs &amp; travel (land)WTT- cars (by market segment)Upper mediumPlug-in Hybrid Electric Vehiclemiles</t>
  </si>
  <si>
    <t>Scope 3WTT- pass vehs &amp; travel (land)WTT- cars (by market segment)Upper mediumBattery Electric Vehiclemiles</t>
  </si>
  <si>
    <t>Scope 3WTT- pass vehs &amp; travel (land)WTT- cars (by market segment)ExecutiveDieselkm</t>
  </si>
  <si>
    <t>Scope 3WTT- pass vehs &amp; travel (land)WTT- cars (by market segment)ExecutivePetrolkm</t>
  </si>
  <si>
    <t>Scope 3WTT- pass vehs &amp; travel (land)WTT- cars (by market segment)ExecutiveUnknownkm</t>
  </si>
  <si>
    <t>Scope 3WTT- pass vehs &amp; travel (land)WTT- cars (by market segment)ExecutivePlug-in Hybrid Electric Vehiclekm</t>
  </si>
  <si>
    <t>Scope 3WTT- pass vehs &amp; travel (land)WTT- cars (by market segment)ExecutiveBattery Electric Vehiclekm</t>
  </si>
  <si>
    <t>Scope 3WTT- pass vehs &amp; travel (land)WTT- cars (by market segment)ExecutiveDieselmiles</t>
  </si>
  <si>
    <t>Scope 3WTT- pass vehs &amp; travel (land)WTT- cars (by market segment)ExecutivePetrolmiles</t>
  </si>
  <si>
    <t>Scope 3WTT- pass vehs &amp; travel (land)WTT- cars (by market segment)ExecutiveUnknownmiles</t>
  </si>
  <si>
    <t>Scope 3WTT- pass vehs &amp; travel (land)WTT- cars (by market segment)ExecutivePlug-in Hybrid Electric Vehiclemiles</t>
  </si>
  <si>
    <t>Scope 3WTT- pass vehs &amp; travel (land)WTT- cars (by market segment)ExecutiveBattery Electric Vehiclemiles</t>
  </si>
  <si>
    <t>Scope 3WTT- pass vehs &amp; travel (land)WTT- cars (by market segment)LuxuryDieselkm</t>
  </si>
  <si>
    <t>Scope 3WTT- pass vehs &amp; travel (land)WTT- cars (by market segment)LuxuryPetrolkm</t>
  </si>
  <si>
    <t>Scope 3WTT- pass vehs &amp; travel (land)WTT- cars (by market segment)LuxuryUnknownkm</t>
  </si>
  <si>
    <t>Scope 3WTT- pass vehs &amp; travel (land)WTT- cars (by market segment)LuxuryPlug-in Hybrid Electric Vehiclekm</t>
  </si>
  <si>
    <t>Scope 3WTT- pass vehs &amp; travel (land)WTT- cars (by market segment)LuxuryBattery Electric Vehiclekm</t>
  </si>
  <si>
    <t>Scope 3WTT- pass vehs &amp; travel (land)WTT- cars (by market segment)LuxuryDieselmiles</t>
  </si>
  <si>
    <t>Scope 3WTT- pass vehs &amp; travel (land)WTT- cars (by market segment)LuxuryPetrolmiles</t>
  </si>
  <si>
    <t>Scope 3WTT- pass vehs &amp; travel (land)WTT- cars (by market segment)LuxuryUnknownmiles</t>
  </si>
  <si>
    <t>Scope 3WTT- pass vehs &amp; travel (land)WTT- cars (by market segment)LuxuryPlug-in Hybrid Electric Vehiclemiles</t>
  </si>
  <si>
    <t>Scope 3WTT- pass vehs &amp; travel (land)WTT- cars (by market segment)LuxuryBattery Electric Vehiclemiles</t>
  </si>
  <si>
    <t>Scope 3WTT- pass vehs &amp; travel (land)WTT- cars (by market segment)SportsDieselkm</t>
  </si>
  <si>
    <t>Scope 3WTT- pass vehs &amp; travel (land)WTT- cars (by market segment)SportsPetrolkm</t>
  </si>
  <si>
    <t>Scope 3WTT- pass vehs &amp; travel (land)WTT- cars (by market segment)SportsUnknownkm</t>
  </si>
  <si>
    <t>Scope 3WTT- pass vehs &amp; travel (land)WTT- cars (by market segment)SportsPlug-in Hybrid Electric Vehiclekm</t>
  </si>
  <si>
    <t>Scope 3WTT- pass vehs &amp; travel (land)WTT- cars (by market segment)SportsBattery Electric Vehiclekm</t>
  </si>
  <si>
    <t>Scope 3WTT- pass vehs &amp; travel (land)WTT- cars (by market segment)SportsDieselmiles</t>
  </si>
  <si>
    <t>Scope 3WTT- pass vehs &amp; travel (land)WTT- cars (by market segment)SportsPetrolmiles</t>
  </si>
  <si>
    <t>Scope 3WTT- pass vehs &amp; travel (land)WTT- cars (by market segment)SportsUnknownmiles</t>
  </si>
  <si>
    <t>Scope 3WTT- pass vehs &amp; travel (land)WTT- cars (by market segment)SportsPlug-in Hybrid Electric Vehiclemiles</t>
  </si>
  <si>
    <t>Scope 3WTT- pass vehs &amp; travel (land)WTT- cars (by market segment)SportsBattery Electric Vehiclemiles</t>
  </si>
  <si>
    <t>Scope 3WTT- pass vehs &amp; travel (land)WTT- cars (by market segment)Dual purpose 4X4Dieselkm</t>
  </si>
  <si>
    <t>Scope 3WTT- pass vehs &amp; travel (land)WTT- cars (by market segment)Dual purpose 4X4Petrolkm</t>
  </si>
  <si>
    <t>Scope 3WTT- pass vehs &amp; travel (land)WTT- cars (by market segment)Dual purpose 4X4Unknownkm</t>
  </si>
  <si>
    <t>Scope 3WTT- pass vehs &amp; travel (land)WTT- cars (by market segment)Dual purpose 4X4Plug-in Hybrid Electric Vehiclekm</t>
  </si>
  <si>
    <t>Scope 3WTT- pass vehs &amp; travel (land)WTT- cars (by market segment)Dual purpose 4X4Battery Electric Vehiclekm</t>
  </si>
  <si>
    <t>Scope 3WTT- pass vehs &amp; travel (land)WTT- cars (by market segment)Dual purpose 4X4Dieselmiles</t>
  </si>
  <si>
    <t>Scope 3WTT- pass vehs &amp; travel (land)WTT- cars (by market segment)Dual purpose 4X4Petrolmiles</t>
  </si>
  <si>
    <t>Scope 3WTT- pass vehs &amp; travel (land)WTT- cars (by market segment)Dual purpose 4X4Unknownmiles</t>
  </si>
  <si>
    <t>Scope 3WTT- pass vehs &amp; travel (land)WTT- cars (by market segment)Dual purpose 4X4Plug-in Hybrid Electric Vehiclemiles</t>
  </si>
  <si>
    <t>Scope 3WTT- pass vehs &amp; travel (land)WTT- cars (by market segment)Dual purpose 4X4Battery Electric Vehiclemiles</t>
  </si>
  <si>
    <t>Scope 3WTT- pass vehs &amp; travel (land)WTT- cars (by market segment)MPVDieselkm</t>
  </si>
  <si>
    <t>Scope 3WTT- pass vehs &amp; travel (land)WTT- cars (by market segment)MPVPetrolkm</t>
  </si>
  <si>
    <t>Scope 3WTT- pass vehs &amp; travel (land)WTT- cars (by market segment)MPVUnknownkm</t>
  </si>
  <si>
    <t>Scope 3WTT- pass vehs &amp; travel (land)WTT- cars (by market segment)MPVPlug-in Hybrid Electric Vehiclekm</t>
  </si>
  <si>
    <t>Scope 3WTT- pass vehs &amp; travel (land)WTT- cars (by market segment)MPVBattery Electric Vehiclekm</t>
  </si>
  <si>
    <t>Scope 3WTT- pass vehs &amp; travel (land)WTT- cars (by market segment)MPVDieselmiles</t>
  </si>
  <si>
    <t>Scope 3WTT- pass vehs &amp; travel (land)WTT- cars (by market segment)MPVPetrolmiles</t>
  </si>
  <si>
    <t>Scope 3WTT- pass vehs &amp; travel (land)WTT- cars (by market segment)MPVUnknownmiles</t>
  </si>
  <si>
    <t>Scope 3WTT- pass vehs &amp; travel (land)WTT- cars (by market segment)MPVPlug-in Hybrid Electric Vehiclemiles</t>
  </si>
  <si>
    <t>Scope 3WTT- pass vehs &amp; travel (land)WTT- cars (by market segment)MPVBattery Electric Vehiclemiles</t>
  </si>
  <si>
    <t>Scope 3WTT- pass vehs &amp; travel (land)WTT- cars (by size)Small carDieselkm</t>
  </si>
  <si>
    <t>Scope 3WTT- pass vehs &amp; travel (land)WTT- cars (by size)Small carPetrolkm</t>
  </si>
  <si>
    <t>Scope 3WTT- pass vehs &amp; travel (land)WTT- cars (by size)Small carHybridkm</t>
  </si>
  <si>
    <t>Scope 3WTT- pass vehs &amp; travel (land)WTT- cars (by size)Small carCNGkm</t>
  </si>
  <si>
    <t>Scope 3WTT- pass vehs &amp; travel (land)WTT- cars (by size)Small carLPGkm</t>
  </si>
  <si>
    <t>Scope 3WTT- pass vehs &amp; travel (land)WTT- cars (by size)Small carUnknownkm</t>
  </si>
  <si>
    <t>Scope 3WTT- pass vehs &amp; travel (land)WTT- cars (by size)Small carPlug-in Hybrid Electric Vehiclekm</t>
  </si>
  <si>
    <t>Scope 3WTT- pass vehs &amp; travel (land)WTT- cars (by size)Small carBattery Electric Vehiclekm</t>
  </si>
  <si>
    <t>Scope 3WTT- pass vehs &amp; travel (land)WTT- cars (by size)Small carDieselmiles</t>
  </si>
  <si>
    <t>Scope 3WTT- pass vehs &amp; travel (land)WTT- cars (by size)Small carPetrolmiles</t>
  </si>
  <si>
    <t>Scope 3WTT- pass vehs &amp; travel (land)WTT- cars (by size)Small carHybridmiles</t>
  </si>
  <si>
    <t>Scope 3WTT- pass vehs &amp; travel (land)WTT- cars (by size)Small carCNGmiles</t>
  </si>
  <si>
    <t>Scope 3WTT- pass vehs &amp; travel (land)WTT- cars (by size)Small carLPGmiles</t>
  </si>
  <si>
    <t>Scope 3WTT- pass vehs &amp; travel (land)WTT- cars (by size)Small carUnknownmiles</t>
  </si>
  <si>
    <t>Scope 3WTT- pass vehs &amp; travel (land)WTT- cars (by size)Small carPlug-in Hybrid Electric Vehiclemiles</t>
  </si>
  <si>
    <t>Scope 3WTT- pass vehs &amp; travel (land)WTT- cars (by size)Small carBattery Electric Vehiclemiles</t>
  </si>
  <si>
    <t>Scope 3WTT- pass vehs &amp; travel (land)WTT- cars (by size)Medium carDieselkm</t>
  </si>
  <si>
    <t>Scope 3WTT- pass vehs &amp; travel (land)WTT- cars (by size)Medium carPetrolkm</t>
  </si>
  <si>
    <t>Scope 3WTT- pass vehs &amp; travel (land)WTT- cars (by size)Medium carHybridkm</t>
  </si>
  <si>
    <t>Scope 3WTT- pass vehs &amp; travel (land)WTT- cars (by size)Medium carCNGkm</t>
  </si>
  <si>
    <t>Scope 3WTT- pass vehs &amp; travel (land)WTT- cars (by size)Medium carLPGkm</t>
  </si>
  <si>
    <t>Scope 3WTT- pass vehs &amp; travel (land)WTT- cars (by size)Medium carUnknownkm</t>
  </si>
  <si>
    <t>Scope 3WTT- pass vehs &amp; travel (land)WTT- cars (by size)Medium carPlug-in Hybrid Electric Vehiclekm</t>
  </si>
  <si>
    <t>Scope 3WTT- pass vehs &amp; travel (land)WTT- cars (by size)Medium carBattery Electric Vehiclekm</t>
  </si>
  <si>
    <t>Scope 3WTT- pass vehs &amp; travel (land)WTT- cars (by size)Medium carDieselmiles</t>
  </si>
  <si>
    <t>Scope 3WTT- pass vehs &amp; travel (land)WTT- cars (by size)Medium carPetrolmiles</t>
  </si>
  <si>
    <t>Scope 3WTT- pass vehs &amp; travel (land)WTT- cars (by size)Medium carHybridmiles</t>
  </si>
  <si>
    <t>Scope 3WTT- pass vehs &amp; travel (land)WTT- cars (by size)Medium carCNGmiles</t>
  </si>
  <si>
    <t>Scope 3WTT- pass vehs &amp; travel (land)WTT- cars (by size)Medium carLPGmiles</t>
  </si>
  <si>
    <t>Scope 3WTT- pass vehs &amp; travel (land)WTT- cars (by size)Medium carUnknownmiles</t>
  </si>
  <si>
    <t>Scope 3WTT- pass vehs &amp; travel (land)WTT- cars (by size)Medium carPlug-in Hybrid Electric Vehiclemiles</t>
  </si>
  <si>
    <t>Scope 3WTT- pass vehs &amp; travel (land)WTT- cars (by size)Medium carBattery Electric Vehiclemiles</t>
  </si>
  <si>
    <t>Scope 3WTT- pass vehs &amp; travel (land)WTT- cars (by size)Large carDieselkm</t>
  </si>
  <si>
    <t>Scope 3WTT- pass vehs &amp; travel (land)WTT- cars (by size)Large carPetrolkm</t>
  </si>
  <si>
    <t>Scope 3WTT- pass vehs &amp; travel (land)WTT- cars (by size)Large carHybridkm</t>
  </si>
  <si>
    <t>Scope 3WTT- pass vehs &amp; travel (land)WTT- cars (by size)Large carCNGkm</t>
  </si>
  <si>
    <t>Scope 3WTT- pass vehs &amp; travel (land)WTT- cars (by size)Large carLPGkm</t>
  </si>
  <si>
    <t>Scope 3WTT- pass vehs &amp; travel (land)WTT- cars (by size)Large carUnknownkm</t>
  </si>
  <si>
    <t>Scope 3WTT- pass vehs &amp; travel (land)WTT- cars (by size)Large carPlug-in Hybrid Electric Vehiclekm</t>
  </si>
  <si>
    <t>Scope 3WTT- pass vehs &amp; travel (land)WTT- cars (by size)Large carBattery Electric Vehiclekm</t>
  </si>
  <si>
    <t>Scope 3WTT- pass vehs &amp; travel (land)WTT- cars (by size)Large carDieselmiles</t>
  </si>
  <si>
    <t>Scope 3WTT- pass vehs &amp; travel (land)WTT- cars (by size)Large carPetrolmiles</t>
  </si>
  <si>
    <t>Scope 3WTT- pass vehs &amp; travel (land)WTT- cars (by size)Large carHybridmiles</t>
  </si>
  <si>
    <t>Scope 3WTT- pass vehs &amp; travel (land)WTT- cars (by size)Large carCNGmiles</t>
  </si>
  <si>
    <t>Scope 3WTT- pass vehs &amp; travel (land)WTT- cars (by size)Large carLPGmiles</t>
  </si>
  <si>
    <t>Scope 3WTT- pass vehs &amp; travel (land)WTT- cars (by size)Large carUnknownmiles</t>
  </si>
  <si>
    <t>Scope 3WTT- pass vehs &amp; travel (land)WTT- cars (by size)Large carPlug-in Hybrid Electric Vehiclemiles</t>
  </si>
  <si>
    <t>Scope 3WTT- pass vehs &amp; travel (land)WTT- cars (by size)Large carBattery Electric Vehiclemiles</t>
  </si>
  <si>
    <t>Scope 3WTT- pass vehs &amp; travel (land)WTT- cars (by size)Average carDieselkm</t>
  </si>
  <si>
    <t>Scope 3WTT- pass vehs &amp; travel (land)WTT- cars (by size)Average carPetrolkm</t>
  </si>
  <si>
    <t>Scope 3WTT- pass vehs &amp; travel (land)WTT- cars (by size)Average carHybridkm</t>
  </si>
  <si>
    <t>Scope 3WTT- pass vehs &amp; travel (land)WTT- cars (by size)Average carCNGkm</t>
  </si>
  <si>
    <t>Scope 3WTT- pass vehs &amp; travel (land)WTT- cars (by size)Average carLPGkm</t>
  </si>
  <si>
    <t>Scope 3WTT- pass vehs &amp; travel (land)WTT- cars (by size)Average carUnknownkm</t>
  </si>
  <si>
    <t>Scope 3WTT- pass vehs &amp; travel (land)WTT- cars (by size)Average carPlug-in Hybrid Electric Vehiclekm</t>
  </si>
  <si>
    <t>Scope 3WTT- pass vehs &amp; travel (land)WTT- cars (by size)Average carBattery Electric Vehiclekm</t>
  </si>
  <si>
    <t>Scope 3WTT- pass vehs &amp; travel (land)WTT- cars (by size)Average carDieselmiles</t>
  </si>
  <si>
    <t>Scope 3WTT- pass vehs &amp; travel (land)WTT- cars (by size)Average carPetrolmiles</t>
  </si>
  <si>
    <t>Scope 3WTT- pass vehs &amp; travel (land)WTT- cars (by size)Average carHybridmiles</t>
  </si>
  <si>
    <t>Scope 3WTT- pass vehs &amp; travel (land)WTT- cars (by size)Average carCNGmiles</t>
  </si>
  <si>
    <t>Scope 3WTT- pass vehs &amp; travel (land)WTT- cars (by size)Average carLPGmiles</t>
  </si>
  <si>
    <t>Scope 3WTT- pass vehs &amp; travel (land)WTT- cars (by size)Average carUnknownmiles</t>
  </si>
  <si>
    <t>Scope 3WTT- pass vehs &amp; travel (land)WTT- cars (by size)Average carPlug-in Hybrid Electric Vehiclemiles</t>
  </si>
  <si>
    <t>Scope 3WTT- pass vehs &amp; travel (land)WTT- cars (by size)Average carBattery Electric Vehiclemiles</t>
  </si>
  <si>
    <t>Scope 3WTT- pass vehs &amp; travel (land)WTT- motorbikeSmallkm</t>
  </si>
  <si>
    <t>Scope 3WTT- pass vehs &amp; travel (land)WTT- motorbikeSmallmiles</t>
  </si>
  <si>
    <t>Scope 3WTT- pass vehs &amp; travel (land)WTT- motorbikeMediumkm</t>
  </si>
  <si>
    <t>Scope 3WTT- pass vehs &amp; travel (land)WTT- motorbikeMediummiles</t>
  </si>
  <si>
    <t>Scope 3WTT- pass vehs &amp; travel (land)WTT- motorbikeLargekm</t>
  </si>
  <si>
    <t>Scope 3WTT- pass vehs &amp; travel (land)WTT- motorbikeLargemiles</t>
  </si>
  <si>
    <t>Scope 3WTT- pass vehs &amp; travel (land)WTT- motorbikeAveragekm</t>
  </si>
  <si>
    <t>Scope 3WTT- pass vehs &amp; travel (land)WTT- motorbikeAveragemiles</t>
  </si>
  <si>
    <t>Scope 3WTT- pass vehs &amp; travel (land)WTT- taxisRegular taxipassenger.km</t>
  </si>
  <si>
    <t>Scope 3WTT- pass vehs &amp; travel (land)WTT- taxisRegular taxikm</t>
  </si>
  <si>
    <t>Scope 3WTT- pass vehs &amp; travel (land)WTT- taxisBlack cabpassenger.km</t>
  </si>
  <si>
    <t>Scope 3WTT- pass vehs &amp; travel (land)WTT- taxisBlack cabkm</t>
  </si>
  <si>
    <t>Scope 3WTT- pass vehs &amp; travel (land)WTT- busLocal bus (not London)passenger.km</t>
  </si>
  <si>
    <t>Scope 3WTT- pass vehs &amp; travel (land)WTT- busLocal London buspassenger.km</t>
  </si>
  <si>
    <t>Scope 3WTT- pass vehs &amp; travel (land)WTT- busAverage local buspassenger.km</t>
  </si>
  <si>
    <t>Scope 3WTT- pass vehs &amp; travel (land)WTT- busCoachpassenger.km</t>
  </si>
  <si>
    <t>Scope 3WTT- pass vehs &amp; travel (land)WTT- railNational railpassenger.km</t>
  </si>
  <si>
    <t>Scope 3WTT- pass vehs &amp; travel (land)WTT- railInternational railpassenger.km</t>
  </si>
  <si>
    <t>Scope 3WTT- pass vehs &amp; travel (land)WTT- railLight rail and trampassenger.km</t>
  </si>
  <si>
    <t>Scope 3WTT- pass vehs &amp; travel (land)WTT- railLondon Undergroundpassenger.km</t>
  </si>
  <si>
    <t>Scope 3Freighting goodsVansClass I (up to 1.305 tonnes)Dieseltonne.km</t>
  </si>
  <si>
    <t>Scope 3Freighting goodsVansClass I (up to 1.305 tonnes)Petroltonne.km</t>
  </si>
  <si>
    <t>Scope 3Freighting goodsVansClass I (up to 1.305 tonnes)CNGtonne.km</t>
  </si>
  <si>
    <t>Scope 3Freighting goodsVansClass I (up to 1.305 tonnes)LPGtonne.km</t>
  </si>
  <si>
    <t>Scope 3Freighting goodsVansClass I (up to 1.305 tonnes)Unknowntonne.km</t>
  </si>
  <si>
    <t>Scope 3Freighting goodsVansClass I (up to 1.305 tonnes)Plug-in Hybrid Electric Vehicletonne.km</t>
  </si>
  <si>
    <t>Scope 3Freighting goodsVansClass I (up to 1.305 tonnes)Battery Electric Vehicletonne.km</t>
  </si>
  <si>
    <t>Scope 3Freighting goodsVansClass I (up to 1.305 tonnes)Dieselkm</t>
  </si>
  <si>
    <t>Scope 3Freighting goodsVansClass I (up to 1.305 tonnes)Petrolkm</t>
  </si>
  <si>
    <t>Scope 3Freighting goodsVansClass I (up to 1.305 tonnes)CNGkm</t>
  </si>
  <si>
    <t>Scope 3Freighting goodsVansClass I (up to 1.305 tonnes)LPGkm</t>
  </si>
  <si>
    <t>Scope 3Freighting goodsVansClass I (up to 1.305 tonnes)Unknownkm</t>
  </si>
  <si>
    <t>Scope 3Freighting goodsVansClass I (up to 1.305 tonnes)Plug-in Hybrid Electric Vehiclekm</t>
  </si>
  <si>
    <t>Scope 3Freighting goodsVansClass I (up to 1.305 tonnes)Battery Electric Vehiclekm</t>
  </si>
  <si>
    <t>Scope 3Freighting goodsVansClass I (up to 1.305 tonnes)Dieselmiles</t>
  </si>
  <si>
    <t>Scope 3Freighting goodsVansClass I (up to 1.305 tonnes)Petrolmiles</t>
  </si>
  <si>
    <t>Scope 3Freighting goodsVansClass I (up to 1.305 tonnes)CNGmiles</t>
  </si>
  <si>
    <t>Scope 3Freighting goodsVansClass I (up to 1.305 tonnes)LPGmiles</t>
  </si>
  <si>
    <t>Scope 3Freighting goodsVansClass I (up to 1.305 tonnes)Unknownmiles</t>
  </si>
  <si>
    <t>Scope 3Freighting goodsVansClass I (up to 1.305 tonnes)Plug-in Hybrid Electric Vehiclemiles</t>
  </si>
  <si>
    <t>Scope 3Freighting goodsVansClass I (up to 1.305 tonnes)Battery Electric Vehiclemiles</t>
  </si>
  <si>
    <t>Scope 3Freighting goodsVansClass II (1.305 to 1.74 tonnes)Dieseltonne.km</t>
  </si>
  <si>
    <t>Scope 3Freighting goodsVansClass II (1.305 to 1.74 tonnes)Petroltonne.km</t>
  </si>
  <si>
    <t>Scope 3Freighting goodsVansClass II (1.305 to 1.74 tonnes)CNGtonne.km</t>
  </si>
  <si>
    <t>Scope 3Freighting goodsVansClass II (1.305 to 1.74 tonnes)LPGtonne.km</t>
  </si>
  <si>
    <t>Scope 3Freighting goodsVansClass II (1.305 to 1.74 tonnes)Unknowntonne.km</t>
  </si>
  <si>
    <t>Scope 3Freighting goodsVansClass II (1.305 to 1.74 tonnes)Plug-in Hybrid Electric Vehicletonne.km</t>
  </si>
  <si>
    <t>Scope 3Freighting goodsVansClass II (1.305 to 1.74 tonnes)Battery Electric Vehicletonne.km</t>
  </si>
  <si>
    <t>Scope 3Freighting goodsVansClass II (1.305 to 1.74 tonnes)Dieselkm</t>
  </si>
  <si>
    <t>Scope 3Freighting goodsVansClass II (1.305 to 1.74 tonnes)Petrolkm</t>
  </si>
  <si>
    <t>Scope 3Freighting goodsVansClass II (1.305 to 1.74 tonnes)CNGkm</t>
  </si>
  <si>
    <t>Scope 3Freighting goodsVansClass II (1.305 to 1.74 tonnes)LPGkm</t>
  </si>
  <si>
    <t>Scope 3Freighting goodsVansClass II (1.305 to 1.74 tonnes)Unknownkm</t>
  </si>
  <si>
    <t>Scope 3Freighting goodsVansClass II (1.305 to 1.74 tonnes)Plug-in Hybrid Electric Vehiclekm</t>
  </si>
  <si>
    <t>Scope 3Freighting goodsVansClass II (1.305 to 1.74 tonnes)Battery Electric Vehiclekm</t>
  </si>
  <si>
    <t>Scope 3Freighting goodsVansClass II (1.305 to 1.74 tonnes)Dieselmiles</t>
  </si>
  <si>
    <t>Scope 3Freighting goodsVansClass II (1.305 to 1.74 tonnes)Petrolmiles</t>
  </si>
  <si>
    <t>Scope 3Freighting goodsVansClass II (1.305 to 1.74 tonnes)CNGmiles</t>
  </si>
  <si>
    <t>Scope 3Freighting goodsVansClass II (1.305 to 1.74 tonnes)LPGmiles</t>
  </si>
  <si>
    <t>Scope 3Freighting goodsVansClass II (1.305 to 1.74 tonnes)Unknownmiles</t>
  </si>
  <si>
    <t>Scope 3Freighting goodsVansClass II (1.305 to 1.74 tonnes)Plug-in Hybrid Electric Vehiclemiles</t>
  </si>
  <si>
    <t>Scope 3Freighting goodsVansClass II (1.305 to 1.74 tonnes)Battery Electric Vehiclemiles</t>
  </si>
  <si>
    <t>Scope 3Freighting goodsVansClass III (1.74 to 3.5 tonnes)Dieseltonne.km</t>
  </si>
  <si>
    <t>Scope 3Freighting goodsVansClass III (1.74 to 3.5 tonnes)Petroltonne.km</t>
  </si>
  <si>
    <t>Scope 3Freighting goodsVansClass III (1.74 to 3.5 tonnes)CNGtonne.km</t>
  </si>
  <si>
    <t>Scope 3Freighting goodsVansClass III (1.74 to 3.5 tonnes)LPGtonne.km</t>
  </si>
  <si>
    <t>Scope 3Freighting goodsVansClass III (1.74 to 3.5 tonnes)Unknowntonne.km</t>
  </si>
  <si>
    <t>Scope 3Freighting goodsVansClass III (1.74 to 3.5 tonnes)Plug-in Hybrid Electric Vehicletonne.km</t>
  </si>
  <si>
    <t>Scope 3Freighting goodsVansClass III (1.74 to 3.5 tonnes)Battery Electric Vehicletonne.km</t>
  </si>
  <si>
    <t>Scope 3Freighting goodsVansClass III (1.74 to 3.5 tonnes)Dieselkm</t>
  </si>
  <si>
    <t>Scope 3Freighting goodsVansClass III (1.74 to 3.5 tonnes)Petrolkm</t>
  </si>
  <si>
    <t>Scope 3Freighting goodsVansClass III (1.74 to 3.5 tonnes)CNGkm</t>
  </si>
  <si>
    <t>Scope 3Freighting goodsVansClass III (1.74 to 3.5 tonnes)LPGkm</t>
  </si>
  <si>
    <t>Scope 3Freighting goodsVansClass III (1.74 to 3.5 tonnes)Unknownkm</t>
  </si>
  <si>
    <t>Scope 3Freighting goodsVansClass III (1.74 to 3.5 tonnes)Plug-in Hybrid Electric Vehiclekm</t>
  </si>
  <si>
    <t>Scope 3Freighting goodsVansClass III (1.74 to 3.5 tonnes)Battery Electric Vehiclekm</t>
  </si>
  <si>
    <t>Scope 3Freighting goodsVansClass III (1.74 to 3.5 tonnes)Dieselmiles</t>
  </si>
  <si>
    <t>Scope 3Freighting goodsVansClass III (1.74 to 3.5 tonnes)Petrolmiles</t>
  </si>
  <si>
    <t>Scope 3Freighting goodsVansClass III (1.74 to 3.5 tonnes)CNGmiles</t>
  </si>
  <si>
    <t>Scope 3Freighting goodsVansClass III (1.74 to 3.5 tonnes)LPGmiles</t>
  </si>
  <si>
    <t>Scope 3Freighting goodsVansClass III (1.74 to 3.5 tonnes)Unknownmiles</t>
  </si>
  <si>
    <t>Scope 3Freighting goodsVansClass III (1.74 to 3.5 tonnes)Plug-in Hybrid Electric Vehiclemiles</t>
  </si>
  <si>
    <t>Scope 3Freighting goodsVansClass III (1.74 to 3.5 tonnes)Battery Electric Vehiclemiles</t>
  </si>
  <si>
    <t>Scope 3Freighting goodsVansAverage (up to 3.5 tonnes)Dieseltonne.km</t>
  </si>
  <si>
    <t>Scope 3Freighting goodsVansAverage (up to 3.5 tonnes)Petroltonne.km</t>
  </si>
  <si>
    <t>Scope 3Freighting goodsVansAverage (up to 3.5 tonnes)CNGtonne.km</t>
  </si>
  <si>
    <t>Scope 3Freighting goodsVansAverage (up to 3.5 tonnes)LPGtonne.km</t>
  </si>
  <si>
    <t>Scope 3Freighting goodsVansAverage (up to 3.5 tonnes)Unknowntonne.km</t>
  </si>
  <si>
    <t>Scope 3Freighting goodsVansAverage (up to 3.5 tonnes)Plug-in Hybrid Electric Vehicletonne.km</t>
  </si>
  <si>
    <t>Scope 3Freighting goodsVansAverage (up to 3.5 tonnes)Battery Electric Vehicletonne.km</t>
  </si>
  <si>
    <t>Scope 3Freighting goodsVansAverage (up to 3.5 tonnes)Dieselkm</t>
  </si>
  <si>
    <t>Scope 3Freighting goodsVansAverage (up to 3.5 tonnes)Petrolkm</t>
  </si>
  <si>
    <t>Scope 3Freighting goodsVansAverage (up to 3.5 tonnes)CNGkm</t>
  </si>
  <si>
    <t>Scope 3Freighting goodsVansAverage (up to 3.5 tonnes)LPGkm</t>
  </si>
  <si>
    <t>Scope 3Freighting goodsVansAverage (up to 3.5 tonnes)Unknownkm</t>
  </si>
  <si>
    <t>Scope 3Freighting goodsVansAverage (up to 3.5 tonnes)Plug-in Hybrid Electric Vehiclekm</t>
  </si>
  <si>
    <t>Scope 3Freighting goodsVansAverage (up to 3.5 tonnes)Battery Electric Vehiclekm</t>
  </si>
  <si>
    <t>Scope 3Freighting goodsVansAverage (up to 3.5 tonnes)Dieselmiles</t>
  </si>
  <si>
    <t>Scope 3Freighting goodsVansAverage (up to 3.5 tonnes)Petrolmiles</t>
  </si>
  <si>
    <t>Scope 3Freighting goodsVansAverage (up to 3.5 tonnes)CNGmiles</t>
  </si>
  <si>
    <t>Scope 3Freighting goodsVansAverage (up to 3.5 tonnes)LPGmiles</t>
  </si>
  <si>
    <t>Scope 3Freighting goodsVansAverage (up to 3.5 tonnes)Unknownmiles</t>
  </si>
  <si>
    <t>Scope 3Freighting goodsVansAverage (up to 3.5 tonnes)Plug-in Hybrid Electric Vehiclemiles</t>
  </si>
  <si>
    <t>Scope 3Freighting goodsVansAverage (up to 3.5 tonnes)Battery Electric Vehiclemiles</t>
  </si>
  <si>
    <t>Scope 3Freighting goodsHGV (all diesel)Rigid (&gt;3.5 - 7.5 tonnes)0% Ladentonne.km</t>
  </si>
  <si>
    <t>Scope 3Freighting goodsHGV (all diesel)Rigid (&gt;3.5 - 7.5 tonnes)50% Ladentonne.km</t>
  </si>
  <si>
    <t>Scope 3Freighting goodsHGV (all diesel)Rigid (&gt;3.5 - 7.5 tonnes)100% Ladentonne.km</t>
  </si>
  <si>
    <t>Scope 3Freighting goodsHGV (all diesel)Rigid (&gt;3.5 - 7.5 tonnes)Average ladentonne.km</t>
  </si>
  <si>
    <t>Scope 3Freighting goodsHGV (all diesel)Rigid (&gt;3.5 - 7.5 tonnes)0% Ladenkm</t>
  </si>
  <si>
    <t>Scope 3Freighting goodsHGV (all diesel)Rigid (&gt;3.5 - 7.5 tonnes)50% Ladenkm</t>
  </si>
  <si>
    <t>Scope 3Freighting goodsHGV (all diesel)Rigid (&gt;3.5 - 7.5 tonnes)100% Ladenkm</t>
  </si>
  <si>
    <t>Scope 3Freighting goodsHGV (all diesel)Rigid (&gt;3.5 - 7.5 tonnes)Average ladenkm</t>
  </si>
  <si>
    <t>Scope 3Freighting goodsHGV (all diesel)Rigid (&gt;3.5 - 7.5 tonnes)0% Ladenmiles</t>
  </si>
  <si>
    <t>Scope 3Freighting goodsHGV (all diesel)Rigid (&gt;3.5 - 7.5 tonnes)50% Ladenmiles</t>
  </si>
  <si>
    <t>Scope 3Freighting goodsHGV (all diesel)Rigid (&gt;3.5 - 7.5 tonnes)100% Ladenmiles</t>
  </si>
  <si>
    <t>Scope 3Freighting goodsHGV (all diesel)Rigid (&gt;3.5 - 7.5 tonnes)Average ladenmiles</t>
  </si>
  <si>
    <t>Scope 3Freighting goodsHGV (all diesel)Rigid (&gt;7.5 tonnes-17 tonnes)0% Ladentonne.km</t>
  </si>
  <si>
    <t>Scope 3Freighting goodsHGV (all diesel)Rigid (&gt;7.5 tonnes-17 tonnes)50% Ladentonne.km</t>
  </si>
  <si>
    <t>Scope 3Freighting goodsHGV (all diesel)Rigid (&gt;7.5 tonnes-17 tonnes)100% Ladentonne.km</t>
  </si>
  <si>
    <t>Scope 3Freighting goodsHGV (all diesel)Rigid (&gt;7.5 tonnes-17 tonnes)Average ladentonne.km</t>
  </si>
  <si>
    <t>Scope 3Freighting goodsHGV (all diesel)Rigid (&gt;7.5 tonnes-17 tonnes)0% Ladenkm</t>
  </si>
  <si>
    <t>Scope 3Freighting goodsHGV (all diesel)Rigid (&gt;7.5 tonnes-17 tonnes)50% Ladenkm</t>
  </si>
  <si>
    <t>Scope 3Freighting goodsHGV (all diesel)Rigid (&gt;7.5 tonnes-17 tonnes)100% Ladenkm</t>
  </si>
  <si>
    <t>Scope 3Freighting goodsHGV (all diesel)Rigid (&gt;7.5 tonnes-17 tonnes)Average ladenkm</t>
  </si>
  <si>
    <t>Scope 3Freighting goodsHGV (all diesel)Rigid (&gt;7.5 tonnes-17 tonnes)0% Ladenmiles</t>
  </si>
  <si>
    <t>Scope 3Freighting goodsHGV (all diesel)Rigid (&gt;7.5 tonnes-17 tonnes)50% Ladenmiles</t>
  </si>
  <si>
    <t>Scope 3Freighting goodsHGV (all diesel)Rigid (&gt;7.5 tonnes-17 tonnes)100% Ladenmiles</t>
  </si>
  <si>
    <t>Scope 3Freighting goodsHGV (all diesel)Rigid (&gt;7.5 tonnes-17 tonnes)Average ladenmiles</t>
  </si>
  <si>
    <t>Scope 3Freighting goodsHGV (all diesel)Rigid (&gt;17 tonnes)0% Ladentonne.km</t>
  </si>
  <si>
    <t>Scope 3Freighting goodsHGV (all diesel)Rigid (&gt;17 tonnes)50% Ladentonne.km</t>
  </si>
  <si>
    <t>Scope 3Freighting goodsHGV (all diesel)Rigid (&gt;17 tonnes)100% Ladentonne.km</t>
  </si>
  <si>
    <t>Scope 3Freighting goodsHGV (all diesel)Rigid (&gt;17 tonnes)Average ladentonne.km</t>
  </si>
  <si>
    <t>Scope 3Freighting goodsHGV (all diesel)Rigid (&gt;17 tonnes)0% Ladenkm</t>
  </si>
  <si>
    <t>Scope 3Freighting goodsHGV (all diesel)Rigid (&gt;17 tonnes)50% Ladenkm</t>
  </si>
  <si>
    <t>Scope 3Freighting goodsHGV (all diesel)Rigid (&gt;17 tonnes)100% Ladenkm</t>
  </si>
  <si>
    <t>Scope 3Freighting goodsHGV (all diesel)Rigid (&gt;17 tonnes)Average ladenkm</t>
  </si>
  <si>
    <t>Scope 3Freighting goodsHGV (all diesel)Rigid (&gt;17 tonnes)0% Ladenmiles</t>
  </si>
  <si>
    <t>Scope 3Freighting goodsHGV (all diesel)Rigid (&gt;17 tonnes)50% Ladenmiles</t>
  </si>
  <si>
    <t>Scope 3Freighting goodsHGV (all diesel)Rigid (&gt;17 tonnes)100% Ladenmiles</t>
  </si>
  <si>
    <t>Scope 3Freighting goodsHGV (all diesel)Rigid (&gt;17 tonnes)Average ladenmiles</t>
  </si>
  <si>
    <t>Scope 3Freighting goodsHGV (all diesel)All rigids0% Ladentonne.km</t>
  </si>
  <si>
    <t>Scope 3Freighting goodsHGV (all diesel)All rigids50% Ladentonne.km</t>
  </si>
  <si>
    <t>Scope 3Freighting goodsHGV (all diesel)All rigids100% Ladentonne.km</t>
  </si>
  <si>
    <t>Scope 3Freighting goodsHGV (all diesel)All rigidsAverage ladentonne.km</t>
  </si>
  <si>
    <t>Scope 3Freighting goodsHGV (all diesel)All rigids0% Ladenkm</t>
  </si>
  <si>
    <t>Scope 3Freighting goodsHGV (all diesel)All rigids50% Ladenkm</t>
  </si>
  <si>
    <t>Scope 3Freighting goodsHGV (all diesel)All rigids100% Ladenkm</t>
  </si>
  <si>
    <t>Scope 3Freighting goodsHGV (all diesel)All rigidsAverage ladenkm</t>
  </si>
  <si>
    <t>Scope 3Freighting goodsHGV (all diesel)All rigids0% Ladenmiles</t>
  </si>
  <si>
    <t>Scope 3Freighting goodsHGV (all diesel)All rigids50% Ladenmiles</t>
  </si>
  <si>
    <t>Scope 3Freighting goodsHGV (all diesel)All rigids100% Ladenmiles</t>
  </si>
  <si>
    <t>Scope 3Freighting goodsHGV (all diesel)All rigidsAverage ladenmiles</t>
  </si>
  <si>
    <t>Scope 3Freighting goodsHGV (all diesel)Articulated (&gt;3.5 - 33t)0% Ladentonne.km</t>
  </si>
  <si>
    <t>Scope 3Freighting goodsHGV (all diesel)Articulated (&gt;3.5 - 33t)50% Ladentonne.km</t>
  </si>
  <si>
    <t>Scope 3Freighting goodsHGV (all diesel)Articulated (&gt;3.5 - 33t)100% Ladentonne.km</t>
  </si>
  <si>
    <t>Scope 3Freighting goodsHGV (all diesel)Articulated (&gt;3.5 - 33t)Average ladentonne.km</t>
  </si>
  <si>
    <t>Scope 3Freighting goodsHGV (all diesel)Articulated (&gt;3.5 - 33t)0% Ladenkm</t>
  </si>
  <si>
    <t>Scope 3Freighting goodsHGV (all diesel)Articulated (&gt;3.5 - 33t)50% Ladenkm</t>
  </si>
  <si>
    <t>Scope 3Freighting goodsHGV (all diesel)Articulated (&gt;3.5 - 33t)100% Ladenkm</t>
  </si>
  <si>
    <t>Scope 3Freighting goodsHGV (all diesel)Articulated (&gt;3.5 - 33t)Average ladenkm</t>
  </si>
  <si>
    <t>Scope 3Freighting goodsHGV (all diesel)Articulated (&gt;3.5 - 33t)0% Ladenmiles</t>
  </si>
  <si>
    <t>Scope 3Freighting goodsHGV (all diesel)Articulated (&gt;3.5 - 33t)50% Ladenmiles</t>
  </si>
  <si>
    <t>Scope 3Freighting goodsHGV (all diesel)Articulated (&gt;3.5 - 33t)100% Ladenmiles</t>
  </si>
  <si>
    <t>Scope 3Freighting goodsHGV (all diesel)Articulated (&gt;3.5 - 33t)Average ladenmiles</t>
  </si>
  <si>
    <t>Scope 3Freighting goodsHGV (all diesel)Articulated (&gt;33t)0% Ladentonne.km</t>
  </si>
  <si>
    <t>Scope 3Freighting goodsHGV (all diesel)Articulated (&gt;33t)50% Ladentonne.km</t>
  </si>
  <si>
    <t>Scope 3Freighting goodsHGV (all diesel)Articulated (&gt;33t)100% Ladentonne.km</t>
  </si>
  <si>
    <t>Scope 3Freighting goodsHGV (all diesel)Articulated (&gt;33t)Average ladentonne.km</t>
  </si>
  <si>
    <t>Scope 3Freighting goodsHGV (all diesel)Articulated (&gt;33t)0% Ladenkm</t>
  </si>
  <si>
    <t>Scope 3Freighting goodsHGV (all diesel)Articulated (&gt;33t)50% Ladenkm</t>
  </si>
  <si>
    <t>Scope 3Freighting goodsHGV (all diesel)Articulated (&gt;33t)100% Ladenkm</t>
  </si>
  <si>
    <t>Scope 3Freighting goodsHGV (all diesel)Articulated (&gt;33t)Average ladenkm</t>
  </si>
  <si>
    <t>Scope 3Freighting goodsHGV (all diesel)Articulated (&gt;33t)0% Ladenmiles</t>
  </si>
  <si>
    <t>Scope 3Freighting goodsHGV (all diesel)Articulated (&gt;33t)50% Ladenmiles</t>
  </si>
  <si>
    <t>Scope 3Freighting goodsHGV (all diesel)Articulated (&gt;33t)100% Ladenmiles</t>
  </si>
  <si>
    <t>Scope 3Freighting goodsHGV (all diesel)Articulated (&gt;33t)Average ladenmiles</t>
  </si>
  <si>
    <t>Scope 3Freighting goodsHGV (all diesel)All artics0% Ladentonne.km</t>
  </si>
  <si>
    <t>Scope 3Freighting goodsHGV (all diesel)All artics50% Ladentonne.km</t>
  </si>
  <si>
    <t>Scope 3Freighting goodsHGV (all diesel)All artics100% Ladentonne.km</t>
  </si>
  <si>
    <t>Scope 3Freighting goodsHGV (all diesel)All articsAverage ladentonne.km</t>
  </si>
  <si>
    <t>Scope 3Freighting goodsHGV (all diesel)All artics0% Ladenkm</t>
  </si>
  <si>
    <t>Scope 3Freighting goodsHGV (all diesel)All artics50% Ladenkm</t>
  </si>
  <si>
    <t>Scope 3Freighting goodsHGV (all diesel)All artics100% Ladenkm</t>
  </si>
  <si>
    <t>Scope 3Freighting goodsHGV (all diesel)All articsAverage ladenkm</t>
  </si>
  <si>
    <t>Scope 3Freighting goodsHGV (all diesel)All artics0% Ladenmiles</t>
  </si>
  <si>
    <t>Scope 3Freighting goodsHGV (all diesel)All artics50% Ladenmiles</t>
  </si>
  <si>
    <t>Scope 3Freighting goodsHGV (all diesel)All artics100% Ladenmiles</t>
  </si>
  <si>
    <t>Scope 3Freighting goodsHGV (all diesel)All articsAverage ladenmiles</t>
  </si>
  <si>
    <t>Scope 3Freighting goodsHGV (all diesel)All HGVs0% Ladentonne.km</t>
  </si>
  <si>
    <t>Scope 3Freighting goodsHGV (all diesel)All HGVs50% Ladentonne.km</t>
  </si>
  <si>
    <t>Scope 3Freighting goodsHGV (all diesel)All HGVs100% Ladentonne.km</t>
  </si>
  <si>
    <t>Scope 3Freighting goodsHGV (all diesel)All HGVsAverage ladentonne.km</t>
  </si>
  <si>
    <t>Scope 3Freighting goodsHGV (all diesel)All HGVs0% Ladenkm</t>
  </si>
  <si>
    <t>Scope 3Freighting goodsHGV (all diesel)All HGVs50% Ladenkm</t>
  </si>
  <si>
    <t>Scope 3Freighting goodsHGV (all diesel)All HGVs100% Ladenkm</t>
  </si>
  <si>
    <t>Scope 3Freighting goodsHGV (all diesel)All HGVsAverage ladenkm</t>
  </si>
  <si>
    <t>Scope 3Freighting goodsHGV (all diesel)All HGVs0% Ladenmiles</t>
  </si>
  <si>
    <t>Scope 3Freighting goodsHGV (all diesel)All HGVs50% Ladenmiles</t>
  </si>
  <si>
    <t>Scope 3Freighting goodsHGV (all diesel)All HGVs100% Ladenmiles</t>
  </si>
  <si>
    <t>Scope 3Freighting goodsHGV (all diesel)All HGVsAverage ladenmiles</t>
  </si>
  <si>
    <t>Scope 3Freighting goodsHGV refrigerated (all diesel)Rigid (&gt;3.5 - 7.5 tonnes)0% Ladentonne.km</t>
  </si>
  <si>
    <t>Scope 3Freighting goodsHGV refrigerated (all diesel)Rigid (&gt;3.5 - 7.5 tonnes)50% Ladentonne.km</t>
  </si>
  <si>
    <t>Scope 3Freighting goodsHGV refrigerated (all diesel)Rigid (&gt;3.5 - 7.5 tonnes)100% Ladentonne.km</t>
  </si>
  <si>
    <t>Scope 3Freighting goodsHGV refrigerated (all diesel)Rigid (&gt;3.5 - 7.5 tonnes)Average ladentonne.km</t>
  </si>
  <si>
    <t>Scope 3Freighting goodsHGV refrigerated (all diesel)Rigid (&gt;3.5 - 7.5 tonnes)0% Ladenkm</t>
  </si>
  <si>
    <t>Scope 3Freighting goodsHGV refrigerated (all diesel)Rigid (&gt;3.5 - 7.5 tonnes)50% Ladenkm</t>
  </si>
  <si>
    <t>Scope 3Freighting goodsHGV refrigerated (all diesel)Rigid (&gt;3.5 - 7.5 tonnes)100% Ladenkm</t>
  </si>
  <si>
    <t>Scope 3Freighting goodsHGV refrigerated (all diesel)Rigid (&gt;3.5 - 7.5 tonnes)Average ladenkm</t>
  </si>
  <si>
    <t>Scope 3Freighting goodsHGV refrigerated (all diesel)Rigid (&gt;3.5 - 7.5 tonnes)0% Ladenmiles</t>
  </si>
  <si>
    <t>Scope 3Freighting goodsHGV refrigerated (all diesel)Rigid (&gt;3.5 - 7.5 tonnes)50% Ladenmiles</t>
  </si>
  <si>
    <t>Scope 3Freighting goodsHGV refrigerated (all diesel)Rigid (&gt;3.5 - 7.5 tonnes)100% Ladenmiles</t>
  </si>
  <si>
    <t>Scope 3Freighting goodsHGV refrigerated (all diesel)Rigid (&gt;3.5 - 7.5 tonnes)Average ladenmiles</t>
  </si>
  <si>
    <t>Scope 3Freighting goodsHGV refrigerated (all diesel)Rigid (&gt;7.5 tonnes-17 tonnes)0% Ladentonne.km</t>
  </si>
  <si>
    <t>Scope 3Freighting goodsHGV refrigerated (all diesel)Rigid (&gt;7.5 tonnes-17 tonnes)50% Ladentonne.km</t>
  </si>
  <si>
    <t>Scope 3Freighting goodsHGV refrigerated (all diesel)Rigid (&gt;7.5 tonnes-17 tonnes)100% Ladentonne.km</t>
  </si>
  <si>
    <t>Scope 3Freighting goodsHGV refrigerated (all diesel)Rigid (&gt;7.5 tonnes-17 tonnes)Average ladentonne.km</t>
  </si>
  <si>
    <t>Scope 3Freighting goodsHGV refrigerated (all diesel)Rigid (&gt;7.5 tonnes-17 tonnes)0% Ladenkm</t>
  </si>
  <si>
    <t>Scope 3Freighting goodsHGV refrigerated (all diesel)Rigid (&gt;7.5 tonnes-17 tonnes)50% Ladenkm</t>
  </si>
  <si>
    <t>Scope 3Freighting goodsHGV refrigerated (all diesel)Rigid (&gt;7.5 tonnes-17 tonnes)100% Ladenkm</t>
  </si>
  <si>
    <t>Scope 3Freighting goodsHGV refrigerated (all diesel)Rigid (&gt;7.5 tonnes-17 tonnes)Average ladenkm</t>
  </si>
  <si>
    <t>Scope 3Freighting goodsHGV refrigerated (all diesel)Rigid (&gt;7.5 tonnes-17 tonnes)0% Ladenmiles</t>
  </si>
  <si>
    <t>Scope 3Freighting goodsHGV refrigerated (all diesel)Rigid (&gt;7.5 tonnes-17 tonnes)50% Ladenmiles</t>
  </si>
  <si>
    <t>Scope 3Freighting goodsHGV refrigerated (all diesel)Rigid (&gt;7.5 tonnes-17 tonnes)100% Ladenmiles</t>
  </si>
  <si>
    <t>Scope 3Freighting goodsHGV refrigerated (all diesel)Rigid (&gt;7.5 tonnes-17 tonnes)Average ladenmiles</t>
  </si>
  <si>
    <t>Scope 3Freighting goodsHGV refrigerated (all diesel)Rigid (&gt;17 tonnes)0% Ladentonne.km</t>
  </si>
  <si>
    <t>Scope 3Freighting goodsHGV refrigerated (all diesel)Rigid (&gt;17 tonnes)50% Ladentonne.km</t>
  </si>
  <si>
    <t>Scope 3Freighting goodsHGV refrigerated (all diesel)Rigid (&gt;17 tonnes)100% Ladentonne.km</t>
  </si>
  <si>
    <t>Scope 3Freighting goodsHGV refrigerated (all diesel)Rigid (&gt;17 tonnes)Average ladentonne.km</t>
  </si>
  <si>
    <t>Scope 3Freighting goodsHGV refrigerated (all diesel)Rigid (&gt;17 tonnes)0% Ladenkm</t>
  </si>
  <si>
    <t>Scope 3Freighting goodsHGV refrigerated (all diesel)Rigid (&gt;17 tonnes)50% Ladenkm</t>
  </si>
  <si>
    <t>Scope 3Freighting goodsHGV refrigerated (all diesel)Rigid (&gt;17 tonnes)100% Ladenkm</t>
  </si>
  <si>
    <t>Scope 3Freighting goodsHGV refrigerated (all diesel)Rigid (&gt;17 tonnes)Average ladenkm</t>
  </si>
  <si>
    <t>Scope 3Freighting goodsHGV refrigerated (all diesel)Rigid (&gt;17 tonnes)0% Ladenmiles</t>
  </si>
  <si>
    <t>Scope 3Freighting goodsHGV refrigerated (all diesel)Rigid (&gt;17 tonnes)50% Ladenmiles</t>
  </si>
  <si>
    <t>Scope 3Freighting goodsHGV refrigerated (all diesel)Rigid (&gt;17 tonnes)100% Ladenmiles</t>
  </si>
  <si>
    <t>Scope 3Freighting goodsHGV refrigerated (all diesel)Rigid (&gt;17 tonnes)Average ladenmiles</t>
  </si>
  <si>
    <t>Scope 3Freighting goodsHGV refrigerated (all diesel)All rigids0% Ladentonne.km</t>
  </si>
  <si>
    <t>Scope 3Freighting goodsHGV refrigerated (all diesel)All rigids50% Ladentonne.km</t>
  </si>
  <si>
    <t>Scope 3Freighting goodsHGV refrigerated (all diesel)All rigids100% Ladentonne.km</t>
  </si>
  <si>
    <t>Scope 3Freighting goodsHGV refrigerated (all diesel)All rigidsAverage ladentonne.km</t>
  </si>
  <si>
    <t>Scope 3Freighting goodsHGV refrigerated (all diesel)All rigids0% Ladenkm</t>
  </si>
  <si>
    <t>Scope 3Freighting goodsHGV refrigerated (all diesel)All rigids50% Ladenkm</t>
  </si>
  <si>
    <t>Scope 3Freighting goodsHGV refrigerated (all diesel)All rigids100% Ladenkm</t>
  </si>
  <si>
    <t>Scope 3Freighting goodsHGV refrigerated (all diesel)All rigidsAverage ladenkm</t>
  </si>
  <si>
    <t>Scope 3Freighting goodsHGV refrigerated (all diesel)All rigids0% Ladenmiles</t>
  </si>
  <si>
    <t>Scope 3Freighting goodsHGV refrigerated (all diesel)All rigids50% Ladenmiles</t>
  </si>
  <si>
    <t>Scope 3Freighting goodsHGV refrigerated (all diesel)All rigids100% Ladenmiles</t>
  </si>
  <si>
    <t>Scope 3Freighting goodsHGV refrigerated (all diesel)All rigidsAverage ladenmiles</t>
  </si>
  <si>
    <t>Scope 3Freighting goodsHGV refrigerated (all diesel)Articulated (&gt;3.5 - 33t)0% Ladentonne.km</t>
  </si>
  <si>
    <t>Scope 3Freighting goodsHGV refrigerated (all diesel)Articulated (&gt;3.5 - 33t)50% Ladentonne.km</t>
  </si>
  <si>
    <t>Scope 3Freighting goodsHGV refrigerated (all diesel)Articulated (&gt;3.5 - 33t)100% Ladentonne.km</t>
  </si>
  <si>
    <t>Scope 3Freighting goodsHGV refrigerated (all diesel)Articulated (&gt;3.5 - 33t)Average ladentonne.km</t>
  </si>
  <si>
    <t>Scope 3Freighting goodsHGV refrigerated (all diesel)Articulated (&gt;3.5 - 33t)0% Ladenkm</t>
  </si>
  <si>
    <t>Scope 3Freighting goodsHGV refrigerated (all diesel)Articulated (&gt;3.5 - 33t)50% Ladenkm</t>
  </si>
  <si>
    <t>Scope 3Freighting goodsHGV refrigerated (all diesel)Articulated (&gt;3.5 - 33t)100% Ladenkm</t>
  </si>
  <si>
    <t>Scope 3Freighting goodsHGV refrigerated (all diesel)Articulated (&gt;3.5 - 33t)Average ladenkm</t>
  </si>
  <si>
    <t>Scope 3Freighting goodsHGV refrigerated (all diesel)Articulated (&gt;3.5 - 33t)0% Ladenmiles</t>
  </si>
  <si>
    <t>Scope 3Freighting goodsHGV refrigerated (all diesel)Articulated (&gt;3.5 - 33t)50% Ladenmiles</t>
  </si>
  <si>
    <t>Scope 3Freighting goodsHGV refrigerated (all diesel)Articulated (&gt;3.5 - 33t)100% Ladenmiles</t>
  </si>
  <si>
    <t>Scope 3Freighting goodsHGV refrigerated (all diesel)Articulated (&gt;3.5 - 33t)Average ladenmiles</t>
  </si>
  <si>
    <t>Scope 3Freighting goodsHGV refrigerated (all diesel)Articulated (&gt;33t)0% Ladentonne.km</t>
  </si>
  <si>
    <t>Scope 3Freighting goodsHGV refrigerated (all diesel)Articulated (&gt;33t)50% Ladentonne.km</t>
  </si>
  <si>
    <t>Scope 3Freighting goodsHGV refrigerated (all diesel)Articulated (&gt;33t)100% Ladentonne.km</t>
  </si>
  <si>
    <t>Scope 3Freighting goodsHGV refrigerated (all diesel)Articulated (&gt;33t)Average ladentonne.km</t>
  </si>
  <si>
    <t>Scope 3Freighting goodsHGV refrigerated (all diesel)Articulated (&gt;33t)0% Ladenkm</t>
  </si>
  <si>
    <t>Scope 3Freighting goodsHGV refrigerated (all diesel)Articulated (&gt;33t)50% Ladenkm</t>
  </si>
  <si>
    <t>Scope 3Freighting goodsHGV refrigerated (all diesel)Articulated (&gt;33t)100% Ladenkm</t>
  </si>
  <si>
    <t>Scope 3Freighting goodsHGV refrigerated (all diesel)Articulated (&gt;33t)Average ladenkm</t>
  </si>
  <si>
    <t>Scope 3Freighting goodsHGV refrigerated (all diesel)Articulated (&gt;33t)0% Ladenmiles</t>
  </si>
  <si>
    <t>Scope 3Freighting goodsHGV refrigerated (all diesel)Articulated (&gt;33t)50% Ladenmiles</t>
  </si>
  <si>
    <t>Scope 3Freighting goodsHGV refrigerated (all diesel)Articulated (&gt;33t)100% Ladenmiles</t>
  </si>
  <si>
    <t>Scope 3Freighting goodsHGV refrigerated (all diesel)Articulated (&gt;33t)Average ladenmiles</t>
  </si>
  <si>
    <t>Scope 3Freighting goodsHGV refrigerated (all diesel)All artics0% Ladentonne.km</t>
  </si>
  <si>
    <t>Scope 3Freighting goodsHGV refrigerated (all diesel)All artics50% Ladentonne.km</t>
  </si>
  <si>
    <t>Scope 3Freighting goodsHGV refrigerated (all diesel)All artics100% Ladentonne.km</t>
  </si>
  <si>
    <t>Scope 3Freighting goodsHGV refrigerated (all diesel)All articsAverage ladentonne.km</t>
  </si>
  <si>
    <t>Scope 3Freighting goodsHGV refrigerated (all diesel)All artics0% Ladenkm</t>
  </si>
  <si>
    <t>Scope 3Freighting goodsHGV refrigerated (all diesel)All artics50% Ladenkm</t>
  </si>
  <si>
    <t>Scope 3Freighting goodsHGV refrigerated (all diesel)All artics100% Ladenkm</t>
  </si>
  <si>
    <t>Scope 3Freighting goodsHGV refrigerated (all diesel)All articsAverage ladenkm</t>
  </si>
  <si>
    <t>Scope 3Freighting goodsHGV refrigerated (all diesel)All artics0% Ladenmiles</t>
  </si>
  <si>
    <t>Scope 3Freighting goodsHGV refrigerated (all diesel)All artics50% Ladenmiles</t>
  </si>
  <si>
    <t>Scope 3Freighting goodsHGV refrigerated (all diesel)All artics100% Ladenmiles</t>
  </si>
  <si>
    <t>Scope 3Freighting goodsHGV refrigerated (all diesel)All articsAverage ladenmiles</t>
  </si>
  <si>
    <t>Scope 3Freighting goodsHGV refrigerated (all diesel)All HGVs0% Ladentonne.km</t>
  </si>
  <si>
    <t>Scope 3Freighting goodsHGV refrigerated (all diesel)All HGVs50% Ladentonne.km</t>
  </si>
  <si>
    <t>Scope 3Freighting goodsHGV refrigerated (all diesel)All HGVs100% Ladentonne.km</t>
  </si>
  <si>
    <t>Scope 3Freighting goodsHGV refrigerated (all diesel)All HGVsAverage ladentonne.km</t>
  </si>
  <si>
    <t>Scope 3Freighting goodsHGV refrigerated (all diesel)All HGVs0% Ladenkm</t>
  </si>
  <si>
    <t>Scope 3Freighting goodsHGV refrigerated (all diesel)All HGVs50% Ladenkm</t>
  </si>
  <si>
    <t>Scope 3Freighting goodsHGV refrigerated (all diesel)All HGVs100% Ladenkm</t>
  </si>
  <si>
    <t>Scope 3Freighting goodsHGV refrigerated (all diesel)All HGVsAverage ladenkm</t>
  </si>
  <si>
    <t>Scope 3Freighting goodsHGV refrigerated (all diesel)All HGVs0% Ladenmiles</t>
  </si>
  <si>
    <t>Scope 3Freighting goodsHGV refrigerated (all diesel)All HGVs50% Ladenmiles</t>
  </si>
  <si>
    <t>Scope 3Freighting goodsHGV refrigerated (all diesel)All HGVs100% Ladenmiles</t>
  </si>
  <si>
    <t>Scope 3Freighting goodsHGV refrigerated (all diesel)All HGVsAverage ladenmiles</t>
  </si>
  <si>
    <t>Scope 3Freighting goodsFreight flightsDomestic, to/from UKWith RFtonne.km</t>
  </si>
  <si>
    <t>Scope 3Freighting goodsFreight flightsDomestic, to/from UKWithout RFtonne.km</t>
  </si>
  <si>
    <t>Scope 3Freighting goodsFreight flightsShort-haul, to/from UKWith RFtonne.km</t>
  </si>
  <si>
    <t>Scope 3Freighting goodsFreight flightsShort-haul, to/from UKWithout RFtonne.km</t>
  </si>
  <si>
    <t>Scope 3Freighting goodsFreight flightsLong-haul, to/from UKWith RFtonne.km</t>
  </si>
  <si>
    <t>Scope 3Freighting goodsFreight flightsLong-haul, to/from UKWithout RFtonne.km</t>
  </si>
  <si>
    <t>Scope 3Freighting goodsFreight flightsInternational, to/from non-UKWith RFtonne.km</t>
  </si>
  <si>
    <t>Scope 3Freighting goodsFreight flightsInternational, to/from non-UKWithout RFtonne.km</t>
  </si>
  <si>
    <t>Scope 3Freighting goodsRailFreight traintonne.km</t>
  </si>
  <si>
    <t>Scope 3Freighting goodsSea tankerCrude tanker200,000+ dwttonne.km</t>
  </si>
  <si>
    <t>Scope 3Freighting goodsSea tankerCrude tanker120,000–199,999 dwttonne.km</t>
  </si>
  <si>
    <t>Scope 3Freighting goodsSea tankerCrude tanker80,000–119,999 dwttonne.km</t>
  </si>
  <si>
    <t>Scope 3Freighting goodsSea tankerCrude tanker60,000–79,999 dwttonne.km</t>
  </si>
  <si>
    <t>Scope 3Freighting goodsSea tankerCrude tanker10,000–59,999 dwttonne.km</t>
  </si>
  <si>
    <t>Scope 3Freighting goodsSea tankerCrude tanker0–9999 dwttonne.km</t>
  </si>
  <si>
    <t>Scope 3Freighting goodsSea tankerCrude tankerAveragetonne.km</t>
  </si>
  <si>
    <t>Scope 3Freighting goodsSea tankerProducts tanker 60,000+ dwttonne.km</t>
  </si>
  <si>
    <t>Scope 3Freighting goodsSea tankerProducts tanker 20,000–59,999 dwttonne.km</t>
  </si>
  <si>
    <t>Scope 3Freighting goodsSea tankerProducts tanker 10,000–19,999 dwttonne.km</t>
  </si>
  <si>
    <t>Scope 3Freighting goodsSea tankerProducts tanker 5000–9999 dwttonne.km</t>
  </si>
  <si>
    <t>Scope 3Freighting goodsSea tankerProducts tanker 0–4999 dwttonne.km</t>
  </si>
  <si>
    <t>Scope 3Freighting goodsSea tankerProducts tanker Averagetonne.km</t>
  </si>
  <si>
    <t>Scope 3Freighting goodsSea tankerChemical tanker 20,000+ dwttonne.km</t>
  </si>
  <si>
    <t>Scope 3Freighting goodsSea tankerChemical tanker 10,000–19,999 dwttonne.km</t>
  </si>
  <si>
    <t>Scope 3Freighting goodsSea tankerChemical tanker 5000–9999 dwttonne.km</t>
  </si>
  <si>
    <t>Scope 3Freighting goodsSea tankerChemical tanker 0–4999 dwttonne.km</t>
  </si>
  <si>
    <t>Scope 3Freighting goodsSea tankerChemical tanker Averagetonne.km</t>
  </si>
  <si>
    <t>Scope 3Freighting goodsSea tankerLNG tanker200,000+ m3tonne.km</t>
  </si>
  <si>
    <t>Scope 3Freighting goodsSea tankerLNG tanker0–199,999 m3tonne.km</t>
  </si>
  <si>
    <t>Scope 3Freighting goodsSea tankerLNG tankerAveragetonne.km</t>
  </si>
  <si>
    <t>Scope 3Freighting goodsSea tankerLPG Tanker50,000+ m3tonne.km</t>
  </si>
  <si>
    <t>Scope 3Freighting goodsSea tankerLPG Tanker0–49,999 m3tonne.km</t>
  </si>
  <si>
    <t>Scope 3Freighting goodsSea tankerLPG TankerAveragetonne.km</t>
  </si>
  <si>
    <t>Scope 3Freighting goodsCargo shipBulk carrier200,000+ dwttonne.km</t>
  </si>
  <si>
    <t>Scope 3Freighting goodsCargo shipBulk carrier100,000–199,999 dwttonne.km</t>
  </si>
  <si>
    <t>Scope 3Freighting goodsCargo shipBulk carrier60,000–99,999 dwttonne.km</t>
  </si>
  <si>
    <t>Scope 3Freighting goodsCargo shipBulk carrier35,000–59,999 dwttonne.km</t>
  </si>
  <si>
    <t>Scope 3Freighting goodsCargo shipBulk carrier10,000–34,999 dwttonne.km</t>
  </si>
  <si>
    <t>Scope 3Freighting goodsCargo shipBulk carrier0–9999 dwttonne.km</t>
  </si>
  <si>
    <t>Scope 3Freighting goodsCargo shipBulk carrierAveragetonne.km</t>
  </si>
  <si>
    <t>Scope 3Freighting goodsCargo shipGeneral cargo10,000+ dwttonne.km</t>
  </si>
  <si>
    <t>Scope 3Freighting goodsCargo shipGeneral cargo5000–9999 dwttonne.km</t>
  </si>
  <si>
    <t>Scope 3Freighting goodsCargo shipGeneral cargo0–4999 dwttonne.km</t>
  </si>
  <si>
    <t>Scope 3Freighting goodsCargo shipGeneral cargo10,000+ dwt 100+ TEUtonne.km</t>
  </si>
  <si>
    <t>Scope 3Freighting goodsCargo shipGeneral cargo5000–9999 dwt 100+ TEUtonne.km</t>
  </si>
  <si>
    <t>Scope 3Freighting goodsCargo shipGeneral cargo0–4999 dwt 100+ TEUtonne.km</t>
  </si>
  <si>
    <t>Scope 3Freighting goodsCargo shipGeneral cargoAveragetonne.km</t>
  </si>
  <si>
    <t>Scope 3Freighting goodsCargo shipContainer ship8000+ TEUtonne.km</t>
  </si>
  <si>
    <t>Scope 3Freighting goodsCargo shipContainer ship5000–7999 TEUtonne.km</t>
  </si>
  <si>
    <t>Scope 3Freighting goodsCargo shipContainer ship3000–4999 TEUtonne.km</t>
  </si>
  <si>
    <t>Scope 3Freighting goodsCargo shipContainer ship2000–2999 TEUtonne.km</t>
  </si>
  <si>
    <t>Scope 3Freighting goodsCargo shipContainer ship1000–1999 TEUtonne.km</t>
  </si>
  <si>
    <t>Scope 3Freighting goodsCargo shipContainer ship0–999 TEUtonne.km</t>
  </si>
  <si>
    <t>Scope 3Freighting goodsCargo shipContainer shipAveragetonne.km</t>
  </si>
  <si>
    <t>Scope 3Freighting goodsCargo shipVehicle transport4000+ CEUtonne.km</t>
  </si>
  <si>
    <t>Scope 3Freighting goodsCargo shipVehicle transport0–3999 CEUtonne.km</t>
  </si>
  <si>
    <t>Scope 3Freighting goodsCargo shipVehicle transportAveragetonne.km</t>
  </si>
  <si>
    <t>Scope 3Freighting goodsCargo shipRoRo-Ferry2000+ LMtonne.km</t>
  </si>
  <si>
    <t>Scope 3Freighting goodsCargo shipRoRo-Ferry0–1999 LMtonne.km</t>
  </si>
  <si>
    <t>Scope 3Freighting goodsCargo shipRoRo-FerryAveragetonne.km</t>
  </si>
  <si>
    <t>Scope 3Freighting goodsCargo shipLarge RoPax ferryAveragetonne.km</t>
  </si>
  <si>
    <t>Scope 3Freighting goodsCargo shipRefrigerated cargo All dwttonne.km</t>
  </si>
  <si>
    <t>Scope 3WTT- delivery vehs &amp; freightWTT- vansClass I (up to 1.305 tonnes)Dieseltonne.km</t>
  </si>
  <si>
    <t>Scope 3WTT- delivery vehs &amp; freightWTT- vansClass I (up to 1.305 tonnes)Petroltonne.km</t>
  </si>
  <si>
    <t>Scope 3WTT- delivery vehs &amp; freightWTT- vansClass I (up to 1.305 tonnes)CNGtonne.km</t>
  </si>
  <si>
    <t>Scope 3WTT- delivery vehs &amp; freightWTT- vansClass I (up to 1.305 tonnes)LPGtonne.km</t>
  </si>
  <si>
    <t>Scope 3WTT- delivery vehs &amp; freightWTT- vansClass I (up to 1.305 tonnes)Unknowntonne.km</t>
  </si>
  <si>
    <t>Scope 3WTT- delivery vehs &amp; freightWTT- vansClass I (up to 1.305 tonnes)Plug-in Hybrid Electric Vehicletonne.km</t>
  </si>
  <si>
    <t>Scope 3WTT- delivery vehs &amp; freightWTT- vansClass I (up to 1.305 tonnes)Battery Electric Vehicletonne.km</t>
  </si>
  <si>
    <t>Scope 3WTT- delivery vehs &amp; freightWTT- vansClass I (up to 1.305 tonnes)Dieselkm</t>
  </si>
  <si>
    <t>Scope 3WTT- delivery vehs &amp; freightWTT- vansClass I (up to 1.305 tonnes)Petrolkm</t>
  </si>
  <si>
    <t>Scope 3WTT- delivery vehs &amp; freightWTT- vansClass I (up to 1.305 tonnes)CNGkm</t>
  </si>
  <si>
    <t>Scope 3WTT- delivery vehs &amp; freightWTT- vansClass I (up to 1.305 tonnes)LPGkm</t>
  </si>
  <si>
    <t>Scope 3WTT- delivery vehs &amp; freightWTT- vansClass I (up to 1.305 tonnes)Unknownkm</t>
  </si>
  <si>
    <t>Scope 3WTT- delivery vehs &amp; freightWTT- vansClass I (up to 1.305 tonnes)Plug-in Hybrid Electric Vehiclekm</t>
  </si>
  <si>
    <t>Scope 3WTT- delivery vehs &amp; freightWTT- vansClass I (up to 1.305 tonnes)Battery Electric Vehiclekm</t>
  </si>
  <si>
    <t>Scope 3WTT- delivery vehs &amp; freightWTT- vansClass I (up to 1.305 tonnes)Dieselmiles</t>
  </si>
  <si>
    <t>Scope 3WTT- delivery vehs &amp; freightWTT- vansClass I (up to 1.305 tonnes)Petrolmiles</t>
  </si>
  <si>
    <t>Scope 3WTT- delivery vehs &amp; freightWTT- vansClass I (up to 1.305 tonnes)CNGmiles</t>
  </si>
  <si>
    <t>Scope 3WTT- delivery vehs &amp; freightWTT- vansClass I (up to 1.305 tonnes)LPGmiles</t>
  </si>
  <si>
    <t>Scope 3WTT- delivery vehs &amp; freightWTT- vansClass I (up to 1.305 tonnes)Unknownmiles</t>
  </si>
  <si>
    <t>Scope 3WTT- delivery vehs &amp; freightWTT- vansClass I (up to 1.305 tonnes)Plug-in Hybrid Electric Vehiclemiles</t>
  </si>
  <si>
    <t>Scope 3WTT- delivery vehs &amp; freightWTT- vansClass I (up to 1.305 tonnes)Battery Electric Vehiclemiles</t>
  </si>
  <si>
    <t>Scope 3WTT- delivery vehs &amp; freightWTT- vansClass II (1.305 to 1.74 tonnes)Dieseltonne.km</t>
  </si>
  <si>
    <t>Scope 3WTT- delivery vehs &amp; freightWTT- vansClass II (1.305 to 1.74 tonnes)Petroltonne.km</t>
  </si>
  <si>
    <t>Scope 3WTT- delivery vehs &amp; freightWTT- vansClass II (1.305 to 1.74 tonnes)CNGtonne.km</t>
  </si>
  <si>
    <t>Scope 3WTT- delivery vehs &amp; freightWTT- vansClass II (1.305 to 1.74 tonnes)LPGtonne.km</t>
  </si>
  <si>
    <t>Scope 3WTT- delivery vehs &amp; freightWTT- vansClass II (1.305 to 1.74 tonnes)Unknowntonne.km</t>
  </si>
  <si>
    <t>Scope 3WTT- delivery vehs &amp; freightWTT- vansClass II (1.305 to 1.74 tonnes)Plug-in Hybrid Electric Vehicletonne.km</t>
  </si>
  <si>
    <t>Scope 3WTT- delivery vehs &amp; freightWTT- vansClass II (1.305 to 1.74 tonnes)Battery Electric Vehicletonne.km</t>
  </si>
  <si>
    <t>Scope 3WTT- delivery vehs &amp; freightWTT- vansClass II (1.305 to 1.74 tonnes)Dieselkm</t>
  </si>
  <si>
    <t>Scope 3WTT- delivery vehs &amp; freightWTT- vansClass II (1.305 to 1.74 tonnes)Petrolkm</t>
  </si>
  <si>
    <t>Scope 3WTT- delivery vehs &amp; freightWTT- vansClass II (1.305 to 1.74 tonnes)CNGkm</t>
  </si>
  <si>
    <t>Scope 3WTT- delivery vehs &amp; freightWTT- vansClass II (1.305 to 1.74 tonnes)LPGkm</t>
  </si>
  <si>
    <t>Scope 3WTT- delivery vehs &amp; freightWTT- vansClass II (1.305 to 1.74 tonnes)Unknownkm</t>
  </si>
  <si>
    <t>Scope 3WTT- delivery vehs &amp; freightWTT- vansClass II (1.305 to 1.74 tonnes)Plug-in Hybrid Electric Vehiclekm</t>
  </si>
  <si>
    <t>Scope 3WTT- delivery vehs &amp; freightWTT- vansClass II (1.305 to 1.74 tonnes)Battery Electric Vehiclekm</t>
  </si>
  <si>
    <t>Scope 3WTT- delivery vehs &amp; freightWTT- vansClass II (1.305 to 1.74 tonnes)Dieselmiles</t>
  </si>
  <si>
    <t>Scope 3WTT- delivery vehs &amp; freightWTT- vansClass II (1.305 to 1.74 tonnes)Petrolmiles</t>
  </si>
  <si>
    <t>Scope 3WTT- delivery vehs &amp; freightWTT- vansClass II (1.305 to 1.74 tonnes)CNGmiles</t>
  </si>
  <si>
    <t>Scope 3WTT- delivery vehs &amp; freightWTT- vansClass II (1.305 to 1.74 tonnes)LPGmiles</t>
  </si>
  <si>
    <t>Scope 3WTT- delivery vehs &amp; freightWTT- vansClass II (1.305 to 1.74 tonnes)Unknownmiles</t>
  </si>
  <si>
    <t>Scope 3WTT- delivery vehs &amp; freightWTT- vansClass II (1.305 to 1.74 tonnes)Plug-in Hybrid Electric Vehiclemiles</t>
  </si>
  <si>
    <t>Scope 3WTT- delivery vehs &amp; freightWTT- vansClass II (1.305 to 1.74 tonnes)Battery Electric Vehiclemiles</t>
  </si>
  <si>
    <t>Scope 3WTT- delivery vehs &amp; freightWTT- vansClass III (1.74 to 3.5 tonnes)Dieseltonne.km</t>
  </si>
  <si>
    <t>Scope 3WTT- delivery vehs &amp; freightWTT- vansClass III (1.74 to 3.5 tonnes)Petroltonne.km</t>
  </si>
  <si>
    <t>Scope 3WTT- delivery vehs &amp; freightWTT- vansClass III (1.74 to 3.5 tonnes)CNGtonne.km</t>
  </si>
  <si>
    <t>Scope 3WTT- delivery vehs &amp; freightWTT- vansClass III (1.74 to 3.5 tonnes)LPGtonne.km</t>
  </si>
  <si>
    <t>Scope 3WTT- delivery vehs &amp; freightWTT- vansClass III (1.74 to 3.5 tonnes)Unknowntonne.km</t>
  </si>
  <si>
    <t>Scope 3WTT- delivery vehs &amp; freightWTT- vansClass III (1.74 to 3.5 tonnes)Plug-in Hybrid Electric Vehicletonne.km</t>
  </si>
  <si>
    <t>Scope 3WTT- delivery vehs &amp; freightWTT- vansClass III (1.74 to 3.5 tonnes)Battery Electric Vehicletonne.km</t>
  </si>
  <si>
    <t>Scope 3WTT- delivery vehs &amp; freightWTT- vansClass III (1.74 to 3.5 tonnes)Dieselkm</t>
  </si>
  <si>
    <t>Scope 3WTT- delivery vehs &amp; freightWTT- vansClass III (1.74 to 3.5 tonnes)Petrolkm</t>
  </si>
  <si>
    <t>Scope 3WTT- delivery vehs &amp; freightWTT- vansClass III (1.74 to 3.5 tonnes)CNGkm</t>
  </si>
  <si>
    <t>Scope 3WTT- delivery vehs &amp; freightWTT- vansClass III (1.74 to 3.5 tonnes)LPGkm</t>
  </si>
  <si>
    <t>Scope 3WTT- delivery vehs &amp; freightWTT- vansClass III (1.74 to 3.5 tonnes)Unknownkm</t>
  </si>
  <si>
    <t>Scope 3WTT- delivery vehs &amp; freightWTT- vansClass III (1.74 to 3.5 tonnes)Plug-in Hybrid Electric Vehiclekm</t>
  </si>
  <si>
    <t>Scope 3WTT- delivery vehs &amp; freightWTT- vansClass III (1.74 to 3.5 tonnes)Battery Electric Vehiclekm</t>
  </si>
  <si>
    <t>Scope 3WTT- delivery vehs &amp; freightWTT- vansClass III (1.74 to 3.5 tonnes)Dieselmiles</t>
  </si>
  <si>
    <t>Scope 3WTT- delivery vehs &amp; freightWTT- vansClass III (1.74 to 3.5 tonnes)Petrolmiles</t>
  </si>
  <si>
    <t>Scope 3WTT- delivery vehs &amp; freightWTT- vansClass III (1.74 to 3.5 tonnes)CNGmiles</t>
  </si>
  <si>
    <t>Scope 3WTT- delivery vehs &amp; freightWTT- vansClass III (1.74 to 3.5 tonnes)LPGmiles</t>
  </si>
  <si>
    <t>Scope 3WTT- delivery vehs &amp; freightWTT- vansClass III (1.74 to 3.5 tonnes)Unknownmiles</t>
  </si>
  <si>
    <t>Scope 3WTT- delivery vehs &amp; freightWTT- vansClass III (1.74 to 3.5 tonnes)Plug-in Hybrid Electric Vehiclemiles</t>
  </si>
  <si>
    <t>Scope 3WTT- delivery vehs &amp; freightWTT- vansClass III (1.74 to 3.5 tonnes)Battery Electric Vehiclemiles</t>
  </si>
  <si>
    <t>Scope 3WTT- delivery vehs &amp; freightWTT- vansAverage (up to 3.5 tonnes)Dieseltonne.km</t>
  </si>
  <si>
    <t>Scope 3WTT- delivery vehs &amp; freightWTT- vansAverage (up to 3.5 tonnes)Petroltonne.km</t>
  </si>
  <si>
    <t>Scope 3WTT- delivery vehs &amp; freightWTT- vansAverage (up to 3.5 tonnes)CNGtonne.km</t>
  </si>
  <si>
    <t>Scope 3WTT- delivery vehs &amp; freightWTT- vansAverage (up to 3.5 tonnes)LPGtonne.km</t>
  </si>
  <si>
    <t>Scope 3WTT- delivery vehs &amp; freightWTT- vansAverage (up to 3.5 tonnes)Unknowntonne.km</t>
  </si>
  <si>
    <t>Scope 3WTT- delivery vehs &amp; freightWTT- vansAverage (up to 3.5 tonnes)Plug-in Hybrid Electric Vehicletonne.km</t>
  </si>
  <si>
    <t>Scope 3WTT- delivery vehs &amp; freightWTT- vansAverage (up to 3.5 tonnes)Battery Electric Vehicletonne.km</t>
  </si>
  <si>
    <t>Scope 3WTT- delivery vehs &amp; freightWTT- vansAverage (up to 3.5 tonnes)Dieselkm</t>
  </si>
  <si>
    <t>Scope 3WTT- delivery vehs &amp; freightWTT- vansAverage (up to 3.5 tonnes)Petrolkm</t>
  </si>
  <si>
    <t>Scope 3WTT- delivery vehs &amp; freightWTT- vansAverage (up to 3.5 tonnes)CNGkm</t>
  </si>
  <si>
    <t>Scope 3WTT- delivery vehs &amp; freightWTT- vansAverage (up to 3.5 tonnes)LPGkm</t>
  </si>
  <si>
    <t>Scope 3WTT- delivery vehs &amp; freightWTT- vansAverage (up to 3.5 tonnes)Unknownkm</t>
  </si>
  <si>
    <t>Scope 3WTT- delivery vehs &amp; freightWTT- vansAverage (up to 3.5 tonnes)Plug-in Hybrid Electric Vehiclekm</t>
  </si>
  <si>
    <t>Scope 3WTT- delivery vehs &amp; freightWTT- vansAverage (up to 3.5 tonnes)Battery Electric Vehiclekm</t>
  </si>
  <si>
    <t>Scope 3WTT- delivery vehs &amp; freightWTT- vansAverage (up to 3.5 tonnes)Dieselmiles</t>
  </si>
  <si>
    <t>Scope 3WTT- delivery vehs &amp; freightWTT- vansAverage (up to 3.5 tonnes)Petrolmiles</t>
  </si>
  <si>
    <t>Scope 3WTT- delivery vehs &amp; freightWTT- vansAverage (up to 3.5 tonnes)CNGmiles</t>
  </si>
  <si>
    <t>Scope 3WTT- delivery vehs &amp; freightWTT- vansAverage (up to 3.5 tonnes)LPGmiles</t>
  </si>
  <si>
    <t>Scope 3WTT- delivery vehs &amp; freightWTT- vansAverage (up to 3.5 tonnes)Unknownmiles</t>
  </si>
  <si>
    <t>Scope 3WTT- delivery vehs &amp; freightWTT- vansAverage (up to 3.5 tonnes)Plug-in Hybrid Electric Vehiclemiles</t>
  </si>
  <si>
    <t>Scope 3WTT- delivery vehs &amp; freightWTT- vansAverage (up to 3.5 tonnes)Battery Electric Vehiclemiles</t>
  </si>
  <si>
    <t>Scope 3WTT- delivery vehs &amp; freightWTT- HGV (all diesel)Rigid (&gt;3.5 - 7.5 tonnes)0% Ladentonne.km</t>
  </si>
  <si>
    <t>Scope 3WTT- delivery vehs &amp; freightWTT- HGV (all diesel)Rigid (&gt;3.5 - 7.5 tonnes)50% Ladentonne.km</t>
  </si>
  <si>
    <t>Scope 3WTT- delivery vehs &amp; freightWTT- HGV (all diesel)Rigid (&gt;3.5 - 7.5 tonnes)100% Ladentonne.km</t>
  </si>
  <si>
    <t>Scope 3WTT- delivery vehs &amp; freightWTT- HGV (all diesel)Rigid (&gt;3.5 - 7.5 tonnes)Average ladentonne.km</t>
  </si>
  <si>
    <t>Scope 3WTT- delivery vehs &amp; freightWTT- HGV (all diesel)Rigid (&gt;3.5 - 7.5 tonnes)0% Ladenkm</t>
  </si>
  <si>
    <t>Scope 3WTT- delivery vehs &amp; freightWTT- HGV (all diesel)Rigid (&gt;3.5 - 7.5 tonnes)50% Ladenkm</t>
  </si>
  <si>
    <t>Scope 3WTT- delivery vehs &amp; freightWTT- HGV (all diesel)Rigid (&gt;3.5 - 7.5 tonnes)100% Ladenkm</t>
  </si>
  <si>
    <t>Scope 3WTT- delivery vehs &amp; freightWTT- HGV (all diesel)Rigid (&gt;3.5 - 7.5 tonnes)Average ladenkm</t>
  </si>
  <si>
    <t>Scope 3WTT- delivery vehs &amp; freightWTT- HGV (all diesel)Rigid (&gt;3.5 - 7.5 tonnes)0% Ladenmiles</t>
  </si>
  <si>
    <t>Scope 3WTT- delivery vehs &amp; freightWTT- HGV (all diesel)Rigid (&gt;3.5 - 7.5 tonnes)50% Ladenmiles</t>
  </si>
  <si>
    <t>Scope 3WTT- delivery vehs &amp; freightWTT- HGV (all diesel)Rigid (&gt;3.5 - 7.5 tonnes)100% Ladenmiles</t>
  </si>
  <si>
    <t>Scope 3WTT- delivery vehs &amp; freightWTT- HGV (all diesel)Rigid (&gt;3.5 - 7.5 tonnes)Average ladenmiles</t>
  </si>
  <si>
    <t>Scope 3WTT- delivery vehs &amp; freightWTT- HGV (all diesel)Rigid (&gt;7.5 tonnes-17 tonnes)0% Ladentonne.km</t>
  </si>
  <si>
    <t>Scope 3WTT- delivery vehs &amp; freightWTT- HGV (all diesel)Rigid (&gt;7.5 tonnes-17 tonnes)50% Ladentonne.km</t>
  </si>
  <si>
    <t>Scope 3WTT- delivery vehs &amp; freightWTT- HGV (all diesel)Rigid (&gt;7.5 tonnes-17 tonnes)100% Ladentonne.km</t>
  </si>
  <si>
    <t>Scope 3WTT- delivery vehs &amp; freightWTT- HGV (all diesel)Rigid (&gt;7.5 tonnes-17 tonnes)Average ladentonne.km</t>
  </si>
  <si>
    <t>Scope 3WTT- delivery vehs &amp; freightWTT- HGV (all diesel)Rigid (&gt;7.5 tonnes-17 tonnes)0% Ladenkm</t>
  </si>
  <si>
    <t>Scope 3WTT- delivery vehs &amp; freightWTT- HGV (all diesel)Rigid (&gt;7.5 tonnes-17 tonnes)50% Ladenkm</t>
  </si>
  <si>
    <t>Scope 3WTT- delivery vehs &amp; freightWTT- HGV (all diesel)Rigid (&gt;7.5 tonnes-17 tonnes)100% Ladenkm</t>
  </si>
  <si>
    <t>Scope 3WTT- delivery vehs &amp; freightWTT- HGV (all diesel)Rigid (&gt;7.5 tonnes-17 tonnes)Average ladenkm</t>
  </si>
  <si>
    <t>Scope 3WTT- delivery vehs &amp; freightWTT- HGV (all diesel)Rigid (&gt;7.5 tonnes-17 tonnes)0% Ladenmiles</t>
  </si>
  <si>
    <t>Scope 3WTT- delivery vehs &amp; freightWTT- HGV (all diesel)Rigid (&gt;7.5 tonnes-17 tonnes)50% Ladenmiles</t>
  </si>
  <si>
    <t>Scope 3WTT- delivery vehs &amp; freightWTT- HGV (all diesel)Rigid (&gt;7.5 tonnes-17 tonnes)100% Ladenmiles</t>
  </si>
  <si>
    <t>Scope 3WTT- delivery vehs &amp; freightWTT- HGV (all diesel)Rigid (&gt;7.5 tonnes-17 tonnes)Average ladenmiles</t>
  </si>
  <si>
    <t>Scope 3WTT- delivery vehs &amp; freightWTT- HGV (all diesel)Rigid (&gt;17 tonnes)0% Ladentonne.km</t>
  </si>
  <si>
    <t>Scope 3WTT- delivery vehs &amp; freightWTT- HGV (all diesel)Rigid (&gt;17 tonnes)50% Ladentonne.km</t>
  </si>
  <si>
    <t>Scope 3WTT- delivery vehs &amp; freightWTT- HGV (all diesel)Rigid (&gt;17 tonnes)100% Ladentonne.km</t>
  </si>
  <si>
    <t>Scope 3WTT- delivery vehs &amp; freightWTT- HGV (all diesel)Rigid (&gt;17 tonnes)Average ladentonne.km</t>
  </si>
  <si>
    <t>Scope 3WTT- delivery vehs &amp; freightWTT- HGV (all diesel)Rigid (&gt;17 tonnes)0% Ladenkm</t>
  </si>
  <si>
    <t>Scope 3WTT- delivery vehs &amp; freightWTT- HGV (all diesel)Rigid (&gt;17 tonnes)50% Ladenkm</t>
  </si>
  <si>
    <t>Scope 3WTT- delivery vehs &amp; freightWTT- HGV (all diesel)Rigid (&gt;17 tonnes)100% Ladenkm</t>
  </si>
  <si>
    <t>Scope 3WTT- delivery vehs &amp; freightWTT- HGV (all diesel)Rigid (&gt;17 tonnes)Average ladenkm</t>
  </si>
  <si>
    <t>Scope 3WTT- delivery vehs &amp; freightWTT- HGV (all diesel)Rigid (&gt;17 tonnes)0% Ladenmiles</t>
  </si>
  <si>
    <t>Scope 3WTT- delivery vehs &amp; freightWTT- HGV (all diesel)Rigid (&gt;17 tonnes)50% Ladenmiles</t>
  </si>
  <si>
    <t>Scope 3WTT- delivery vehs &amp; freightWTT- HGV (all diesel)Rigid (&gt;17 tonnes)100% Ladenmiles</t>
  </si>
  <si>
    <t>Scope 3WTT- delivery vehs &amp; freightWTT- HGV (all diesel)Rigid (&gt;17 tonnes)Average ladenmiles</t>
  </si>
  <si>
    <t>Scope 3WTT- delivery vehs &amp; freightWTT- HGV (all diesel)All rigids0% Ladentonne.km</t>
  </si>
  <si>
    <t>Scope 3WTT- delivery vehs &amp; freightWTT- HGV (all diesel)All rigids50% Ladentonne.km</t>
  </si>
  <si>
    <t>Scope 3WTT- delivery vehs &amp; freightWTT- HGV (all diesel)All rigids100% Ladentonne.km</t>
  </si>
  <si>
    <t>Scope 3WTT- delivery vehs &amp; freightWTT- HGV (all diesel)All rigidsAverage ladentonne.km</t>
  </si>
  <si>
    <t>Scope 3WTT- delivery vehs &amp; freightWTT- HGV (all diesel)All rigids0% Ladenkm</t>
  </si>
  <si>
    <t>Scope 3WTT- delivery vehs &amp; freightWTT- HGV (all diesel)All rigids50% Ladenkm</t>
  </si>
  <si>
    <t>Scope 3WTT- delivery vehs &amp; freightWTT- HGV (all diesel)All rigids100% Ladenkm</t>
  </si>
  <si>
    <t>Scope 3WTT- delivery vehs &amp; freightWTT- HGV (all diesel)All rigidsAverage ladenkm</t>
  </si>
  <si>
    <t>Scope 3WTT- delivery vehs &amp; freightWTT- HGV (all diesel)All rigids0% Ladenmiles</t>
  </si>
  <si>
    <t>Scope 3WTT- delivery vehs &amp; freightWTT- HGV (all diesel)All rigids50% Ladenmiles</t>
  </si>
  <si>
    <t>Scope 3WTT- delivery vehs &amp; freightWTT- HGV (all diesel)All rigids100% Ladenmiles</t>
  </si>
  <si>
    <t>Scope 3WTT- delivery vehs &amp; freightWTT- HGV (all diesel)All rigidsAverage ladenmiles</t>
  </si>
  <si>
    <t>Scope 3WTT- delivery vehs &amp; freightWTT- HGV (all diesel)Articulated (&gt;3.5 - 33t)0% Ladentonne.km</t>
  </si>
  <si>
    <t>Scope 3WTT- delivery vehs &amp; freightWTT- HGV (all diesel)Articulated (&gt;3.5 - 33t)50% Ladentonne.km</t>
  </si>
  <si>
    <t>Scope 3WTT- delivery vehs &amp; freightWTT- HGV (all diesel)Articulated (&gt;3.5 - 33t)100% Ladentonne.km</t>
  </si>
  <si>
    <t>Scope 3WTT- delivery vehs &amp; freightWTT- HGV (all diesel)Articulated (&gt;3.5 - 33t)Average ladentonne.km</t>
  </si>
  <si>
    <t>Scope 3WTT- delivery vehs &amp; freightWTT- HGV (all diesel)Articulated (&gt;3.5 - 33t)0% Ladenkm</t>
  </si>
  <si>
    <t>Scope 3WTT- delivery vehs &amp; freightWTT- HGV (all diesel)Articulated (&gt;3.5 - 33t)50% Ladenkm</t>
  </si>
  <si>
    <t>Scope 3WTT- delivery vehs &amp; freightWTT- HGV (all diesel)Articulated (&gt;3.5 - 33t)100% Ladenkm</t>
  </si>
  <si>
    <t>Scope 3WTT- delivery vehs &amp; freightWTT- HGV (all diesel)Articulated (&gt;3.5 - 33t)Average ladenkm</t>
  </si>
  <si>
    <t>Scope 3WTT- delivery vehs &amp; freightWTT- HGV (all diesel)Articulated (&gt;3.5 - 33t)0% Ladenmiles</t>
  </si>
  <si>
    <t>Scope 3WTT- delivery vehs &amp; freightWTT- HGV (all diesel)Articulated (&gt;3.5 - 33t)50% Ladenmiles</t>
  </si>
  <si>
    <t>Scope 3WTT- delivery vehs &amp; freightWTT- HGV (all diesel)Articulated (&gt;3.5 - 33t)100% Ladenmiles</t>
  </si>
  <si>
    <t>Scope 3WTT- delivery vehs &amp; freightWTT- HGV (all diesel)Articulated (&gt;3.5 - 33t)Average ladenmiles</t>
  </si>
  <si>
    <t>Scope 3WTT- delivery vehs &amp; freightWTT- HGV (all diesel)Articulated (&gt;33t)0% Ladentonne.km</t>
  </si>
  <si>
    <t>Scope 3WTT- delivery vehs &amp; freightWTT- HGV (all diesel)Articulated (&gt;33t)50% Ladentonne.km</t>
  </si>
  <si>
    <t>Scope 3WTT- delivery vehs &amp; freightWTT- HGV (all diesel)Articulated (&gt;33t)100% Ladentonne.km</t>
  </si>
  <si>
    <t>Scope 3WTT- delivery vehs &amp; freightWTT- HGV (all diesel)Articulated (&gt;33t)Average ladentonne.km</t>
  </si>
  <si>
    <t>Scope 3WTT- delivery vehs &amp; freightWTT- HGV (all diesel)Articulated (&gt;33t)0% Ladenkm</t>
  </si>
  <si>
    <t>Scope 3WTT- delivery vehs &amp; freightWTT- HGV (all diesel)Articulated (&gt;33t)50% Ladenkm</t>
  </si>
  <si>
    <t>Scope 3WTT- delivery vehs &amp; freightWTT- HGV (all diesel)Articulated (&gt;33t)100% Ladenkm</t>
  </si>
  <si>
    <t>Scope 3WTT- delivery vehs &amp; freightWTT- HGV (all diesel)Articulated (&gt;33t)Average ladenkm</t>
  </si>
  <si>
    <t>Scope 3WTT- delivery vehs &amp; freightWTT- HGV (all diesel)Articulated (&gt;33t)0% Ladenmiles</t>
  </si>
  <si>
    <t>Scope 3WTT- delivery vehs &amp; freightWTT- HGV (all diesel)Articulated (&gt;33t)50% Ladenmiles</t>
  </si>
  <si>
    <t>Scope 3WTT- delivery vehs &amp; freightWTT- HGV (all diesel)Articulated (&gt;33t)100% Ladenmiles</t>
  </si>
  <si>
    <t>Scope 3WTT- delivery vehs &amp; freightWTT- HGV (all diesel)Articulated (&gt;33t)Average ladenmiles</t>
  </si>
  <si>
    <t>Scope 3WTT- delivery vehs &amp; freightWTT- HGV (all diesel)All artics0% Ladentonne.km</t>
  </si>
  <si>
    <t>Scope 3WTT- delivery vehs &amp; freightWTT- HGV (all diesel)All artics50% Ladentonne.km</t>
  </si>
  <si>
    <t>Scope 3WTT- delivery vehs &amp; freightWTT- HGV (all diesel)All artics100% Ladentonne.km</t>
  </si>
  <si>
    <t>Scope 3WTT- delivery vehs &amp; freightWTT- HGV (all diesel)All articsAverage ladentonne.km</t>
  </si>
  <si>
    <t>Scope 3WTT- delivery vehs &amp; freightWTT- HGV (all diesel)All artics0% Ladenkm</t>
  </si>
  <si>
    <t>Scope 3WTT- delivery vehs &amp; freightWTT- HGV (all diesel)All artics50% Ladenkm</t>
  </si>
  <si>
    <t>Scope 3WTT- delivery vehs &amp; freightWTT- HGV (all diesel)All artics100% Ladenkm</t>
  </si>
  <si>
    <t>Scope 3WTT- delivery vehs &amp; freightWTT- HGV (all diesel)All articsAverage ladenkm</t>
  </si>
  <si>
    <t>Scope 3WTT- delivery vehs &amp; freightWTT- HGV (all diesel)All artics0% Ladenmiles</t>
  </si>
  <si>
    <t>Scope 3WTT- delivery vehs &amp; freightWTT- HGV (all diesel)All artics50% Ladenmiles</t>
  </si>
  <si>
    <t>Scope 3WTT- delivery vehs &amp; freightWTT- HGV (all diesel)All artics100% Ladenmiles</t>
  </si>
  <si>
    <t>Scope 3WTT- delivery vehs &amp; freightWTT- HGV (all diesel)All articsAverage ladenmiles</t>
  </si>
  <si>
    <t>Scope 3WTT- delivery vehs &amp; freightWTT- HGV (all diesel)All HGVs0% Ladentonne.km</t>
  </si>
  <si>
    <t>Scope 3WTT- delivery vehs &amp; freightWTT- HGV (all diesel)All HGVs50% Ladentonne.km</t>
  </si>
  <si>
    <t>Scope 3WTT- delivery vehs &amp; freightWTT- HGV (all diesel)All HGVs100% Ladentonne.km</t>
  </si>
  <si>
    <t>Scope 3WTT- delivery vehs &amp; freightWTT- HGV (all diesel)All HGVsAverage ladentonne.km</t>
  </si>
  <si>
    <t>Scope 3WTT- delivery vehs &amp; freightWTT- HGV (all diesel)All HGVs0% Ladenkm</t>
  </si>
  <si>
    <t>Scope 3WTT- delivery vehs &amp; freightWTT- HGV (all diesel)All HGVs50% Ladenkm</t>
  </si>
  <si>
    <t>Scope 3WTT- delivery vehs &amp; freightWTT- HGV (all diesel)All HGVs100% Ladenkm</t>
  </si>
  <si>
    <t>Scope 3WTT- delivery vehs &amp; freightWTT- HGV (all diesel)All HGVsAverage ladenkm</t>
  </si>
  <si>
    <t>Scope 3WTT- delivery vehs &amp; freightWTT- HGV (all diesel)All HGVs0% Ladenmiles</t>
  </si>
  <si>
    <t>Scope 3WTT- delivery vehs &amp; freightWTT- HGV (all diesel)All HGVs50% Ladenmiles</t>
  </si>
  <si>
    <t>Scope 3WTT- delivery vehs &amp; freightWTT- HGV (all diesel)All HGVs100% Ladenmiles</t>
  </si>
  <si>
    <t>Scope 3WTT- delivery vehs &amp; freightWTT- HGV (all diesel)All HGVsAverage ladenmiles</t>
  </si>
  <si>
    <t>Scope 3WTT- delivery vehs &amp; freightWTT- HGV refrigerated (all diesel)Rigid (&gt;3.5 - 7.5 tonnes)0% Ladentonne.km</t>
  </si>
  <si>
    <t>Scope 3WTT- delivery vehs &amp; freightWTT- HGV refrigerated (all diesel)Rigid (&gt;3.5 - 7.5 tonnes)50% Ladentonne.km</t>
  </si>
  <si>
    <t>Scope 3WTT- delivery vehs &amp; freightWTT- HGV refrigerated (all diesel)Rigid (&gt;3.5 - 7.5 tonnes)100% Ladentonne.km</t>
  </si>
  <si>
    <t>Scope 3WTT- delivery vehs &amp; freightWTT- HGV refrigerated (all diesel)Rigid (&gt;3.5 - 7.5 tonnes)Average ladentonne.km</t>
  </si>
  <si>
    <t>Scope 3WTT- delivery vehs &amp; freightWTT- HGV refrigerated (all diesel)Rigid (&gt;3.5 - 7.5 tonnes)0% Ladenkm</t>
  </si>
  <si>
    <t>Scope 3WTT- delivery vehs &amp; freightWTT- HGV refrigerated (all diesel)Rigid (&gt;3.5 - 7.5 tonnes)50% Ladenkm</t>
  </si>
  <si>
    <t>Scope 3WTT- delivery vehs &amp; freightWTT- HGV refrigerated (all diesel)Rigid (&gt;3.5 - 7.5 tonnes)100% Ladenkm</t>
  </si>
  <si>
    <t>Scope 3WTT- delivery vehs &amp; freightWTT- HGV refrigerated (all diesel)Rigid (&gt;3.5 - 7.5 tonnes)Average ladenkm</t>
  </si>
  <si>
    <t>Scope 3WTT- delivery vehs &amp; freightWTT- HGV refrigerated (all diesel)Rigid (&gt;3.5 - 7.5 tonnes)0% Ladenmiles</t>
  </si>
  <si>
    <t>Scope 3WTT- delivery vehs &amp; freightWTT- HGV refrigerated (all diesel)Rigid (&gt;3.5 - 7.5 tonnes)50% Ladenmiles</t>
  </si>
  <si>
    <t>Scope 3WTT- delivery vehs &amp; freightWTT- HGV refrigerated (all diesel)Rigid (&gt;3.5 - 7.5 tonnes)100% Ladenmiles</t>
  </si>
  <si>
    <t>Scope 3WTT- delivery vehs &amp; freightWTT- HGV refrigerated (all diesel)Rigid (&gt;3.5 - 7.5 tonnes)Average ladenmiles</t>
  </si>
  <si>
    <t>Scope 3WTT- delivery vehs &amp; freightWTT- HGV refrigerated (all diesel)Rigid (&gt;7.5 tonnes-17 tonnes)0% Ladentonne.km</t>
  </si>
  <si>
    <t>Scope 3WTT- delivery vehs &amp; freightWTT- HGV refrigerated (all diesel)Rigid (&gt;7.5 tonnes-17 tonnes)50% Ladentonne.km</t>
  </si>
  <si>
    <t>Scope 3WTT- delivery vehs &amp; freightWTT- HGV refrigerated (all diesel)Rigid (&gt;7.5 tonnes-17 tonnes)100% Ladentonne.km</t>
  </si>
  <si>
    <t>Scope 3WTT- delivery vehs &amp; freightWTT- HGV refrigerated (all diesel)Rigid (&gt;7.5 tonnes-17 tonnes)Average ladentonne.km</t>
  </si>
  <si>
    <t>Scope 3WTT- delivery vehs &amp; freightWTT- HGV refrigerated (all diesel)Rigid (&gt;7.5 tonnes-17 tonnes)0% Ladenkm</t>
  </si>
  <si>
    <t>Scope 3WTT- delivery vehs &amp; freightWTT- HGV refrigerated (all diesel)Rigid (&gt;7.5 tonnes-17 tonnes)50% Ladenkm</t>
  </si>
  <si>
    <t>Scope 3WTT- delivery vehs &amp; freightWTT- HGV refrigerated (all diesel)Rigid (&gt;7.5 tonnes-17 tonnes)100% Ladenkm</t>
  </si>
  <si>
    <t>Scope 3WTT- delivery vehs &amp; freightWTT- HGV refrigerated (all diesel)Rigid (&gt;7.5 tonnes-17 tonnes)Average ladenkm</t>
  </si>
  <si>
    <t>Scope 3WTT- delivery vehs &amp; freightWTT- HGV refrigerated (all diesel)Rigid (&gt;7.5 tonnes-17 tonnes)0% Ladenmiles</t>
  </si>
  <si>
    <t>Scope 3WTT- delivery vehs &amp; freightWTT- HGV refrigerated (all diesel)Rigid (&gt;7.5 tonnes-17 tonnes)50% Ladenmiles</t>
  </si>
  <si>
    <t>Scope 3WTT- delivery vehs &amp; freightWTT- HGV refrigerated (all diesel)Rigid (&gt;7.5 tonnes-17 tonnes)100% Ladenmiles</t>
  </si>
  <si>
    <t>Scope 3WTT- delivery vehs &amp; freightWTT- HGV refrigerated (all diesel)Rigid (&gt;7.5 tonnes-17 tonnes)Average ladenmiles</t>
  </si>
  <si>
    <t>Scope 3WTT- delivery vehs &amp; freightWTT- HGV refrigerated (all diesel)Rigid (&gt;17 tonnes)0% Ladentonne.km</t>
  </si>
  <si>
    <t>Scope 3WTT- delivery vehs &amp; freightWTT- HGV refrigerated (all diesel)Rigid (&gt;17 tonnes)50% Ladentonne.km</t>
  </si>
  <si>
    <t>Scope 3WTT- delivery vehs &amp; freightWTT- HGV refrigerated (all diesel)Rigid (&gt;17 tonnes)100% Ladentonne.km</t>
  </si>
  <si>
    <t>Scope 3WTT- delivery vehs &amp; freightWTT- HGV refrigerated (all diesel)Rigid (&gt;17 tonnes)Average ladentonne.km</t>
  </si>
  <si>
    <t>Scope 3WTT- delivery vehs &amp; freightWTT- HGV refrigerated (all diesel)Rigid (&gt;17 tonnes)0% Ladenkm</t>
  </si>
  <si>
    <t>Scope 3WTT- delivery vehs &amp; freightWTT- HGV refrigerated (all diesel)Rigid (&gt;17 tonnes)50% Ladenkm</t>
  </si>
  <si>
    <t>Scope 3WTT- delivery vehs &amp; freightWTT- HGV refrigerated (all diesel)Rigid (&gt;17 tonnes)100% Ladenkm</t>
  </si>
  <si>
    <t>Scope 3WTT- delivery vehs &amp; freightWTT- HGV refrigerated (all diesel)Rigid (&gt;17 tonnes)Average ladenkm</t>
  </si>
  <si>
    <t>Scope 3WTT- delivery vehs &amp; freightWTT- HGV refrigerated (all diesel)Rigid (&gt;17 tonnes)0% Ladenmiles</t>
  </si>
  <si>
    <t>Scope 3WTT- delivery vehs &amp; freightWTT- HGV refrigerated (all diesel)Rigid (&gt;17 tonnes)50% Ladenmiles</t>
  </si>
  <si>
    <t>Scope 3WTT- delivery vehs &amp; freightWTT- HGV refrigerated (all diesel)Rigid (&gt;17 tonnes)100% Ladenmiles</t>
  </si>
  <si>
    <t>Scope 3WTT- delivery vehs &amp; freightWTT- HGV refrigerated (all diesel)Rigid (&gt;17 tonnes)Average ladenmiles</t>
  </si>
  <si>
    <t>Scope 3WTT- delivery vehs &amp; freightWTT- HGV refrigerated (all diesel)All rigids0% Ladentonne.km</t>
  </si>
  <si>
    <t>Scope 3WTT- delivery vehs &amp; freightWTT- HGV refrigerated (all diesel)All rigids50% Ladentonne.km</t>
  </si>
  <si>
    <t>Scope 3WTT- delivery vehs &amp; freightWTT- HGV refrigerated (all diesel)All rigids100% Ladentonne.km</t>
  </si>
  <si>
    <t>Scope 3WTT- delivery vehs &amp; freightWTT- HGV refrigerated (all diesel)All rigidsAverage ladentonne.km</t>
  </si>
  <si>
    <t>Scope 3WTT- delivery vehs &amp; freightWTT- HGV refrigerated (all diesel)All rigids0% Ladenkm</t>
  </si>
  <si>
    <t>Scope 3WTT- delivery vehs &amp; freightWTT- HGV refrigerated (all diesel)All rigids50% Ladenkm</t>
  </si>
  <si>
    <t>Scope 3WTT- delivery vehs &amp; freightWTT- HGV refrigerated (all diesel)All rigids100% Ladenkm</t>
  </si>
  <si>
    <t>Scope 3WTT- delivery vehs &amp; freightWTT- HGV refrigerated (all diesel)All rigidsAverage ladenkm</t>
  </si>
  <si>
    <t>Scope 3WTT- delivery vehs &amp; freightWTT- HGV refrigerated (all diesel)All rigids0% Ladenmiles</t>
  </si>
  <si>
    <t>Scope 3WTT- delivery vehs &amp; freightWTT- HGV refrigerated (all diesel)All rigids50% Ladenmiles</t>
  </si>
  <si>
    <t>Scope 3WTT- delivery vehs &amp; freightWTT- HGV refrigerated (all diesel)All rigids100% Ladenmiles</t>
  </si>
  <si>
    <t>Scope 3WTT- delivery vehs &amp; freightWTT- HGV refrigerated (all diesel)All rigidsAverage ladenmiles</t>
  </si>
  <si>
    <t>Scope 3WTT- delivery vehs &amp; freightWTT- HGV refrigerated (all diesel)Articulated (&gt;3.5 - 33t)0% Ladentonne.km</t>
  </si>
  <si>
    <t>Scope 3WTT- delivery vehs &amp; freightWTT- HGV refrigerated (all diesel)Articulated (&gt;3.5 - 33t)50% Ladentonne.km</t>
  </si>
  <si>
    <t>Scope 3WTT- delivery vehs &amp; freightWTT- HGV refrigerated (all diesel)Articulated (&gt;3.5 - 33t)100% Ladentonne.km</t>
  </si>
  <si>
    <t>Scope 3WTT- delivery vehs &amp; freightWTT- HGV refrigerated (all diesel)Articulated (&gt;3.5 - 33t)Average ladentonne.km</t>
  </si>
  <si>
    <t>Scope 3WTT- delivery vehs &amp; freightWTT- HGV refrigerated (all diesel)Articulated (&gt;3.5 - 33t)0% Ladenkm</t>
  </si>
  <si>
    <t>Scope 3WTT- delivery vehs &amp; freightWTT- HGV refrigerated (all diesel)Articulated (&gt;3.5 - 33t)50% Ladenkm</t>
  </si>
  <si>
    <t>Scope 3WTT- delivery vehs &amp; freightWTT- HGV refrigerated (all diesel)Articulated (&gt;3.5 - 33t)100% Ladenkm</t>
  </si>
  <si>
    <t>Scope 3WTT- delivery vehs &amp; freightWTT- HGV refrigerated (all diesel)Articulated (&gt;3.5 - 33t)Average ladenkm</t>
  </si>
  <si>
    <t>Scope 3WTT- delivery vehs &amp; freightWTT- HGV refrigerated (all diesel)Articulated (&gt;3.5 - 33t)0% Ladenmiles</t>
  </si>
  <si>
    <t>Scope 3WTT- delivery vehs &amp; freightWTT- HGV refrigerated (all diesel)Articulated (&gt;3.5 - 33t)50% Ladenmiles</t>
  </si>
  <si>
    <t>Scope 3WTT- delivery vehs &amp; freightWTT- HGV refrigerated (all diesel)Articulated (&gt;3.5 - 33t)100% Ladenmiles</t>
  </si>
  <si>
    <t>Scope 3WTT- delivery vehs &amp; freightWTT- HGV refrigerated (all diesel)Articulated (&gt;3.5 - 33t)Average ladenmiles</t>
  </si>
  <si>
    <t>Scope 3WTT- delivery vehs &amp; freightWTT- HGV refrigerated (all diesel)Articulated (&gt;33t)0% Ladentonne.km</t>
  </si>
  <si>
    <t>Scope 3WTT- delivery vehs &amp; freightWTT- HGV refrigerated (all diesel)Articulated (&gt;33t)50% Ladentonne.km</t>
  </si>
  <si>
    <t>Scope 3WTT- delivery vehs &amp; freightWTT- HGV refrigerated (all diesel)Articulated (&gt;33t)100% Ladentonne.km</t>
  </si>
  <si>
    <t>Scope 3WTT- delivery vehs &amp; freightWTT- HGV refrigerated (all diesel)Articulated (&gt;33t)Average ladentonne.km</t>
  </si>
  <si>
    <t>Scope 3WTT- delivery vehs &amp; freightWTT- HGV refrigerated (all diesel)Articulated (&gt;33t)0% Ladenkm</t>
  </si>
  <si>
    <t>Scope 3WTT- delivery vehs &amp; freightWTT- HGV refrigerated (all diesel)Articulated (&gt;33t)50% Ladenkm</t>
  </si>
  <si>
    <t>Scope 3WTT- delivery vehs &amp; freightWTT- HGV refrigerated (all diesel)Articulated (&gt;33t)100% Ladenkm</t>
  </si>
  <si>
    <t>Scope 3WTT- delivery vehs &amp; freightWTT- HGV refrigerated (all diesel)Articulated (&gt;33t)Average ladenkm</t>
  </si>
  <si>
    <t>Scope 3WTT- delivery vehs &amp; freightWTT- HGV refrigerated (all diesel)Articulated (&gt;33t)0% Ladenmiles</t>
  </si>
  <si>
    <t>Scope 3WTT- delivery vehs &amp; freightWTT- HGV refrigerated (all diesel)Articulated (&gt;33t)50% Ladenmiles</t>
  </si>
  <si>
    <t>Scope 3WTT- delivery vehs &amp; freightWTT- HGV refrigerated (all diesel)Articulated (&gt;33t)100% Ladenmiles</t>
  </si>
  <si>
    <t>Scope 3WTT- delivery vehs &amp; freightWTT- HGV refrigerated (all diesel)Articulated (&gt;33t)Average ladenmiles</t>
  </si>
  <si>
    <t>Scope 3WTT- delivery vehs &amp; freightWTT- HGV refrigerated (all diesel)All artics0% Ladentonne.km</t>
  </si>
  <si>
    <t>Scope 3WTT- delivery vehs &amp; freightWTT- HGV refrigerated (all diesel)All artics50% Ladentonne.km</t>
  </si>
  <si>
    <t>Scope 3WTT- delivery vehs &amp; freightWTT- HGV refrigerated (all diesel)All artics100% Ladentonne.km</t>
  </si>
  <si>
    <t>Scope 3WTT- delivery vehs &amp; freightWTT- HGV refrigerated (all diesel)All articsAverage ladentonne.km</t>
  </si>
  <si>
    <t>Scope 3WTT- delivery vehs &amp; freightWTT- HGV refrigerated (all diesel)All artics0% Ladenkm</t>
  </si>
  <si>
    <t>Scope 3WTT- delivery vehs &amp; freightWTT- HGV refrigerated (all diesel)All artics50% Ladenkm</t>
  </si>
  <si>
    <t>Scope 3WTT- delivery vehs &amp; freightWTT- HGV refrigerated (all diesel)All artics100% Ladenkm</t>
  </si>
  <si>
    <t>Scope 3WTT- delivery vehs &amp; freightWTT- HGV refrigerated (all diesel)All articsAverage ladenkm</t>
  </si>
  <si>
    <t>Scope 3WTT- delivery vehs &amp; freightWTT- HGV refrigerated (all diesel)All artics0% Ladenmiles</t>
  </si>
  <si>
    <t>Scope 3WTT- delivery vehs &amp; freightWTT- HGV refrigerated (all diesel)All artics50% Ladenmiles</t>
  </si>
  <si>
    <t>Scope 3WTT- delivery vehs &amp; freightWTT- HGV refrigerated (all diesel)All artics100% Ladenmiles</t>
  </si>
  <si>
    <t>Scope 3WTT- delivery vehs &amp; freightWTT- HGV refrigerated (all diesel)All articsAverage ladenmiles</t>
  </si>
  <si>
    <t>Scope 3WTT- delivery vehs &amp; freightWTT- HGV refrigerated (all diesel)All HGVs0% Ladentonne.km</t>
  </si>
  <si>
    <t>Scope 3WTT- delivery vehs &amp; freightWTT- HGV refrigerated (all diesel)All HGVs50% Ladentonne.km</t>
  </si>
  <si>
    <t>Scope 3WTT- delivery vehs &amp; freightWTT- HGV refrigerated (all diesel)All HGVs100% Ladentonne.km</t>
  </si>
  <si>
    <t>Scope 3WTT- delivery vehs &amp; freightWTT- HGV refrigerated (all diesel)All HGVsAverage ladentonne.km</t>
  </si>
  <si>
    <t>Scope 3WTT- delivery vehs &amp; freightWTT- HGV refrigerated (all diesel)All HGVs0% Ladenkm</t>
  </si>
  <si>
    <t>Scope 3WTT- delivery vehs &amp; freightWTT- HGV refrigerated (all diesel)All HGVs50% Ladenkm</t>
  </si>
  <si>
    <t>Scope 3WTT- delivery vehs &amp; freightWTT- HGV refrigerated (all diesel)All HGVs100% Ladenkm</t>
  </si>
  <si>
    <t>Scope 3WTT- delivery vehs &amp; freightWTT- HGV refrigerated (all diesel)All HGVsAverage ladenkm</t>
  </si>
  <si>
    <t>Scope 3WTT- delivery vehs &amp; freightWTT- HGV refrigerated (all diesel)All HGVs0% Ladenmiles</t>
  </si>
  <si>
    <t>Scope 3WTT- delivery vehs &amp; freightWTT- HGV refrigerated (all diesel)All HGVs50% Ladenmiles</t>
  </si>
  <si>
    <t>Scope 3WTT- delivery vehs &amp; freightWTT- HGV refrigerated (all diesel)All HGVs100% Ladenmiles</t>
  </si>
  <si>
    <t>Scope 3WTT- delivery vehs &amp; freightWTT- HGV refrigerated (all diesel)All HGVsAverage ladenmiles</t>
  </si>
  <si>
    <t>Scope 3WTT- delivery vehs &amp; freightWTT- freight flightsDomestic, to/from UKWith RFtonne.km</t>
  </si>
  <si>
    <t>Scope 3WTT- delivery vehs &amp; freightWTT- freight flightsDomestic, to/from UKWithout RFtonne.km</t>
  </si>
  <si>
    <t>Scope 3WTT- delivery vehs &amp; freightWTT- freight flightsShort-haul, to/from UKWith RFtonne.km</t>
  </si>
  <si>
    <t>Scope 3WTT- delivery vehs &amp; freightWTT- freight flightsShort-haul, to/from UKWithout RFtonne.km</t>
  </si>
  <si>
    <t>Scope 3WTT- delivery vehs &amp; freightWTT- freight flightsLong-haul, to/from UKWith RFtonne.km</t>
  </si>
  <si>
    <t>Scope 3WTT- delivery vehs &amp; freightWTT- freight flightsLong-haul, to/from UKWithout RFtonne.km</t>
  </si>
  <si>
    <t>Scope 3WTT- delivery vehs &amp; freightWTT- freight flightsInternational, to/from non-UKWith RFtonne.km</t>
  </si>
  <si>
    <t>Scope 3WTT- delivery vehs &amp; freightWTT- freight flightsInternational, to/from non-UKWithout RFtonne.km</t>
  </si>
  <si>
    <t>Scope 3WTT- delivery vehs &amp; freightWTT- railFreight traintonne.km</t>
  </si>
  <si>
    <t>Scope 3WTT- delivery vehs &amp; freightWTT- sea tankerCrude tanker200,000+ dwttonne.km</t>
  </si>
  <si>
    <t>Scope 3WTT- delivery vehs &amp; freightWTT- sea tankerCrude tanker120,000–199,999 dwttonne.km</t>
  </si>
  <si>
    <t>Scope 3WTT- delivery vehs &amp; freightWTT- sea tankerCrude tanker80,000–119,999 dwttonne.km</t>
  </si>
  <si>
    <t>Scope 3WTT- delivery vehs &amp; freightWTT- sea tankerCrude tanker60,000–79,999 dwttonne.km</t>
  </si>
  <si>
    <t>Scope 3WTT- delivery vehs &amp; freightWTT- sea tankerCrude tanker10,000–59,999 dwttonne.km</t>
  </si>
  <si>
    <t>Scope 3WTT- delivery vehs &amp; freightWTT- sea tankerCrude tanker0–9999 dwttonne.km</t>
  </si>
  <si>
    <t>Scope 3WTT- delivery vehs &amp; freightWTT- sea tankerCrude tankerAveragetonne.km</t>
  </si>
  <si>
    <t>Scope 3WTT- delivery vehs &amp; freightWTT- sea tankerProducts tanker 60,000+ dwttonne.km</t>
  </si>
  <si>
    <t>Scope 3WTT- delivery vehs &amp; freightWTT- sea tankerProducts tanker 20,000–59,999 dwttonne.km</t>
  </si>
  <si>
    <t>Scope 3WTT- delivery vehs &amp; freightWTT- sea tankerProducts tanker 10,000–19,999 dwttonne.km</t>
  </si>
  <si>
    <t>Scope 3WTT- delivery vehs &amp; freightWTT- sea tankerProducts tanker 5000–9999 dwttonne.km</t>
  </si>
  <si>
    <t>Scope 3WTT- delivery vehs &amp; freightWTT- sea tankerProducts tanker 0–4999 dwttonne.km</t>
  </si>
  <si>
    <t>Scope 3WTT- delivery vehs &amp; freightWTT- sea tankerProducts tanker Averagetonne.km</t>
  </si>
  <si>
    <t>Scope 3WTT- delivery vehs &amp; freightWTT- sea tankerChemical tanker 20,000+ dwttonne.km</t>
  </si>
  <si>
    <t>Scope 3WTT- delivery vehs &amp; freightWTT- sea tankerChemical tanker 10,000–19,999 dwttonne.km</t>
  </si>
  <si>
    <t>Scope 3WTT- delivery vehs &amp; freightWTT- sea tankerChemical tanker 5000–9999 dwttonne.km</t>
  </si>
  <si>
    <t>Scope 3WTT- delivery vehs &amp; freightWTT- sea tankerChemical tanker 0–4999 dwttonne.km</t>
  </si>
  <si>
    <t>Scope 3WTT- delivery vehs &amp; freightWTT- sea tankerChemical tanker Averagetonne.km</t>
  </si>
  <si>
    <t>Scope 3WTT- delivery vehs &amp; freightWTT- sea tankerLNG tanker200,000+ m3tonne.km</t>
  </si>
  <si>
    <t>Scope 3WTT- delivery vehs &amp; freightWTT- sea tankerLNG tanker0–199,999 m3tonne.km</t>
  </si>
  <si>
    <t>Scope 3WTT- delivery vehs &amp; freightWTT- sea tankerLNG tankerAveragetonne.km</t>
  </si>
  <si>
    <t>Scope 3WTT- delivery vehs &amp; freightWTT- sea tankerLPG tanker50,000+ m3tonne.km</t>
  </si>
  <si>
    <t>Scope 3WTT- delivery vehs &amp; freightWTT- sea tankerLPG tanker0–49,999 m3tonne.km</t>
  </si>
  <si>
    <t>Scope 3WTT- delivery vehs &amp; freightWTT- sea tankerLPG tankerAveragetonne.km</t>
  </si>
  <si>
    <t>Scope 3WTT- delivery vehs &amp; freightWTT- cargo shipBulk carrier200,000+ dwttonne.km</t>
  </si>
  <si>
    <t>Scope 3WTT- delivery vehs &amp; freightWTT- cargo shipBulk carrier100,000–199,999 dwttonne.km</t>
  </si>
  <si>
    <t>Scope 3WTT- delivery vehs &amp; freightWTT- cargo shipBulk carrier60,000–99,999 dwttonne.km</t>
  </si>
  <si>
    <t>Scope 3WTT- delivery vehs &amp; freightWTT- cargo shipBulk carrier35,000–59,999 dwttonne.km</t>
  </si>
  <si>
    <t>Scope 3WTT- delivery vehs &amp; freightWTT- cargo shipBulk carrier10,000–34,999 dwttonne.km</t>
  </si>
  <si>
    <t>Scope 3WTT- delivery vehs &amp; freightWTT- cargo shipBulk carrier0–9999 dwttonne.km</t>
  </si>
  <si>
    <t>Scope 3WTT- delivery vehs &amp; freightWTT- cargo shipBulk carrierAveragetonne.km</t>
  </si>
  <si>
    <t>Scope 3WTT- delivery vehs &amp; freightWTT- cargo shipGeneral cargo10,000+ dwttonne.km</t>
  </si>
  <si>
    <t>Scope 3WTT- delivery vehs &amp; freightWTT- cargo shipGeneral cargo5000–9999 dwttonne.km</t>
  </si>
  <si>
    <t>Scope 3WTT- delivery vehs &amp; freightWTT- cargo shipGeneral cargo0–4999 dwttonne.km</t>
  </si>
  <si>
    <t>Scope 3WTT- delivery vehs &amp; freightWTT- cargo shipGeneral cargo10,000+ dwt 100+ TEUtonne.km</t>
  </si>
  <si>
    <t>Scope 3WTT- delivery vehs &amp; freightWTT- cargo shipGeneral cargo5000–9999 dwt 100+ TEUtonne.km</t>
  </si>
  <si>
    <t>Scope 3WTT- delivery vehs &amp; freightWTT- cargo shipGeneral cargo0–4999 dwt 100+ TEUtonne.km</t>
  </si>
  <si>
    <t>Scope 3WTT- delivery vehs &amp; freightWTT- cargo shipGeneral cargoAveragetonne.km</t>
  </si>
  <si>
    <t>Scope 3WTT- delivery vehs &amp; freightWTT- cargo shipContainer ship8000+ TEUtonne.km</t>
  </si>
  <si>
    <t>Scope 3WTT- delivery vehs &amp; freightWTT- cargo shipContainer ship5000–7999 TEUtonne.km</t>
  </si>
  <si>
    <t>Scope 3WTT- delivery vehs &amp; freightWTT- cargo shipContainer ship3000–4999 TEUtonne.km</t>
  </si>
  <si>
    <t>Scope 3WTT- delivery vehs &amp; freightWTT- cargo shipContainer ship2000–2999 TEUtonne.km</t>
  </si>
  <si>
    <t>Scope 3WTT- delivery vehs &amp; freightWTT- cargo shipContainer ship1000–1999 TEUtonne.km</t>
  </si>
  <si>
    <t>Scope 3WTT- delivery vehs &amp; freightWTT- cargo shipContainer ship0–999 TEUtonne.km</t>
  </si>
  <si>
    <t>Scope 3WTT- delivery vehs &amp; freightWTT- cargo shipContainer shipAveragetonne.km</t>
  </si>
  <si>
    <t>Scope 3WTT- delivery vehs &amp; freightWTT- cargo shipVehicle transport4000+ CEUtonne.km</t>
  </si>
  <si>
    <t>Scope 3WTT- delivery vehs &amp; freightWTT- cargo shipVehicle transport0–3999 CEUtonne.km</t>
  </si>
  <si>
    <t>Scope 3WTT- delivery vehs &amp; freightWTT- cargo shipVehicle transportAveragetonne.km</t>
  </si>
  <si>
    <t>Scope 3WTT- delivery vehs &amp; freightWTT- cargo shipRoRo-Ferry2000+ LMtonne.km</t>
  </si>
  <si>
    <t>Scope 3WTT- delivery vehs &amp; freightWTT- cargo shipRoRo-Ferry0–1999 LMtonne.km</t>
  </si>
  <si>
    <t>Scope 3WTT- delivery vehs &amp; freightWTT- cargo shipRoRo-FerryAveragetonne.km</t>
  </si>
  <si>
    <t>Scope 3WTT- delivery vehs &amp; freightWTT- cargo shipLarge RoPax ferryAveragetonne.km</t>
  </si>
  <si>
    <t>Scope 3WTT- delivery vehs &amp; freightWTT- cargo shipRefrigerated cargo All dwttonne.km</t>
  </si>
  <si>
    <t>Scope 3Hotel stayHotel stayUKRoom per night</t>
  </si>
  <si>
    <t>Scope 3Hotel stayHotel stayUK (London)Room per night</t>
  </si>
  <si>
    <t>Scope 3Hotel stayHotel stayArgentinaRoom per night</t>
  </si>
  <si>
    <t>Scope 3Hotel stayHotel stayAustraliaRoom per night</t>
  </si>
  <si>
    <t>Scope 3Hotel stayHotel stayAustriaRoom per night</t>
  </si>
  <si>
    <t>Scope 3Hotel stayHotel stayBelgiumRoom per night</t>
  </si>
  <si>
    <t>Scope 3Hotel stayHotel stayBrazilRoom per night</t>
  </si>
  <si>
    <t>Scope 3Hotel stayHotel stayCanadaRoom per night</t>
  </si>
  <si>
    <t>Scope 3Hotel stayHotel stayChileRoom per night</t>
  </si>
  <si>
    <t>Scope 3Hotel stayHotel stayChinaRoom per night</t>
  </si>
  <si>
    <t>Scope 3Hotel stayHotel stayColombiaRoom per night</t>
  </si>
  <si>
    <t>Scope 3Hotel stayHotel stayCosta RicaRoom per night</t>
  </si>
  <si>
    <t>Scope 3Hotel stayHotel stayCzech RepublicRoom per night</t>
  </si>
  <si>
    <t>Scope 3Hotel stayHotel stayEgyptRoom per night</t>
  </si>
  <si>
    <t>Scope 3Hotel stayHotel stayFijiRoom per night</t>
  </si>
  <si>
    <t>Scope 3Hotel stayHotel stayFinlandRoom per night</t>
  </si>
  <si>
    <t>Scope 3Hotel stayHotel stayFranceRoom per night</t>
  </si>
  <si>
    <t>Scope 3Hotel stayHotel stayGermanyRoom per night</t>
  </si>
  <si>
    <t>Scope 3Hotel stayHotel stayGreeceRoom per night</t>
  </si>
  <si>
    <t>Scope 3Hotel stayHotel stayHong Kong, ChinaRoom per night</t>
  </si>
  <si>
    <t>Scope 3Hotel stayHotel stayIndiaRoom per night</t>
  </si>
  <si>
    <t>Scope 3Hotel stayHotel stayIndonesiaRoom per night</t>
  </si>
  <si>
    <t>Scope 3Hotel stayHotel stayIrelandRoom per night</t>
  </si>
  <si>
    <t>Scope 3Hotel stayHotel stayIsraelRoom per night</t>
  </si>
  <si>
    <t>Scope 3Hotel stayHotel stayItalyRoom per night</t>
  </si>
  <si>
    <t>Scope 3Hotel stayHotel stayJapanRoom per night</t>
  </si>
  <si>
    <t>Scope 3Hotel stayHotel stayJordanRoom per night</t>
  </si>
  <si>
    <t>Scope 3Hotel stayHotel stayKazakhstanRoom per night</t>
  </si>
  <si>
    <t>Scope 3Hotel stayHotel stayKoreaRoom per night</t>
  </si>
  <si>
    <t>Scope 3Hotel stayHotel stayMacau, ChinaRoom per night</t>
  </si>
  <si>
    <t>Scope 3Hotel stayHotel stayMalaysiaRoom per night</t>
  </si>
  <si>
    <t>Scope 3Hotel stayHotel stayMaldivesRoom per night</t>
  </si>
  <si>
    <t>Scope 3Hotel stayHotel stayMexicoRoom per night</t>
  </si>
  <si>
    <t>Scope 3Hotel stayHotel stayNetherlandsRoom per night</t>
  </si>
  <si>
    <t>Scope 3Hotel stayHotel stayNew ZealandRoom per night</t>
  </si>
  <si>
    <t>Scope 3Hotel stayHotel stayOmanRoom per night</t>
  </si>
  <si>
    <t>Scope 3Hotel stayHotel stayPanamaRoom per night</t>
  </si>
  <si>
    <t>Scope 3Hotel stayHotel stayPeruRoom per night</t>
  </si>
  <si>
    <t>Scope 3Hotel stayHotel stayPhilippinesRoom per night</t>
  </si>
  <si>
    <t>Scope 3Hotel stayHotel stayPolandRoom per night</t>
  </si>
  <si>
    <t>Scope 3Hotel stayHotel stayPortugalRoom per night</t>
  </si>
  <si>
    <t>Scope 3Hotel stayHotel stayQatarRoom per night</t>
  </si>
  <si>
    <t>Scope 3Hotel stayHotel stayRomaniaRoom per night</t>
  </si>
  <si>
    <t>Scope 3Hotel stayHotel stayRussian FederationRoom per night</t>
  </si>
  <si>
    <t>Scope 3Hotel stayHotel staySaudi ArabiaRoom per night</t>
  </si>
  <si>
    <t>Scope 3Hotel stayHotel staySingaporeRoom per night</t>
  </si>
  <si>
    <t>Scope 3Hotel stayHotel staySouth AfricaRoom per night</t>
  </si>
  <si>
    <t>Scope 3Hotel stayHotel staySpainRoom per night</t>
  </si>
  <si>
    <t>Scope 3Hotel stayHotel staySwitzerlandRoom per night</t>
  </si>
  <si>
    <t>Scope 3Hotel stayHotel stayTaiwan, ChinaRoom per night</t>
  </si>
  <si>
    <t>Scope 3Hotel stayHotel stayThailandRoom per night</t>
  </si>
  <si>
    <t>Scope 3Hotel stayHotel stayTurkeyRoom per night</t>
  </si>
  <si>
    <t>Scope 3Hotel stayHotel stayUnited Arab EmiratesRoom per night</t>
  </si>
  <si>
    <t>Scope 3Hotel stayHotel stayUnited StatesRoom per night</t>
  </si>
  <si>
    <t>Scope 3Hotel stayHotel stayVietnamRoom per night</t>
  </si>
  <si>
    <t>Scope 3Managed assets- electricityElectricity generatedElectricity: UK2020kWh</t>
  </si>
  <si>
    <t>Scope 3Managed assets- vehiclesManaged cars (by market segment)MiniDieselkm</t>
  </si>
  <si>
    <t>Scope 3Managed assets- vehiclesManaged cars (by market segment)MiniPetrolkm</t>
  </si>
  <si>
    <t>Scope 3Managed assets- vehiclesManaged cars (by market segment)MiniUnknownkm</t>
  </si>
  <si>
    <t>Scope 3Managed assets- vehiclesManaged cars (by market segment)MiniPlug-in Hybrid Electric Vehiclekm</t>
  </si>
  <si>
    <t>Scope 3Managed assets- vehiclesManaged cars (by market segment)MiniBattery Electric Vehiclekm</t>
  </si>
  <si>
    <t>Scope 3Managed assets- vehiclesManaged cars (by market segment)MiniDieselmiles</t>
  </si>
  <si>
    <t>Scope 3Managed assets- vehiclesManaged cars (by market segment)MiniPetrolmiles</t>
  </si>
  <si>
    <t>Scope 3Managed assets- vehiclesManaged cars (by market segment)MiniUnknownmiles</t>
  </si>
  <si>
    <t>Scope 3Managed assets- vehiclesManaged cars (by market segment)MiniPlug-in Hybrid Electric Vehiclemiles</t>
  </si>
  <si>
    <t>Scope 3Managed assets- vehiclesManaged cars (by market segment)MiniBattery Electric Vehiclemiles</t>
  </si>
  <si>
    <t>Scope 3Managed assets- vehiclesManaged cars (by market segment)SuperminiDieselkm</t>
  </si>
  <si>
    <t>Scope 3Managed assets- vehiclesManaged cars (by market segment)SuperminiPetrolkm</t>
  </si>
  <si>
    <t>Scope 3Managed assets- vehiclesManaged cars (by market segment)SuperminiUnknownkm</t>
  </si>
  <si>
    <t>Scope 3Managed assets- vehiclesManaged cars (by market segment)SuperminiPlug-in Hybrid Electric Vehiclekm</t>
  </si>
  <si>
    <t>Scope 3Managed assets- vehiclesManaged cars (by market segment)SuperminiBattery Electric Vehiclekm</t>
  </si>
  <si>
    <t>Scope 3Managed assets- vehiclesManaged cars (by market segment)SuperminiDieselmiles</t>
  </si>
  <si>
    <t>Scope 3Managed assets- vehiclesManaged cars (by market segment)SuperminiPetrolmiles</t>
  </si>
  <si>
    <t>Scope 3Managed assets- vehiclesManaged cars (by market segment)SuperminiUnknownmiles</t>
  </si>
  <si>
    <t>Scope 3Managed assets- vehiclesManaged cars (by market segment)SuperminiPlug-in Hybrid Electric Vehiclemiles</t>
  </si>
  <si>
    <t>Scope 3Managed assets- vehiclesManaged cars (by market segment)SuperminiBattery Electric Vehiclemiles</t>
  </si>
  <si>
    <t>Scope 3Managed assets- vehiclesManaged cars (by market segment)Lower mediumDieselkm</t>
  </si>
  <si>
    <t>Scope 3Managed assets- vehiclesManaged cars (by market segment)Lower mediumPetrolkm</t>
  </si>
  <si>
    <t>Scope 3Managed assets- vehiclesManaged cars (by market segment)Lower mediumUnknownkm</t>
  </si>
  <si>
    <t>Scope 3Managed assets- vehiclesManaged cars (by market segment)Lower mediumPlug-in Hybrid Electric Vehiclekm</t>
  </si>
  <si>
    <t>Scope 3Managed assets- vehiclesManaged cars (by market segment)Lower mediumBattery Electric Vehiclekm</t>
  </si>
  <si>
    <t>Scope 3Managed assets- vehiclesManaged cars (by market segment)Lower mediumDieselmiles</t>
  </si>
  <si>
    <t>Scope 3Managed assets- vehiclesManaged cars (by market segment)Lower mediumPetrolmiles</t>
  </si>
  <si>
    <t>Scope 3Managed assets- vehiclesManaged cars (by market segment)Lower mediumUnknownmiles</t>
  </si>
  <si>
    <t>Scope 3Managed assets- vehiclesManaged cars (by market segment)Lower mediumPlug-in Hybrid Electric Vehiclemiles</t>
  </si>
  <si>
    <t>Scope 3Managed assets- vehiclesManaged cars (by market segment)Lower mediumBattery Electric Vehiclemiles</t>
  </si>
  <si>
    <t>Scope 3Managed assets- vehiclesManaged cars (by market segment)Upper mediumDieselkm</t>
  </si>
  <si>
    <t>Scope 3Managed assets- vehiclesManaged cars (by market segment)Upper mediumPetrolkm</t>
  </si>
  <si>
    <t>Scope 3Managed assets- vehiclesManaged cars (by market segment)Upper mediumUnknownkm</t>
  </si>
  <si>
    <t>Scope 3Managed assets- vehiclesManaged cars (by market segment)Upper mediumPlug-in Hybrid Electric Vehiclekm</t>
  </si>
  <si>
    <t>Scope 3Managed assets- vehiclesManaged cars (by market segment)Upper mediumBattery Electric Vehiclekm</t>
  </si>
  <si>
    <t>Scope 3Managed assets- vehiclesManaged cars (by market segment)Upper mediumDieselmiles</t>
  </si>
  <si>
    <t>Scope 3Managed assets- vehiclesManaged cars (by market segment)Upper mediumPetrolmiles</t>
  </si>
  <si>
    <t>Scope 3Managed assets- vehiclesManaged cars (by market segment)Upper mediumUnknownmiles</t>
  </si>
  <si>
    <t>Scope 3Managed assets- vehiclesManaged cars (by market segment)Upper mediumPlug-in Hybrid Electric Vehiclemiles</t>
  </si>
  <si>
    <t>Scope 3Managed assets- vehiclesManaged cars (by market segment)Upper mediumBattery Electric Vehiclemiles</t>
  </si>
  <si>
    <t>Scope 3Managed assets- vehiclesManaged cars (by market segment)ExecutiveDieselkm</t>
  </si>
  <si>
    <t>Scope 3Managed assets- vehiclesManaged cars (by market segment)ExecutivePetrolkm</t>
  </si>
  <si>
    <t>Scope 3Managed assets- vehiclesManaged cars (by market segment)ExecutiveUnknownkm</t>
  </si>
  <si>
    <t>Scope 3Managed assets- vehiclesManaged cars (by market segment)ExecutivePlug-in Hybrid Electric Vehiclekm</t>
  </si>
  <si>
    <t>Scope 3Managed assets- vehiclesManaged cars (by market segment)ExecutiveBattery Electric Vehiclekm</t>
  </si>
  <si>
    <t>Scope 3Managed assets- vehiclesManaged cars (by market segment)ExecutiveDieselmiles</t>
  </si>
  <si>
    <t>Scope 3Managed assets- vehiclesManaged cars (by market segment)ExecutivePetrolmiles</t>
  </si>
  <si>
    <t>Scope 3Managed assets- vehiclesManaged cars (by market segment)ExecutiveUnknownmiles</t>
  </si>
  <si>
    <t>Scope 3Managed assets- vehiclesManaged cars (by market segment)ExecutivePlug-in Hybrid Electric Vehiclemiles</t>
  </si>
  <si>
    <t>Scope 3Managed assets- vehiclesManaged cars (by market segment)ExecutiveBattery Electric Vehiclemiles</t>
  </si>
  <si>
    <t>Scope 3Managed assets- vehiclesManaged cars (by market segment)LuxuryDieselkm</t>
  </si>
  <si>
    <t>Scope 3Managed assets- vehiclesManaged cars (by market segment)LuxuryPetrolkm</t>
  </si>
  <si>
    <t>Scope 3Managed assets- vehiclesManaged cars (by market segment)LuxuryUnknownkm</t>
  </si>
  <si>
    <t>Scope 3Managed assets- vehiclesManaged cars (by market segment)LuxuryPlug-in Hybrid Electric Vehiclekm</t>
  </si>
  <si>
    <t>Scope 3Managed assets- vehiclesManaged cars (by market segment)LuxuryBattery Electric Vehiclekm</t>
  </si>
  <si>
    <t>Scope 3Managed assets- vehiclesManaged cars (by market segment)LuxuryDieselmiles</t>
  </si>
  <si>
    <t>Scope 3Managed assets- vehiclesManaged cars (by market segment)LuxuryPetrolmiles</t>
  </si>
  <si>
    <t>Scope 3Managed assets- vehiclesManaged cars (by market segment)LuxuryUnknownmiles</t>
  </si>
  <si>
    <t>Scope 3Managed assets- vehiclesManaged cars (by market segment)LuxuryPlug-in Hybrid Electric Vehiclemiles</t>
  </si>
  <si>
    <t>Scope 3Managed assets- vehiclesManaged cars (by market segment)LuxuryBattery Electric Vehiclemiles</t>
  </si>
  <si>
    <t>Scope 3Managed assets- vehiclesManaged cars (by market segment)SportsDieselkm</t>
  </si>
  <si>
    <t>Scope 3Managed assets- vehiclesManaged cars (by market segment)SportsPetrolkm</t>
  </si>
  <si>
    <t>Scope 3Managed assets- vehiclesManaged cars (by market segment)SportsUnknownkm</t>
  </si>
  <si>
    <t>Scope 3Managed assets- vehiclesManaged cars (by market segment)SportsPlug-in Hybrid Electric Vehiclekm</t>
  </si>
  <si>
    <t>Scope 3Managed assets- vehiclesManaged cars (by market segment)SportsBattery Electric Vehiclekm</t>
  </si>
  <si>
    <t>Scope 3Managed assets- vehiclesManaged cars (by market segment)SportsDieselmiles</t>
  </si>
  <si>
    <t>Scope 3Managed assets- vehiclesManaged cars (by market segment)SportsPetrolmiles</t>
  </si>
  <si>
    <t>Scope 3Managed assets- vehiclesManaged cars (by market segment)SportsUnknownmiles</t>
  </si>
  <si>
    <t>Scope 3Managed assets- vehiclesManaged cars (by market segment)SportsPlug-in Hybrid Electric Vehiclemiles</t>
  </si>
  <si>
    <t>Scope 3Managed assets- vehiclesManaged cars (by market segment)SportsBattery Electric Vehiclemiles</t>
  </si>
  <si>
    <t>Scope 3Managed assets- vehiclesManaged cars (by market segment)Dual purpose 4X4Dieselkm</t>
  </si>
  <si>
    <t>Scope 3Managed assets- vehiclesManaged cars (by market segment)Dual purpose 4X4Petrolkm</t>
  </si>
  <si>
    <t>Scope 3Managed assets- vehiclesManaged cars (by market segment)Dual purpose 4X4Unknownkm</t>
  </si>
  <si>
    <t>Scope 3Managed assets- vehiclesManaged cars (by market segment)Dual purpose 4X4Plug-in Hybrid Electric Vehiclekm</t>
  </si>
  <si>
    <t>Scope 3Managed assets- vehiclesManaged cars (by market segment)Dual purpose 4X4Battery Electric Vehiclekm</t>
  </si>
  <si>
    <t>Scope 3Managed assets- vehiclesManaged cars (by market segment)Dual purpose 4X4Dieselmiles</t>
  </si>
  <si>
    <t>Scope 3Managed assets- vehiclesManaged cars (by market segment)Dual purpose 4X4Petrolmiles</t>
  </si>
  <si>
    <t>Scope 3Managed assets- vehiclesManaged cars (by market segment)Dual purpose 4X4Unknownmiles</t>
  </si>
  <si>
    <t>Scope 3Managed assets- vehiclesManaged cars (by market segment)Dual purpose 4X4Plug-in Hybrid Electric Vehiclemiles</t>
  </si>
  <si>
    <t>Scope 3Managed assets- vehiclesManaged cars (by market segment)Dual purpose 4X4Battery Electric Vehiclemiles</t>
  </si>
  <si>
    <t>Scope 3Managed assets- vehiclesManaged cars (by market segment)MPVDieselkm</t>
  </si>
  <si>
    <t>Scope 3Managed assets- vehiclesManaged cars (by market segment)MPVPetrolkm</t>
  </si>
  <si>
    <t>Scope 3Managed assets- vehiclesManaged cars (by market segment)MPVUnknownkm</t>
  </si>
  <si>
    <t>Scope 3Managed assets- vehiclesManaged cars (by market segment)MPVPlug-in Hybrid Electric Vehiclekm</t>
  </si>
  <si>
    <t>Scope 3Managed assets- vehiclesManaged cars (by market segment)MPVBattery Electric Vehiclekm</t>
  </si>
  <si>
    <t>Scope 3Managed assets- vehiclesManaged cars (by market segment)MPVDieselmiles</t>
  </si>
  <si>
    <t>Scope 3Managed assets- vehiclesManaged cars (by market segment)MPVPetrolmiles</t>
  </si>
  <si>
    <t>Scope 3Managed assets- vehiclesManaged cars (by market segment)MPVUnknownmiles</t>
  </si>
  <si>
    <t>Scope 3Managed assets- vehiclesManaged cars (by market segment)MPVPlug-in Hybrid Electric Vehiclemiles</t>
  </si>
  <si>
    <t>Scope 3Managed assets- vehiclesManaged cars (by market segment)MPVBattery Electric Vehiclemiles</t>
  </si>
  <si>
    <t>Scope 3Managed assets- vehiclesManaged cars (by size)Small carDieselkm</t>
  </si>
  <si>
    <t>Scope 3Managed assets- vehiclesManaged cars (by size)Small carPetrolkm</t>
  </si>
  <si>
    <t>Scope 3Managed assets- vehiclesManaged cars (by size)Small carHybridkm</t>
  </si>
  <si>
    <t>Scope 3Managed assets- vehiclesManaged cars (by size)Small carCNGkm</t>
  </si>
  <si>
    <t>Scope 3Managed assets- vehiclesManaged cars (by size)Small carLPGkm</t>
  </si>
  <si>
    <t>Scope 3Managed assets- vehiclesManaged cars (by size)Small carUnknownkm</t>
  </si>
  <si>
    <t>Scope 3Managed assets- vehiclesManaged cars (by size)Small carPlug-in Hybrid Electric Vehiclekm</t>
  </si>
  <si>
    <t>Scope 3Managed assets- vehiclesManaged cars (by size)Small carBattery Electric Vehiclekm</t>
  </si>
  <si>
    <t>Scope 3Managed assets- vehiclesManaged cars (by size)Small carDieselmiles</t>
  </si>
  <si>
    <t>Scope 3Managed assets- vehiclesManaged cars (by size)Small carPetrolmiles</t>
  </si>
  <si>
    <t>Scope 3Managed assets- vehiclesManaged cars (by size)Small carHybridmiles</t>
  </si>
  <si>
    <t>Scope 3Managed assets- vehiclesManaged cars (by size)Small carCNGmiles</t>
  </si>
  <si>
    <t>Scope 3Managed assets- vehiclesManaged cars (by size)Small carLPGmiles</t>
  </si>
  <si>
    <t>Scope 3Managed assets- vehiclesManaged cars (by size)Small carUnknownmiles</t>
  </si>
  <si>
    <t>Scope 3Managed assets- vehiclesManaged cars (by size)Small carPlug-in Hybrid Electric Vehiclemiles</t>
  </si>
  <si>
    <t>Scope 3Managed assets- vehiclesManaged cars (by size)Small carBattery Electric Vehiclemiles</t>
  </si>
  <si>
    <t>Scope 3Managed assets- vehiclesManaged cars (by size)Medium carDieselkm</t>
  </si>
  <si>
    <t>Scope 3Managed assets- vehiclesManaged cars (by size)Medium carPetrolkm</t>
  </si>
  <si>
    <t>Scope 3Managed assets- vehiclesManaged cars (by size)Medium carHybridkm</t>
  </si>
  <si>
    <t>Scope 3Managed assets- vehiclesManaged cars (by size)Medium carCNGkm</t>
  </si>
  <si>
    <t>Scope 3Managed assets- vehiclesManaged cars (by size)Medium carLPGkm</t>
  </si>
  <si>
    <t>Scope 3Managed assets- vehiclesManaged cars (by size)Medium carUnknownkm</t>
  </si>
  <si>
    <t>Scope 3Managed assets- vehiclesManaged cars (by size)Medium carPlug-in Hybrid Electric Vehiclekm</t>
  </si>
  <si>
    <t>Scope 3Managed assets- vehiclesManaged cars (by size)Medium carBattery Electric Vehiclekm</t>
  </si>
  <si>
    <t>Scope 3Managed assets- vehiclesManaged cars (by size)Medium carDieselmiles</t>
  </si>
  <si>
    <t>Scope 3Managed assets- vehiclesManaged cars (by size)Medium carPetrolmiles</t>
  </si>
  <si>
    <t>Scope 3Managed assets- vehiclesManaged cars (by size)Medium carHybridmiles</t>
  </si>
  <si>
    <t>Scope 3Managed assets- vehiclesManaged cars (by size)Medium carCNGmiles</t>
  </si>
  <si>
    <t>Scope 3Managed assets- vehiclesManaged cars (by size)Medium carLPGmiles</t>
  </si>
  <si>
    <t>Scope 3Managed assets- vehiclesManaged cars (by size)Medium carUnknownmiles</t>
  </si>
  <si>
    <t>Scope 3Managed assets- vehiclesManaged cars (by size)Medium carPlug-in Hybrid Electric Vehiclemiles</t>
  </si>
  <si>
    <t>Scope 3Managed assets- vehiclesManaged cars (by size)Medium carBattery Electric Vehiclemiles</t>
  </si>
  <si>
    <t>Scope 3Managed assets- vehiclesManaged cars (by size)Large carDieselkm</t>
  </si>
  <si>
    <t>Scope 3Managed assets- vehiclesManaged cars (by size)Large carPetrolkm</t>
  </si>
  <si>
    <t>Scope 3Managed assets- vehiclesManaged cars (by size)Large carHybridkm</t>
  </si>
  <si>
    <t>Scope 3Managed assets- vehiclesManaged cars (by size)Large carCNGkm</t>
  </si>
  <si>
    <t>Scope 3Managed assets- vehiclesManaged cars (by size)Large carLPGkm</t>
  </si>
  <si>
    <t>Scope 3Managed assets- vehiclesManaged cars (by size)Large carUnknownkm</t>
  </si>
  <si>
    <t>Scope 3Managed assets- vehiclesManaged cars (by size)Large carPlug-in Hybrid Electric Vehiclekm</t>
  </si>
  <si>
    <t>Scope 3Managed assets- vehiclesManaged cars (by size)Large carBattery Electric Vehiclekm</t>
  </si>
  <si>
    <t>Scope 3Managed assets- vehiclesManaged cars (by size)Large carDieselmiles</t>
  </si>
  <si>
    <t>Scope 3Managed assets- vehiclesManaged cars (by size)Large carPetrolmiles</t>
  </si>
  <si>
    <t>Scope 3Managed assets- vehiclesManaged cars (by size)Large carHybridmiles</t>
  </si>
  <si>
    <t>Scope 3Managed assets- vehiclesManaged cars (by size)Large carCNGmiles</t>
  </si>
  <si>
    <t>Scope 3Managed assets- vehiclesManaged cars (by size)Large carLPGmiles</t>
  </si>
  <si>
    <t>Scope 3Managed assets- vehiclesManaged cars (by size)Large carUnknownmiles</t>
  </si>
  <si>
    <t>Scope 3Managed assets- vehiclesManaged cars (by size)Large carPlug-in Hybrid Electric Vehiclemiles</t>
  </si>
  <si>
    <t>Scope 3Managed assets- vehiclesManaged cars (by size)Large carBattery Electric Vehiclemiles</t>
  </si>
  <si>
    <t>Scope 3Managed assets- vehiclesManaged cars (by size)Average carDieselkm</t>
  </si>
  <si>
    <t>Scope 3Managed assets- vehiclesManaged cars (by size)Average carPetrolkm</t>
  </si>
  <si>
    <t>Scope 3Managed assets- vehiclesManaged cars (by size)Average carHybridkm</t>
  </si>
  <si>
    <t>Scope 3Managed assets- vehiclesManaged cars (by size)Average carCNGkm</t>
  </si>
  <si>
    <t>Scope 3Managed assets- vehiclesManaged cars (by size)Average carLPGkm</t>
  </si>
  <si>
    <t>Scope 3Managed assets- vehiclesManaged cars (by size)Average carUnknownkm</t>
  </si>
  <si>
    <t>Scope 3Managed assets- vehiclesManaged cars (by size)Average carPlug-in Hybrid Electric Vehiclekm</t>
  </si>
  <si>
    <t>Scope 3Managed assets- vehiclesManaged cars (by size)Average carBattery Electric Vehiclekm</t>
  </si>
  <si>
    <t>Scope 3Managed assets- vehiclesManaged cars (by size)Average carDieselmiles</t>
  </si>
  <si>
    <t>Scope 3Managed assets- vehiclesManaged cars (by size)Average carPetrolmiles</t>
  </si>
  <si>
    <t>Scope 3Managed assets- vehiclesManaged cars (by size)Average carHybridmiles</t>
  </si>
  <si>
    <t>Scope 3Managed assets- vehiclesManaged cars (by size)Average carCNGmiles</t>
  </si>
  <si>
    <t>Scope 3Managed assets- vehiclesManaged cars (by size)Average carLPGmiles</t>
  </si>
  <si>
    <t>Scope 3Managed assets- vehiclesManaged cars (by size)Average carUnknownmiles</t>
  </si>
  <si>
    <t>Scope 3Managed assets- vehiclesManaged cars (by size)Average carPlug-in Hybrid Electric Vehiclemiles</t>
  </si>
  <si>
    <t>Scope 3Managed assets- vehiclesManaged cars (by size)Average carBattery Electric Vehiclemiles</t>
  </si>
  <si>
    <t>Scope 3Managed assets- vehiclesManaged vansClass I (up to 1.305 tonnes)Dieselkm</t>
  </si>
  <si>
    <t>Scope 3Managed assets- vehiclesManaged vansClass I (up to 1.305 tonnes)Petrolkm</t>
  </si>
  <si>
    <t>Scope 3Managed assets- vehiclesManaged vansClass I (up to 1.305 tonnes)CNGkm</t>
  </si>
  <si>
    <t>Scope 3Managed assets- vehiclesManaged vansClass I (up to 1.305 tonnes)LPGkm</t>
  </si>
  <si>
    <t>Scope 3Managed assets- vehiclesManaged vansClass I (up to 1.305 tonnes)Unknownkm</t>
  </si>
  <si>
    <t>Scope 3Managed assets- vehiclesManaged vansClass I (up to 1.305 tonnes)Plug-in Hybrid Electric Vehiclekm</t>
  </si>
  <si>
    <t>Scope 3Managed assets- vehiclesManaged vansClass I (up to 1.305 tonnes)Battery Electric Vehiclekm</t>
  </si>
  <si>
    <t>Scope 3Managed assets- vehiclesManaged vansClass II (1.305 to 1.74 tonnes)Dieselkm</t>
  </si>
  <si>
    <t>Scope 3Managed assets- vehiclesManaged vansClass II (1.305 to 1.74 tonnes)Petrolkm</t>
  </si>
  <si>
    <t>Scope 3Managed assets- vehiclesManaged vansClass II (1.305 to 1.74 tonnes)CNGkm</t>
  </si>
  <si>
    <t>Scope 3Managed assets- vehiclesManaged vansClass II (1.305 to 1.74 tonnes)LPGkm</t>
  </si>
  <si>
    <t>Scope 3Managed assets- vehiclesManaged vansClass II (1.305 to 1.74 tonnes)Unknownkm</t>
  </si>
  <si>
    <t>Scope 3Managed assets- vehiclesManaged vansClass II (1.305 to 1.74 tonnes)Plug-in Hybrid Electric Vehiclekm</t>
  </si>
  <si>
    <t>Scope 3Managed assets- vehiclesManaged vansClass II (1.305 to 1.74 tonnes)Battery Electric Vehiclekm</t>
  </si>
  <si>
    <t>Scope 3Managed assets- vehiclesManaged vansClass III (1.74 to 3.5 tonnes)Dieselkm</t>
  </si>
  <si>
    <t>Scope 3Managed assets- vehiclesManaged vansClass III (1.74 to 3.5 tonnes)Petrolkm</t>
  </si>
  <si>
    <t>Scope 3Managed assets- vehiclesManaged vansClass III (1.74 to 3.5 tonnes)CNGkm</t>
  </si>
  <si>
    <t>Scope 3Managed assets- vehiclesManaged vansClass III (1.74 to 3.5 tonnes)LPGkm</t>
  </si>
  <si>
    <t>Scope 3Managed assets- vehiclesManaged vansClass III (1.74 to 3.5 tonnes)Unknownkm</t>
  </si>
  <si>
    <t>Scope 3Managed assets- vehiclesManaged vansClass III (1.74 to 3.5 tonnes)Plug-in Hybrid Electric Vehiclekm</t>
  </si>
  <si>
    <t>Scope 3Managed assets- vehiclesManaged vansClass III (1.74 to 3.5 tonnes)Battery Electric Vehiclekm</t>
  </si>
  <si>
    <t>Scope 3Managed assets- vehiclesManaged vansAverage (up to 3.5 tonnes)Dieselkm</t>
  </si>
  <si>
    <t>Scope 3Managed assets- vehiclesManaged vansAverage (up to 3.5 tonnes)Petrolkm</t>
  </si>
  <si>
    <t>Scope 3Managed assets- vehiclesManaged vansAverage (up to 3.5 tonnes)CNGkm</t>
  </si>
  <si>
    <t>Scope 3Managed assets- vehiclesManaged vansAverage (up to 3.5 tonnes)LPGkm</t>
  </si>
  <si>
    <t>Scope 3Managed assets- vehiclesManaged vansAverage (up to 3.5 tonnes)Unknownkm</t>
  </si>
  <si>
    <t>Scope 3Managed assets- vehiclesManaged vansAverage (up to 3.5 tonnes)Plug-in Hybrid Electric Vehiclekm</t>
  </si>
  <si>
    <t>Scope 3Managed assets- vehiclesManaged vansAverage (up to 3.5 tonnes)Battery Electric Vehiclekm</t>
  </si>
  <si>
    <t>Scope 3Managed assets- vehiclesManaged HGV (all diesel)Rigid (&gt;3.5 - 7.5 tonnes)0% Ladenkm</t>
  </si>
  <si>
    <t>Scope 3Managed assets- vehiclesManaged HGV (all diesel)Rigid (&gt;3.5 - 7.5 tonnes)50% Ladenkm</t>
  </si>
  <si>
    <t>Scope 3Managed assets- vehiclesManaged HGV (all diesel)Rigid (&gt;3.5 - 7.5 tonnes)100% Ladenkm</t>
  </si>
  <si>
    <t>Scope 3Managed assets- vehiclesManaged HGV (all diesel)Rigid (&gt;3.5 - 7.5 tonnes)Average ladenkm</t>
  </si>
  <si>
    <t>Scope 3Managed assets- vehiclesManaged HGV (all diesel)Rigid (&gt;7.5 tonnes-17 tonnes)0% Ladenkm</t>
  </si>
  <si>
    <t>Scope 3Managed assets- vehiclesManaged HGV (all diesel)Rigid (&gt;7.5 tonnes-17 tonnes)50% Ladenkm</t>
  </si>
  <si>
    <t>Scope 3Managed assets- vehiclesManaged HGV (all diesel)Rigid (&gt;7.5 tonnes-17 tonnes)100% Ladenkm</t>
  </si>
  <si>
    <t>Scope 3Managed assets- vehiclesManaged HGV (all diesel)Rigid (&gt;7.5 tonnes-17 tonnes)Average ladenkm</t>
  </si>
  <si>
    <t>Scope 3Managed assets- vehiclesManaged HGV (all diesel)Rigid (&gt;17 tonnes)0% Ladenkm</t>
  </si>
  <si>
    <t>Scope 3Managed assets- vehiclesManaged HGV (all diesel)Rigid (&gt;17 tonnes)50% Ladenkm</t>
  </si>
  <si>
    <t>Scope 3Managed assets- vehiclesManaged HGV (all diesel)Rigid (&gt;17 tonnes)100% Ladenkm</t>
  </si>
  <si>
    <t>Scope 3Managed assets- vehiclesManaged HGV (all diesel)Rigid (&gt;17 tonnes)Average ladenkm</t>
  </si>
  <si>
    <t>Scope 3Managed assets- vehiclesManaged HGV (all diesel)All rigids0% Ladenkm</t>
  </si>
  <si>
    <t>Scope 3Managed assets- vehiclesManaged HGV (all diesel)All rigids50% Ladenkm</t>
  </si>
  <si>
    <t>Scope 3Managed assets- vehiclesManaged HGV (all diesel)All rigids100% Ladenkm</t>
  </si>
  <si>
    <t>Scope 3Managed assets- vehiclesManaged HGV (all diesel)All rigidsAverage ladenkm</t>
  </si>
  <si>
    <t>Scope 3Managed assets- vehiclesManaged HGV (all diesel)Articulated (&gt;3.5 - 33t)0% Ladenkm</t>
  </si>
  <si>
    <t>Scope 3Managed assets- vehiclesManaged HGV (all diesel)Articulated (&gt;3.5 - 33t)50% Ladenkm</t>
  </si>
  <si>
    <t>Scope 3Managed assets- vehiclesManaged HGV (all diesel)Articulated (&gt;3.5 - 33t)100% Ladenkm</t>
  </si>
  <si>
    <t>Scope 3Managed assets- vehiclesManaged HGV (all diesel)Articulated (&gt;3.5 - 33t)Average ladenkm</t>
  </si>
  <si>
    <t>Scope 3Managed assets- vehiclesManaged HGV (all diesel)Articulated (&gt;33t)0% Ladenkm</t>
  </si>
  <si>
    <t>Scope 3Managed assets- vehiclesManaged HGV (all diesel)Articulated (&gt;33t)50% Ladenkm</t>
  </si>
  <si>
    <t>Scope 3Managed assets- vehiclesManaged HGV (all diesel)Articulated (&gt;33t)100% Ladenkm</t>
  </si>
  <si>
    <t>Scope 3Managed assets- vehiclesManaged HGV (all diesel)Articulated (&gt;33t)Average ladenkm</t>
  </si>
  <si>
    <t>Scope 3Managed assets- vehiclesManaged HGV (all diesel)All artics0% Ladenkm</t>
  </si>
  <si>
    <t>Scope 3Managed assets- vehiclesManaged HGV (all diesel)All artics50% Ladenkm</t>
  </si>
  <si>
    <t>Scope 3Managed assets- vehiclesManaged HGV (all diesel)All artics100% Ladenkm</t>
  </si>
  <si>
    <t>Scope 3Managed assets- vehiclesManaged HGV (all diesel)All articsAverage ladenkm</t>
  </si>
  <si>
    <t>Scope 3Managed assets- vehiclesManaged HGV (all diesel)All HGVs0% Ladenkm</t>
  </si>
  <si>
    <t>Scope 3Managed assets- vehiclesManaged HGV (all diesel)All HGVs50% Ladenkm</t>
  </si>
  <si>
    <t>Scope 3Managed assets- vehiclesManaged HGV (all diesel)All HGVs100% Ladenkm</t>
  </si>
  <si>
    <t>Scope 3Managed assets- vehiclesManaged HGV (all diesel)All HGVsAverage ladenkm</t>
  </si>
  <si>
    <t>Scope 3Managed assets- vehiclesManaged HGV refrigerated (all diesel)Rigid (&gt;3.5 - 7.5 tonnes)0% Ladenkm</t>
  </si>
  <si>
    <t>Scope 3Managed assets- vehiclesManaged HGV refrigerated (all diesel)Rigid (&gt;3.5 - 7.5 tonnes)50% Ladenkm</t>
  </si>
  <si>
    <t>Scope 3Managed assets- vehiclesManaged HGV refrigerated (all diesel)Rigid (&gt;3.5 - 7.5 tonnes)100% Ladenkm</t>
  </si>
  <si>
    <t>Scope 3Managed assets- vehiclesManaged HGV refrigerated (all diesel)Rigid (&gt;3.5 - 7.5 tonnes)Average ladenkm</t>
  </si>
  <si>
    <t>Scope 3Managed assets- vehiclesManaged HGV refrigerated (all diesel)Rigid (&gt;7.5 tonnes-17 tonnes)0% Ladenkm</t>
  </si>
  <si>
    <t>Scope 3Managed assets- vehiclesManaged HGV refrigerated (all diesel)Rigid (&gt;7.5 tonnes-17 tonnes)50% Ladenkm</t>
  </si>
  <si>
    <t>Scope 3Managed assets- vehiclesManaged HGV refrigerated (all diesel)Rigid (&gt;7.5 tonnes-17 tonnes)100% Ladenkm</t>
  </si>
  <si>
    <t>Scope 3Managed assets- vehiclesManaged HGV refrigerated (all diesel)Rigid (&gt;7.5 tonnes-17 tonnes)Average ladenkm</t>
  </si>
  <si>
    <t>Scope 3Managed assets- vehiclesManaged HGV refrigerated (all diesel)Rigid (&gt;17 tonnes)0% Ladenkm</t>
  </si>
  <si>
    <t>Scope 3Managed assets- vehiclesManaged HGV refrigerated (all diesel)Rigid (&gt;17 tonnes)50% Ladenkm</t>
  </si>
  <si>
    <t>Scope 3Managed assets- vehiclesManaged HGV refrigerated (all diesel)Rigid (&gt;17 tonnes)100% Ladenkm</t>
  </si>
  <si>
    <t>Scope 3Managed assets- vehiclesManaged HGV refrigerated (all diesel)Rigid (&gt;17 tonnes)Average ladenkm</t>
  </si>
  <si>
    <t>Scope 3Managed assets- vehiclesManaged HGV refrigerated (all diesel)All rigids0% Ladenkm</t>
  </si>
  <si>
    <t>Scope 3Managed assets- vehiclesManaged HGV refrigerated (all diesel)All rigids50% Ladenkm</t>
  </si>
  <si>
    <t>Scope 3Managed assets- vehiclesManaged HGV refrigerated (all diesel)All rigids100% Ladenkm</t>
  </si>
  <si>
    <t>Scope 3Managed assets- vehiclesManaged HGV refrigerated (all diesel)All rigidsAverage ladenkm</t>
  </si>
  <si>
    <t>Scope 3Managed assets- vehiclesManaged HGV refrigerated (all diesel)Articulated (&gt;3.5 - 33t)0% Ladenkm</t>
  </si>
  <si>
    <t>Scope 3Managed assets- vehiclesManaged HGV refrigerated (all diesel)Articulated (&gt;3.5 - 33t)50% Ladenkm</t>
  </si>
  <si>
    <t>Scope 3Managed assets- vehiclesManaged HGV refrigerated (all diesel)Articulated (&gt;3.5 - 33t)100% Ladenkm</t>
  </si>
  <si>
    <t>Scope 3Managed assets- vehiclesManaged HGV refrigerated (all diesel)Articulated (&gt;3.5 - 33t)Average ladenkm</t>
  </si>
  <si>
    <t>Scope 3Managed assets- vehiclesManaged HGV refrigerated (all diesel)Articulated (&gt;33t)0% Ladenkm</t>
  </si>
  <si>
    <t>Scope 3Managed assets- vehiclesManaged HGV refrigerated (all diesel)Articulated (&gt;33t)50% Ladenkm</t>
  </si>
  <si>
    <t>Scope 3Managed assets- vehiclesManaged HGV refrigerated (all diesel)Articulated (&gt;33t)100% Ladenkm</t>
  </si>
  <si>
    <t>Scope 3Managed assets- vehiclesManaged HGV refrigerated (all diesel)Articulated (&gt;33t)Average ladenkm</t>
  </si>
  <si>
    <t>Scope 3Managed assets- vehiclesManaged HGV refrigerated (all diesel)All artics0% Ladenkm</t>
  </si>
  <si>
    <t>Scope 3Managed assets- vehiclesManaged HGV refrigerated (all diesel)All artics50% Ladenkm</t>
  </si>
  <si>
    <t>Scope 3Managed assets- vehiclesManaged HGV refrigerated (all diesel)All artics100% Ladenkm</t>
  </si>
  <si>
    <t>Scope 3Managed assets- vehiclesManaged HGV refrigerated (all diesel)All articsAverage ladenkm</t>
  </si>
  <si>
    <t>Scope 3Managed assets- vehiclesManaged HGV refrigerated (all diesel)All HGVs0% Ladenkm</t>
  </si>
  <si>
    <t>Scope 3Managed assets- vehiclesManaged HGV refrigerated (all diesel)All HGVs50% Ladenkm</t>
  </si>
  <si>
    <t>Scope 3Managed assets- vehiclesManaged HGV refrigerated (all diesel)All HGVs100% Ladenkm</t>
  </si>
  <si>
    <t>Scope 3Managed assets- vehiclesManaged HGV refrigerated (all diesel)All HGVsAverage ladenkm</t>
  </si>
  <si>
    <t>Scope 3Managed assets- vehiclesManaged motorbikesSmallkm</t>
  </si>
  <si>
    <t>Scope 3Managed assets- vehiclesManaged motorbikesSmallmiles</t>
  </si>
  <si>
    <t>Scope 3Managed assets- vehiclesManaged motorbikesMediumkm</t>
  </si>
  <si>
    <t>Scope 3Managed assets- vehiclesManaged motorbikesMediummiles</t>
  </si>
  <si>
    <t>Scope 3Managed assets- vehiclesManaged motorbikesLargekm</t>
  </si>
  <si>
    <t>Scope 3Managed assets- vehiclesManaged motorbikesLargemiles</t>
  </si>
  <si>
    <t>Scope 3Managed assets- vehiclesManaged motorbikesAveragekm</t>
  </si>
  <si>
    <t>Scope 3Managed assets- vehiclesManaged motorbikesAveragemiles</t>
  </si>
  <si>
    <t>Scope 3HomeworkingOffice Equipmentper FTE Working Hour</t>
  </si>
  <si>
    <t>Scope 3HomeworkingHeatingper FTE Working Hour</t>
  </si>
  <si>
    <t>Scope 3HomeworkingHomeworking (office equipment + heating)per FTE Working Hour</t>
  </si>
  <si>
    <t>Scope 3Hotel stayArgentina</t>
  </si>
  <si>
    <t>Scope 3Hotel stayAustralia</t>
  </si>
  <si>
    <t>Scope 3Hotel stayAustria</t>
  </si>
  <si>
    <t>Scope 3Hotel stayBelgium</t>
  </si>
  <si>
    <t>Scope 3Hotel stayBrazil</t>
  </si>
  <si>
    <t>Scope 3Hotel stayCanada</t>
  </si>
  <si>
    <t>Scope 3Hotel stayChile</t>
  </si>
  <si>
    <t>Scope 3Hotel stayChina</t>
  </si>
  <si>
    <t>Scope 3Hotel stayColombia</t>
  </si>
  <si>
    <t>Scope 3Hotel stayCosta Rica</t>
  </si>
  <si>
    <t>Scope 3Hotel stayCzech Republic</t>
  </si>
  <si>
    <t>Scope 3Hotel stayEgypt</t>
  </si>
  <si>
    <t>Scope 3Hotel stayFiji</t>
  </si>
  <si>
    <t>Scope 3Hotel stayFinland</t>
  </si>
  <si>
    <t>Scope 3Hotel stayFrance</t>
  </si>
  <si>
    <t>Scope 3Hotel stayGermany</t>
  </si>
  <si>
    <t>Scope 3Hotel stayGreece</t>
  </si>
  <si>
    <t>Scope 3Hotel stayHong Kong, China</t>
  </si>
  <si>
    <t>Scope 3Hotel stayHungary</t>
  </si>
  <si>
    <t>Scope 3Hotel stayIndia</t>
  </si>
  <si>
    <t>Scope 3Hotel stayIndonesia</t>
  </si>
  <si>
    <t>Scope 3Hotel stayIreland</t>
  </si>
  <si>
    <t>Scope 3Hotel stayIsrael</t>
  </si>
  <si>
    <t>Scope 3Hotel stayItaly</t>
  </si>
  <si>
    <t>Scope 3Hotel stayJapan</t>
  </si>
  <si>
    <t>Scope 3Hotel stayJordan</t>
  </si>
  <si>
    <t>Scope 3Hotel stayKazakhstan</t>
  </si>
  <si>
    <t>Scope 3Hotel stayKorea</t>
  </si>
  <si>
    <t>Scope 3Hotel stayMacau, China</t>
  </si>
  <si>
    <t>Scope 3Hotel stayMalaysia</t>
  </si>
  <si>
    <t>Scope 3Hotel stayMaldives</t>
  </si>
  <si>
    <t>Scope 3Hotel stayMexico</t>
  </si>
  <si>
    <t>Scope 3Hotel stayMorocco</t>
  </si>
  <si>
    <t>Scope 3Hotel stayNetherlands</t>
  </si>
  <si>
    <t>Scope 3Hotel stayNew Zealand</t>
  </si>
  <si>
    <t>Scope 3Hotel stayOman</t>
  </si>
  <si>
    <t>Scope 3Hotel stayPanama</t>
  </si>
  <si>
    <t>Scope 3Hotel stayPeru</t>
  </si>
  <si>
    <t>Scope 3Hotel stayPhilippines</t>
  </si>
  <si>
    <t>Scope 3Hotel stayPoland</t>
  </si>
  <si>
    <t>Scope 3Hotel stayPortugal</t>
  </si>
  <si>
    <t>Scope 3Hotel stayQatar</t>
  </si>
  <si>
    <t>Scope 3Hotel stayRomania</t>
  </si>
  <si>
    <t>Scope 3Hotel stayRussian Federation</t>
  </si>
  <si>
    <t>Scope 3Hotel staySaudi Arabia</t>
  </si>
  <si>
    <t>Scope 3Hotel staySingapore</t>
  </si>
  <si>
    <t>Scope 3Hotel staySouth Africa</t>
  </si>
  <si>
    <t>Scope 3Hotel staySpain</t>
  </si>
  <si>
    <t>Scope 3Hotel staySwitzerland</t>
  </si>
  <si>
    <t>Scope 3Hotel stayTaiwan, China</t>
  </si>
  <si>
    <t>Scope 3Hotel stayThailand</t>
  </si>
  <si>
    <t>Scope 3Hotel stayTurkey</t>
  </si>
  <si>
    <t>Scope 3Hotel stayUnited Arab Emirates</t>
  </si>
  <si>
    <t>Scope 3Hotel stayUnited Kingdom</t>
  </si>
  <si>
    <t>Scope 3Hotel stayUnited States</t>
  </si>
  <si>
    <t>Scope 3Hotel stayUruguay</t>
  </si>
  <si>
    <t>Scope 3Hotel stayVietnam</t>
  </si>
  <si>
    <t>Scope 2ElectricityAfghanistankWh</t>
  </si>
  <si>
    <t>Scope 2ElectricityAlbaniakWh</t>
  </si>
  <si>
    <t>Scope 2ElectricityAlgeriakWh</t>
  </si>
  <si>
    <t>Scope 2ElectricityAmerican Samoa (U.S.)kWh</t>
  </si>
  <si>
    <t>Scope 2ElectricityAndorrakWh</t>
  </si>
  <si>
    <t>Scope 2ElectricityAngolakWh</t>
  </si>
  <si>
    <t>Scope 2ElectricityAnguilla (U.K.)kWh</t>
  </si>
  <si>
    <t>Scope 2ElectricityAntigua and BarbudakWh</t>
  </si>
  <si>
    <t>Scope 2ElectricityArgentinakWh</t>
  </si>
  <si>
    <t>Scope 2ElectricityArmeniakWh</t>
  </si>
  <si>
    <t>Scope 2ElectricityArubakWh</t>
  </si>
  <si>
    <t>Scope 2ElectricityAustraliakWh</t>
  </si>
  <si>
    <t>Scope 2ElectricityAustriakWh</t>
  </si>
  <si>
    <t>Scope 2ElectricityAzerbaijankWh</t>
  </si>
  <si>
    <t>Scope 2ElectricityAzores (Portugal)kWh</t>
  </si>
  <si>
    <t>Scope 2ElectricityBahamaskWh</t>
  </si>
  <si>
    <t>Scope 2ElectricityBahrainkWh</t>
  </si>
  <si>
    <t>Scope 2ElectricityBangladeshkWh</t>
  </si>
  <si>
    <t>Scope 2ElectricityBarbadoskWh</t>
  </si>
  <si>
    <t>Scope 2ElectricityBelaruskWh</t>
  </si>
  <si>
    <t>Scope 2ElectricityBelgiumkWh</t>
  </si>
  <si>
    <t>Scope 2ElectricityBelizekWh</t>
  </si>
  <si>
    <t>Scope 2ElectricityBeninkWh</t>
  </si>
  <si>
    <t>Scope 2ElectricityBermuda (U.K.)kWh</t>
  </si>
  <si>
    <t>Scope 2ElectricityBhutankWh</t>
  </si>
  <si>
    <t>Scope 2ElectricityBolivia, Plurinational State ofkWh</t>
  </si>
  <si>
    <t>Scope 2ElectricityBonaire (Netherland)kWh</t>
  </si>
  <si>
    <t>Scope 2ElectricityBosnia and HerzegovinakWh</t>
  </si>
  <si>
    <t>Scope 2ElectricityBotswanakWh</t>
  </si>
  <si>
    <t>Scope 2ElectricityBrazilkWh</t>
  </si>
  <si>
    <t>Scope 2ElectricityBritish Virgin Islands (U.K.)kWh</t>
  </si>
  <si>
    <t>Scope 2ElectricityBrunei DarussalamkWh</t>
  </si>
  <si>
    <t>Scope 2ElectricityBulgariakWh</t>
  </si>
  <si>
    <t>Scope 2ElectricityBurkina FasokWh</t>
  </si>
  <si>
    <t>Scope 2ElectricityBurundikWh</t>
  </si>
  <si>
    <t>Scope 2ElectricityCambodiakWh</t>
  </si>
  <si>
    <t>Scope 2ElectricityCameroonkWh</t>
  </si>
  <si>
    <t>Scope 2ElectricityCanadakWh</t>
  </si>
  <si>
    <t>Scope 2ElectricityCanary Islands (Spain)kWh</t>
  </si>
  <si>
    <t>Scope 2ElectricityCape VerdekWh</t>
  </si>
  <si>
    <t>Scope 2ElectricityCayman IslandskWh</t>
  </si>
  <si>
    <t>Scope 2ElectricityCentral African RepublickWh</t>
  </si>
  <si>
    <t>Scope 2ElectricityChadkWh</t>
  </si>
  <si>
    <t>Scope 2ElectricityChannel Islands (U.K)kWh</t>
  </si>
  <si>
    <t>Scope 2ElectricityChilekWh</t>
  </si>
  <si>
    <t>Scope 2ElectricityChina (PRC and Hong Kong)kWh</t>
  </si>
  <si>
    <t>Scope 2ElectricityColombiakWh</t>
  </si>
  <si>
    <t>Scope 2ElectricityComoroskWh</t>
  </si>
  <si>
    <t>Scope 2ElectricityCongo, Democratic Republic ofkWh</t>
  </si>
  <si>
    <t>Scope 2ElectricityCongo, Republic ofkWh</t>
  </si>
  <si>
    <t>Scope 2ElectricityCook IslandskWh</t>
  </si>
  <si>
    <t>Scope 2ElectricityCosta RicakWh</t>
  </si>
  <si>
    <t>Scope 2ElectricityCôte d'IvoirekWh</t>
  </si>
  <si>
    <t>Scope 2ElectricityCroatiakWh</t>
  </si>
  <si>
    <t>Scope 2ElectricityCubakWh</t>
  </si>
  <si>
    <t>Scope 2ElectricityCuracao/Netherlands AntilleskWh</t>
  </si>
  <si>
    <t>Scope 2ElectricityCypruskWh</t>
  </si>
  <si>
    <t>Scope 2ElectricityCzech RepublickWh</t>
  </si>
  <si>
    <t>Scope 2ElectricityDenmarkkWh</t>
  </si>
  <si>
    <t>Scope 2ElectricityDjiboutikWh</t>
  </si>
  <si>
    <t>Scope 2ElectricityDominicakWh</t>
  </si>
  <si>
    <t>Scope 2ElectricityDominican RepublickWh</t>
  </si>
  <si>
    <t>Scope 2ElectricityEcuadorkWh</t>
  </si>
  <si>
    <t>Scope 2ElectricityEgyptkWh</t>
  </si>
  <si>
    <t>Scope 2ElectricityEl SalvadorkWh</t>
  </si>
  <si>
    <t>Scope 2ElectricityEquatorial GuineakWh</t>
  </si>
  <si>
    <t>Scope 2ElectricityEritreakWh</t>
  </si>
  <si>
    <t>Scope 2ElectricityEstoniakWh</t>
  </si>
  <si>
    <t>Scope 2ElectricityEswatinikWh</t>
  </si>
  <si>
    <t>Scope 2ElectricityEthiopiakWh</t>
  </si>
  <si>
    <t>Scope 2ElectricityFalkland Islands (U.K.)kWh</t>
  </si>
  <si>
    <t>Scope 2ElectricityFaroe Islands (Denmark)kWh</t>
  </si>
  <si>
    <t>Scope 2ElectricityFijikWh</t>
  </si>
  <si>
    <t>Scope 2ElectricityFinlandkWh</t>
  </si>
  <si>
    <t>Scope 2ElectricityFrancekWh</t>
  </si>
  <si>
    <t>Scope 2ElectricityFrench GuianakWh</t>
  </si>
  <si>
    <t>Scope 2ElectricityFrench PolynesiakWh</t>
  </si>
  <si>
    <t>Scope 2ElectricityGabonkWh</t>
  </si>
  <si>
    <t>Scope 2ElectricityGambiakWh</t>
  </si>
  <si>
    <t>Scope 2ElectricityGeorgiakWh</t>
  </si>
  <si>
    <t>Scope 2ElectricityGermanykWh</t>
  </si>
  <si>
    <t>Scope 2ElectricityGhanakWh</t>
  </si>
  <si>
    <t>Scope 2ElectricityGibraltar (U.K.)kWh</t>
  </si>
  <si>
    <t>Scope 2ElectricityGreecekWh</t>
  </si>
  <si>
    <t>Scope 2ElectricityGreenlandkWh</t>
  </si>
  <si>
    <t>Scope 2ElectricityGrenadakWh</t>
  </si>
  <si>
    <t>Scope 2ElectricityGuadeloupe (France)kWh</t>
  </si>
  <si>
    <t>Scope 2ElectricityGuamkWh</t>
  </si>
  <si>
    <t>Scope 2ElectricityGuatemalakWh</t>
  </si>
  <si>
    <t>Scope 2ElectricityGuineakWh</t>
  </si>
  <si>
    <t>Scope 2ElectricityGuinea-BissaukWh</t>
  </si>
  <si>
    <t>Scope 2ElectricityGuyanakWh</t>
  </si>
  <si>
    <t>Scope 2ElectricityHaitikWh</t>
  </si>
  <si>
    <t>Scope 2ElectricityHonduraskWh</t>
  </si>
  <si>
    <t>Scope 2ElectricityHungarykWh</t>
  </si>
  <si>
    <t>Scope 2ElectricityIcelandkWh</t>
  </si>
  <si>
    <t>Scope 2ElectricityIndiakWh</t>
  </si>
  <si>
    <t>Scope 2ElectricityIndonesiakWh</t>
  </si>
  <si>
    <t>Scope 2ElectricityIran, Islamic Republic ofkWh</t>
  </si>
  <si>
    <t>Scope 2ElectricityIraqkWh</t>
  </si>
  <si>
    <t>Scope 2ElectricityIrelandkWh</t>
  </si>
  <si>
    <t>Scope 2ElectricityIsle of Man (U.K.)kWh</t>
  </si>
  <si>
    <t>Scope 2ElectricityIsraelkWh</t>
  </si>
  <si>
    <t>Scope 2ElectricityItalykWh</t>
  </si>
  <si>
    <t>Scope 2ElectricityJamaicakWh</t>
  </si>
  <si>
    <t>Scope 2ElectricityJapankWh</t>
  </si>
  <si>
    <t>Scope 2ElectricityJordankWh</t>
  </si>
  <si>
    <t>Scope 2ElectricityKazakhstankWh</t>
  </si>
  <si>
    <t>Scope 2ElectricityKenyakWh</t>
  </si>
  <si>
    <t>Scope 2ElectricityKiribatikWh</t>
  </si>
  <si>
    <t>Scope 2ElectricityKorea (North), Democratic People's Republic ofkWh</t>
  </si>
  <si>
    <t>Scope 2ElectricityKorea (South), Republic ofkWh</t>
  </si>
  <si>
    <t>Scope 2ElectricityKosovokWh</t>
  </si>
  <si>
    <t>Scope 2ElectricityKuwaitkWh</t>
  </si>
  <si>
    <t>Scope 2ElectricityKyrgyzstankWh</t>
  </si>
  <si>
    <t>Scope 2ElectricityLao People's Democratic RepublickWh</t>
  </si>
  <si>
    <t>Scope 2ElectricityLatviakWh</t>
  </si>
  <si>
    <t>Scope 2ElectricityLebanonkWh</t>
  </si>
  <si>
    <t>Scope 2ElectricityLesothokWh</t>
  </si>
  <si>
    <t>Scope 2ElectricityLiberiakWh</t>
  </si>
  <si>
    <t>Scope 2ElectricityLibyakWh</t>
  </si>
  <si>
    <t>Scope 2ElectricityLiechtensteinkWh</t>
  </si>
  <si>
    <t>Scope 2ElectricityLithuaniakWh</t>
  </si>
  <si>
    <t>Scope 2ElectricityLuxembourgkWh</t>
  </si>
  <si>
    <t>Scope 2ElectricityMadagascarkWh</t>
  </si>
  <si>
    <t>Scope 2ElectricityMadeira (Portugal)kWh</t>
  </si>
  <si>
    <t>Scope 2ElectricityMalawikWh</t>
  </si>
  <si>
    <t>Scope 2ElectricityMalaysiakWh</t>
  </si>
  <si>
    <t>Scope 2ElectricityMaldiveskWh</t>
  </si>
  <si>
    <t>Scope 2ElectricityMalikWh</t>
  </si>
  <si>
    <t>Scope 2ElectricityMaltakWh</t>
  </si>
  <si>
    <t>Scope 2ElectricityMarshall IslandskWh</t>
  </si>
  <si>
    <t>Scope 2ElectricityMartinique (France)kWh</t>
  </si>
  <si>
    <t>Scope 2ElectricityMauritaniakWh</t>
  </si>
  <si>
    <t>Scope 2ElectricityMauritiuskWh</t>
  </si>
  <si>
    <t>Scope 2ElectricityMayotte (France)kWh</t>
  </si>
  <si>
    <t>Scope 2ElectricityMexicokWh</t>
  </si>
  <si>
    <t>Scope 2ElectricityMicronesiakWh</t>
  </si>
  <si>
    <t>Scope 2ElectricityMoldova, Republic of kWh</t>
  </si>
  <si>
    <t>Scope 2ElectricityMonacokWh</t>
  </si>
  <si>
    <t>Scope 2ElectricityMongoliakWh</t>
  </si>
  <si>
    <t>Scope 2ElectricityMontenegrokWh</t>
  </si>
  <si>
    <t>Scope 2ElectricityMontserratkWh</t>
  </si>
  <si>
    <t>Scope 2ElectricityMoroccokWh</t>
  </si>
  <si>
    <t>Scope 2ElectricityMozambiquekWh</t>
  </si>
  <si>
    <t>Scope 2ElectricityMyanmarkWh</t>
  </si>
  <si>
    <t>Scope 2ElectricityNamibiakWh</t>
  </si>
  <si>
    <t>Scope 2ElectricityNaurukWh</t>
  </si>
  <si>
    <t>Scope 2ElectricityNepalkWh</t>
  </si>
  <si>
    <t>Scope 2ElectricityNetherlandskWh</t>
  </si>
  <si>
    <t>Scope 2ElectricityNew Caledonia (France)kWh</t>
  </si>
  <si>
    <t>Scope 2ElectricityNew ZealandkWh</t>
  </si>
  <si>
    <t>Scope 2ElectricityNicaraguakWh</t>
  </si>
  <si>
    <t>Scope 2ElectricityNigerkWh</t>
  </si>
  <si>
    <t>Scope 2ElectricityNigeriakWh</t>
  </si>
  <si>
    <t>Scope 2ElectricityNiuekWh</t>
  </si>
  <si>
    <t>Scope 2ElectricityNorth Macedonia, Republic ofkWh</t>
  </si>
  <si>
    <t>Scope 2ElectricityNorthern Mariana Islands (U.S.)kWh</t>
  </si>
  <si>
    <t>Scope 2ElectricityNorwaykWh</t>
  </si>
  <si>
    <t>Scope 2ElectricityOmankWh</t>
  </si>
  <si>
    <t>Scope 2ElectricityPakistankWh</t>
  </si>
  <si>
    <t>Scope 2ElectricityPalaukWh</t>
  </si>
  <si>
    <t>Scope 2ElectricityPalestinian AuthoritykWh</t>
  </si>
  <si>
    <t>Scope 2ElectricityPanamakWh</t>
  </si>
  <si>
    <t>Scope 2ElectricityPapua New GuineakWh</t>
  </si>
  <si>
    <t>Scope 2ElectricityParaguaykWh</t>
  </si>
  <si>
    <t>Scope 2ElectricityPerukWh</t>
  </si>
  <si>
    <t>Scope 2ElectricityPhilippineskWh</t>
  </si>
  <si>
    <t>Scope 2ElectricityPolandkWh</t>
  </si>
  <si>
    <t>Scope 2ElectricityPortugalkWh</t>
  </si>
  <si>
    <t>Scope 2ElectricityPuerto Rico (U.S.)kWh</t>
  </si>
  <si>
    <t>Scope 2ElectricityQatarkWh</t>
  </si>
  <si>
    <t>Scope 2ElectricityReunion (France)kWh</t>
  </si>
  <si>
    <t>Scope 2ElectricityRomaniakWh</t>
  </si>
  <si>
    <t>Scope 2ElectricityRussian FederationkWh</t>
  </si>
  <si>
    <t>Scope 2ElectricityRwandakWh</t>
  </si>
  <si>
    <t>Scope 2ElectricitySaint Helena (U.K.)kWh</t>
  </si>
  <si>
    <t>Scope 2ElectricitySaint Kitts and NeviskWh</t>
  </si>
  <si>
    <t>Scope 2ElectricitySaint LuciakWh</t>
  </si>
  <si>
    <t>Scope 2ElectricitySaint Martin (France)kWh</t>
  </si>
  <si>
    <t>Scope 2ElectricitySaint Pierre and Miquelon (France)kWh</t>
  </si>
  <si>
    <t>Scope 2ElectricitySaint Vincent and GrenadineskWh</t>
  </si>
  <si>
    <t>Scope 2ElectricitySamoakWh</t>
  </si>
  <si>
    <t>Scope 2ElectricitySan MarinokWh</t>
  </si>
  <si>
    <t>Scope 2ElectricitySao Tomé &amp; PrincipekWh</t>
  </si>
  <si>
    <t>Scope 2ElectricitySaudi ArabiakWh</t>
  </si>
  <si>
    <t>Scope 2ElectricitySenegalkWh</t>
  </si>
  <si>
    <t>Scope 2ElectricitySerbiakWh</t>
  </si>
  <si>
    <t>Scope 2ElectricitySeychelleskWh</t>
  </si>
  <si>
    <t>Scope 2ElectricitySierra LeonekWh</t>
  </si>
  <si>
    <t>Scope 2ElectricitySingaporekWh</t>
  </si>
  <si>
    <t>Scope 2ElectricitySint Martin (Netherlands)kWh</t>
  </si>
  <si>
    <t>Scope 2ElectricitySlovak RepublickWh</t>
  </si>
  <si>
    <t>Scope 2ElectricitySloveniakWh</t>
  </si>
  <si>
    <t>Scope 2ElectricitySolomon IslandskWh</t>
  </si>
  <si>
    <t>Scope 2ElectricitySomaliakWh</t>
  </si>
  <si>
    <t>Scope 2ElectricitySouth AfricakWh</t>
  </si>
  <si>
    <t>Scope 2ElectricitySouth SudankWh</t>
  </si>
  <si>
    <t>Scope 2ElectricitySpainkWh</t>
  </si>
  <si>
    <t>Scope 2ElectricitySri LankakWh</t>
  </si>
  <si>
    <t>Scope 2ElectricitySudankWh</t>
  </si>
  <si>
    <t>Scope 2ElectricitySurinamekWh</t>
  </si>
  <si>
    <t>Scope 2ElectricitySwedenkWh</t>
  </si>
  <si>
    <t>Scope 2ElectricitySwitzerlandkWh</t>
  </si>
  <si>
    <t>Scope 2ElectricitySyrian Arab RepublickWh</t>
  </si>
  <si>
    <t>Scope 2ElectricityTaiwan (Chinese Taipei)kWh</t>
  </si>
  <si>
    <t>Scope 2ElectricityTajikistankWh</t>
  </si>
  <si>
    <t>Scope 2ElectricityTanzania, United Republic ofkWh</t>
  </si>
  <si>
    <t>Scope 2ElectricityThailandkWh</t>
  </si>
  <si>
    <t>Scope 2ElectricityTimor-LestekWh</t>
  </si>
  <si>
    <t>Scope 2ElectricityTogokWh</t>
  </si>
  <si>
    <t>Scope 2ElectricityTongakWh</t>
  </si>
  <si>
    <t>Scope 2ElectricityTrinidad and TobagokWh</t>
  </si>
  <si>
    <t>Scope 2ElectricityTunisiakWh</t>
  </si>
  <si>
    <t>Scope 2ElectricityTurkeykWh</t>
  </si>
  <si>
    <t>Scope 2ElectricityTurkmenistankWh</t>
  </si>
  <si>
    <t>Scope 2ElectricityTurks and Caicos Islands (U.K.)kWh</t>
  </si>
  <si>
    <t>Scope 2ElectricityTuvalukWh</t>
  </si>
  <si>
    <t>Scope 2ElectricityUgandakWh</t>
  </si>
  <si>
    <t>Scope 2ElectricityUkrainekWh</t>
  </si>
  <si>
    <t>Scope 2ElectricityUnited Arab EmirateskWh</t>
  </si>
  <si>
    <t>Scope 2ElectricityUnited KingdomkWh</t>
  </si>
  <si>
    <t>Scope 2ElectricityUnited StateskWh</t>
  </si>
  <si>
    <t>Scope 2ElectricityUruguaykWh</t>
  </si>
  <si>
    <t>Scope 2ElectricityUzbekistankWh</t>
  </si>
  <si>
    <t>Scope 2ElectricityVanatukWh</t>
  </si>
  <si>
    <t>Scope 2ElectricityVenezuela, Bolivarian Republic ofkWh</t>
  </si>
  <si>
    <t>Scope 2ElectricityViet NamkWh</t>
  </si>
  <si>
    <t>Scope 2ElectricityVirgin Islands (U.S.)kWh</t>
  </si>
  <si>
    <t>Scope 2ElectricityYemenkWh</t>
  </si>
  <si>
    <t>Scope 2ElectricityZambiakWh</t>
  </si>
  <si>
    <t>Scope 2ElectricityZimbabwekWh</t>
  </si>
  <si>
    <t>Kyoto components</t>
  </si>
  <si>
    <t>Use type</t>
  </si>
  <si>
    <t>Scope 3Business travel- sea</t>
  </si>
  <si>
    <t>UK Electricity</t>
  </si>
  <si>
    <t>% Working regime
(For full-time: 100%)</t>
  </si>
  <si>
    <t>% Working from home (e.g. 50% from home)</t>
  </si>
  <si>
    <t>Distance (km/miles)</t>
  </si>
  <si>
    <t>Waste management practice</t>
  </si>
  <si>
    <t>Reference to Waste management practices</t>
  </si>
  <si>
    <t>Type of product</t>
  </si>
  <si>
    <t>Enter the waste management practice applied and the quantities for the type of waste being treated.</t>
  </si>
  <si>
    <t>Enter the unit and amounts for the applicable WTT fuels.</t>
  </si>
  <si>
    <t>Enter the unit and the total distance for each type of vehicle.</t>
  </si>
  <si>
    <t>Enter the amount.</t>
  </si>
  <si>
    <t>Enter the unit and amount for each applicable fuel.</t>
  </si>
  <si>
    <t>Enter the unit and amount for each applicable bioenergy source.</t>
  </si>
  <si>
    <t>Select the Kyoto components and enter the amount for each applicable refrigerant.</t>
  </si>
  <si>
    <t>Choose the country and number of nights per occupied room</t>
  </si>
  <si>
    <r>
      <t xml:space="preserve">Use the </t>
    </r>
    <r>
      <rPr>
        <b/>
        <i/>
        <sz val="12"/>
        <color theme="1"/>
        <rFont val="Calibri"/>
        <family val="2"/>
        <scheme val="minor"/>
      </rPr>
      <t>ICAO Calculator</t>
    </r>
    <r>
      <rPr>
        <b/>
        <sz val="12"/>
        <color theme="1"/>
        <rFont val="Calibri"/>
        <family val="2"/>
        <scheme val="minor"/>
      </rPr>
      <t xml:space="preserve"> and add the information below. In case you have many flights, send an email to climateneutralnow@unfccc.int asking for support</t>
    </r>
  </si>
  <si>
    <t>Enter the amount in tonnes for each of the material applicable to your organisation.</t>
  </si>
  <si>
    <t>Enter the weight in tonnes and distance for each applicable vehicle.</t>
  </si>
  <si>
    <t xml:space="preserve">Enter the amount for each type of food. </t>
  </si>
  <si>
    <t>Office equipment</t>
  </si>
  <si>
    <t>Scope 3Managed assets- vehicles</t>
  </si>
  <si>
    <t>Managed assets-vehicles refer to vehicles that are used by the organization, but are not owned by the organization and generally do not appear in the organization's balance sheet.</t>
  </si>
  <si>
    <t>Enter the unit and total distancre for each applicable vehicle.</t>
  </si>
  <si>
    <r>
      <rPr>
        <b/>
        <sz val="12"/>
        <color theme="1"/>
        <rFont val="Calibri"/>
        <family val="2"/>
        <scheme val="minor"/>
      </rPr>
      <t>Heat and steam</t>
    </r>
    <r>
      <rPr>
        <sz val="12"/>
        <color theme="1"/>
        <rFont val="Calibri"/>
        <family val="2"/>
        <scheme val="minor"/>
      </rPr>
      <t xml:space="preserve">
Emissions within organisations that purchase heat/steam energy for heating purposes or for use in specific industrial processes.</t>
    </r>
    <r>
      <rPr>
        <sz val="12"/>
        <color rgb="FFFF0000"/>
        <rFont val="Calibri (Body)_x0000_"/>
      </rPr>
      <t>*</t>
    </r>
  </si>
  <si>
    <r>
      <rPr>
        <b/>
        <sz val="12"/>
        <color theme="1"/>
        <rFont val="Calibri"/>
        <family val="2"/>
        <scheme val="minor"/>
      </rPr>
      <t>District cooling</t>
    </r>
    <r>
      <rPr>
        <sz val="12"/>
        <color theme="1"/>
        <rFont val="Calibri"/>
        <family val="2"/>
        <scheme val="minor"/>
      </rPr>
      <t xml:space="preserve">
Air conditioning from chilled water within a centralized energy plant and underground pipes distribution.</t>
    </r>
  </si>
  <si>
    <t>Managed assets</t>
  </si>
  <si>
    <t>Electricity &amp; vehicles</t>
  </si>
  <si>
    <t>Full set of factors for kg CO2e from DEFRA 2022</t>
  </si>
  <si>
    <t>Battery Electric cars: DEFRA Electricity EF for EVs/ GEF UK * Country specific IFI GEF 2021
Other vehicles: Full set of factors for kg CO2e from DEFRA 2022</t>
  </si>
  <si>
    <t>Greenhouse Gas Protocol’s Corporate Accounting and Reporting Standard, 2004, p. 25</t>
  </si>
  <si>
    <t>Greenhouse Gas Protocol’s Scope 2 Guidance, 2015, p. 34</t>
  </si>
  <si>
    <t>Greenhouse Gas Protocol’s Corporate Value Chain (Scope 3) - Accounting and Reporting Standard, 2011, p. 61</t>
  </si>
  <si>
    <t>For Palestine: Average EF of Iraq, Jordan, Lebanon, Syrian Arab Republic, Turkey. For Holy See: Italy EF; Western Sahara: Average EF of Algeria, Mali, Mauritania, Morocco, Senegal. For Åland Islands
Antarctica, Bonaire, Sint Eustatius and Saba, Bouvet Island, British Indian Ocean Territory, China, Macao Special Administrative Region, Christmas Island, Cocos (Keeling) Islands, French Southern Territories, Guernsey, Heard Island and McDonald Islands, Jersey, Norfolk Island, Pitcairn, Saint Barthélemy, Sark, South Georgia and the South Sandwich Islands, Svalbard and Jan Mayen Islands, Tokelau, United States Minor Outlying Islands, Wallis and Futuna Islands: Average of  American Samoa, Antigua and Barbuda, Aruba, Bahamas, Barbados, Bermuda, British Virgin Islands, Cayman Islands, Cook Islands, Falkland Islands (Malvinas), Faroe Islands, Fiji, French Polynesia, Guadeloupe, Guam, Malta, Marshall Islands, Martinique,   Mauritius, Northern Mariana Islands, Réunion, Saint Helena, Saint Kitts and Nevis, Saint Martin (French Part), Saint Pierre and Miquelon, Saint Vincent and the Grenadines, Seychelles, Sint Maarten (Dutch part), Solomon Islands, Turks and Caicos Islands, Tuvalu, United States Virgin Islands, Vanuatu.</t>
  </si>
  <si>
    <t xml:space="preserve">Scope 1 [includes] direct GHG emissions occur from sources that are owned or controlled by the company, for example, emissions from combustion in owned or controlled boilers, furnaces, vehicles, etc.; emissions from chemical production in owned or controlled process equipment. </t>
  </si>
  <si>
    <t>Scope 2 is an indirect emission category that includes GHG emissions from the generation of purchased or acquired electricity, steam, heat, or cooling consumed by the reporting company.3 GHG emissions from energy generation occur at discrete sources owned and operated by generators that account for direct emissions from generation in their scope 1 inventory. Scope 2 includes indirect emissions from generation only; other upstream emissions associated with the production and processing of upstream fuels, or transmission or distribution of energy within a grid, are tracked in scope 3.</t>
  </si>
  <si>
    <t>Scope 3 emissions occur from sources that are not owned or controlled by the reporting  company, but occur from sources owned and controlled by other entities in the value chain (e.g., contract manufacturers, materials suppliers, third_x0002_party logistics providers, waste management suppliers, travel suppliers, lessees and lessors, franchisees, retailers, employees, and customers). Nevertheless, scope 3 emissions can be influenced by the activities of the reporting company, such that companies often have the ability to influence GHG reductions upstream and downstream of their operations. Companies should prioritize activities in the value chain where the reporting company has the potential to influence GHG reductions.</t>
  </si>
  <si>
    <t xml:space="preserve">Electricity used at a site or in an asset not directly owned or operated by the organization (such as space in a data centre). This is a voluntary accounting practice. This does not include the emissions associated with the transmission and distribution of electricity.											</t>
  </si>
  <si>
    <t>Cornell Hotel Sustainability Benchmarking (CHSB) Index 2021</t>
  </si>
  <si>
    <t>Combustion of fuels produced from recently living sources (such as trees) at a site or in an asset under the direct control of the reporting organisation. All factors are on a net calorific value basis.</t>
  </si>
  <si>
    <r>
      <rPr>
        <b/>
        <sz val="12"/>
        <color theme="1"/>
        <rFont val="Calibri"/>
        <family val="2"/>
        <scheme val="minor"/>
      </rPr>
      <t xml:space="preserve">Type of product
</t>
    </r>
    <r>
      <rPr>
        <sz val="12"/>
        <color theme="1"/>
        <rFont val="Calibri"/>
        <family val="2"/>
        <scheme val="minor"/>
      </rPr>
      <t>Kyoto Protocol products: Gases regulated under the Kyoto Protocol (1997), an international treaty establishing binding greenhouse gas reduction obligations for 37 industrialized countries.
Blends: Blends of gases regulated under the Kyoto Protocol.
Montreal Protocol products: Gases regulated under the Montreal Protocol (1987), which aims to 'phase out' specific known ozone-depleting substances.</t>
    </r>
  </si>
  <si>
    <r>
      <t>Home office energy consumption. 'With heating': workstation, lighting and heating. 'With cooling': workstation, lighting and cooling. 'No heating, no cooling': workstation and lighting. The consumption is multiplied times the country-based Grid Emission Factor (IFI Harmonized Grid Emission factor (GEF) data set).
Assumed that a homeworking employee only uses energy for a laptop or PC, monitor, phone, printer and lighting; assumed that the energy used by a homeworking employee is 140W, same as the energy used by a workstation (a laptop or PC, monitor, phone and printer); assumed that the energy used for lighting is 10W per homeworking employee (</t>
    </r>
    <r>
      <rPr>
        <i/>
        <sz val="10"/>
        <color theme="3" tint="-0.249977111117893"/>
        <rFont val="Calibri"/>
        <family val="2"/>
        <scheme val="minor"/>
      </rPr>
      <t>assumptions by EcoAct</t>
    </r>
    <r>
      <rPr>
        <sz val="10"/>
        <color theme="3" tint="-0.249977111117893"/>
        <rFont val="Calibri"/>
        <family val="2"/>
        <scheme val="minor"/>
      </rPr>
      <t>).</t>
    </r>
  </si>
  <si>
    <t>Please make sure that you filled in your country on the tab "Your Organisation", as some emission factors are country-based.
Care should be taken to avoid double counting with an organisation's general electricity consumption for the Plug-in Hybrid Electric and Battery Electric.
For an indication of size, for Level 3, refer to Assumptions in the "Info and Sources" tab.</t>
  </si>
  <si>
    <r>
      <rPr>
        <b/>
        <sz val="12"/>
        <color theme="1"/>
        <rFont val="Calibri"/>
        <family val="2"/>
        <scheme val="minor"/>
      </rPr>
      <t xml:space="preserve">All materials consumed in the reporting period.
</t>
    </r>
    <r>
      <rPr>
        <sz val="12"/>
        <color theme="1"/>
        <rFont val="Calibri"/>
        <family val="2"/>
        <scheme val="minor"/>
      </rPr>
      <t xml:space="preserve">
The emissions cover the extraction, primary processing, manufacturing and transporting materials to the point of sale.</t>
    </r>
  </si>
  <si>
    <r>
      <t xml:space="preserve">Travel for business purposes in assets not owned or directly operated by a business.  This includes mileage for business purposes in, for example, cars owned by employees, public transport and hire cars.
</t>
    </r>
    <r>
      <rPr>
        <b/>
        <sz val="12"/>
        <color theme="1"/>
        <rFont val="Calibri"/>
        <family val="2"/>
        <scheme val="minor"/>
      </rPr>
      <t>For an indication of size, for Type, refer to Assumptions in the "Info and Sources" tab.</t>
    </r>
  </si>
  <si>
    <t>For an indication of size, for Type, refer to Assumptions in the "Info and Sources" tab.</t>
  </si>
  <si>
    <t>Assumptions:
48 (working weeks) * 5 days per week = 240 working days per year
240 (days/year) * 8 hours = 1,920 working hours per year
1,920 Working Hours / 12 = 160 working hours per month
More assumptions in the "Info and sources" tab.</t>
  </si>
  <si>
    <t>-</t>
  </si>
  <si>
    <t>Factor EV (Scope 2)</t>
  </si>
  <si>
    <t>Fuels | Scope 1</t>
  </si>
  <si>
    <t>Bioenergy | Scope 1</t>
  </si>
  <si>
    <t>Refrigerant and others | Scope 1</t>
  </si>
  <si>
    <t>Own or controlled vehicles | Scope 1</t>
  </si>
  <si>
    <t>Electricity, heating, transmission and distribution losses, district cooling | Scope 2</t>
  </si>
  <si>
    <t>Well to tank (WTT) - fuels | Scope 3</t>
  </si>
  <si>
    <t>Water supply | Scope 3</t>
  </si>
  <si>
    <t>Waste disposal | Scope 3</t>
  </si>
  <si>
    <t>Material use | Scope 3</t>
  </si>
  <si>
    <t>Flights | Scope 3</t>
  </si>
  <si>
    <t>Hotel | Scope 3</t>
  </si>
  <si>
    <t>Business travel: land and sea | Scope 3</t>
  </si>
  <si>
    <t>Managed assets- vehicles | Scope 3</t>
  </si>
  <si>
    <t>Managed assets- electricity | Scope 3</t>
  </si>
  <si>
    <t>Freighting goods | Scope 3</t>
  </si>
  <si>
    <t>Employees commuting | Scope 3</t>
  </si>
  <si>
    <t>Food consumption | Scope 3</t>
  </si>
  <si>
    <t>Homeworking | Scope 3</t>
  </si>
  <si>
    <t>Water treatment | Scope 3</t>
  </si>
  <si>
    <r>
      <t xml:space="preserve">Battery Electric cars: DEFRA Electricity EF for EVs/ GEF UK * Country specific IFI GEF 2021
Hybrids Plug-in Hybrid Electric cars: DEFRA Electricity EF for EVs/ GEF UK * Country specific IFI GEF 2021 (portion of emissions correspondent to fuel is considered in scope 1 and electricity is consired in scope 2)
Other vehicles: Full set of "by size" factors per kg CO2e from DEFRA 2022; "by market segment" factors are excluded.
Vehicle size:
Small car: Petrol/LPG/CNG - up to a 1.4-litre engine; Diesel - up to a 1.7-litre engine; Others - vehicles models of a similar size (i.e. market segment A or B)
Medium car:Petrol/LPG/CNG - from 1.4-litre to 2.0-litre engine; Diesel - from 1.7-litre to 2.0-litre engine; Others - vehicles models of a similar size (i.e. generally market segment C)
Large car: Petrol/LPG/CNG - 2.0-litre engine +; Diesel - 2.0-litre engine +; Others - vehicles models of a similar size (i.e. generally market segment D and above)
Average car: Unknown engine size
Small motorbike: Mopeds/scooters up to 125cc
Medium motorbike: 125cc to 500cc
Large motorbike: 500cc +
Average motorbike: Unknown engine size
</t>
    </r>
    <r>
      <rPr>
        <i/>
        <sz val="10"/>
        <color theme="3" tint="-0.249977111117893"/>
        <rFont val="Calibri"/>
        <family val="2"/>
        <scheme val="minor"/>
      </rPr>
      <t>Assumption from Table 15, page 45 of the UK Government GHG "Conversion factors 2022: methodology"</t>
    </r>
  </si>
  <si>
    <r>
      <rPr>
        <b/>
        <sz val="10"/>
        <color theme="1"/>
        <rFont val="Calibri"/>
        <family val="2"/>
        <scheme val="minor"/>
      </rPr>
      <t>OR</t>
    </r>
    <r>
      <rPr>
        <sz val="10"/>
        <color theme="1"/>
        <rFont val="Calibri"/>
        <family val="2"/>
        <scheme val="minor"/>
      </rPr>
      <t xml:space="preserve"> enter your own emission factor value in </t>
    </r>
    <r>
      <rPr>
        <b/>
        <sz val="10"/>
        <color theme="1"/>
        <rFont val="Calibri"/>
        <family val="2"/>
        <scheme val="minor"/>
      </rPr>
      <t>E8</t>
    </r>
    <r>
      <rPr>
        <sz val="10"/>
        <color theme="1"/>
        <rFont val="Calibri"/>
        <family val="2"/>
        <scheme val="minor"/>
      </rPr>
      <t xml:space="preserve"> and </t>
    </r>
    <r>
      <rPr>
        <b/>
        <sz val="10"/>
        <color theme="1"/>
        <rFont val="Calibri"/>
        <family val="2"/>
        <scheme val="minor"/>
      </rPr>
      <t>F8</t>
    </r>
  </si>
  <si>
    <r>
      <t xml:space="preserve">Transportation of employees between their homes and their worksites.
</t>
    </r>
    <r>
      <rPr>
        <b/>
        <sz val="12"/>
        <color theme="1"/>
        <rFont val="Calibri"/>
        <family val="2"/>
        <scheme val="minor"/>
      </rPr>
      <t>For an indication of size, for Type, refer to Assumptions in the "Info and Sources" tab.</t>
    </r>
  </si>
  <si>
    <t>The UNFCCC secretariat has prepared this greenhouse gas (GHG) emissions calculator to provide the general public with a free and up-to-date methodology for estimating GHG emissions. 
This Spreadsheet aims only to support organizations to estimate their GHG emissions in order to raise awareness and to promote climate action.
The UNFCCC secretariat makes no representations as to the accuracy, completeness, suitability or validity of any information on this Spreadsheet and will not be liable for any errors, omissions, or delays in this information or any losses, injuries, or damages arising from its display or use. All information is provided on an “as-is” basis. 
All data and information provided on this Spreadsheet are for reference purposes only. The emission factors used on this Spreadsheet are publicly available on third parties’ websites and the links are provided in the tab ‘Info and sources’. The contents in, and linked to, this spreadsheet do not reflect the policy or position of the UNFCCC nor the UNFCCC secretariat’s and do not imply UNFCCC secretariat’s endorsement. Under no circumstances shall the UNFCCC be liable for any loss, damage, liability or expense incurred or suffered that is claimed to have resulted from the use of this Spreadsheet, its data or its methodology, or from the conduct of any user. Use of this Spreadsheet and reliance upon the content in or linked to it is solely at the user’s own risk.
Furthermore, this Spreadsheet does not replace a formal, tailored GHG inventory development process nor third-party verified GHG inventories and should be not used for certification purposes.
The emission factors used in this spreadsheet are sourced from references that may not be applicable to all geographic locations. The user is encouraged to use more suitable emission factors when they are available.
Each user agrees to decide if, when and how to use this Spreadsheet, and does so at his or her sole risk. 
This Spreadsheet may be copied and shared for the user's  non-commercial use. Further distribution and/or any commercial use of this Spreadsheet are strictly prohibited without the explicit written permission of the UNFCCC secretariat. The UNFCCC secretariat is not responsible for, nor does it endorse, the results of third parties’ calculations using this Spreadsheet.</t>
  </si>
  <si>
    <t>Document information</t>
  </si>
  <si>
    <t xml:space="preserve">Title: Greenhouse Gas (GHG) Emissions Calculator 2022 </t>
  </si>
  <si>
    <t>Document Version</t>
  </si>
  <si>
    <t>Date</t>
  </si>
  <si>
    <t>Description</t>
  </si>
  <si>
    <t>01.0</t>
  </si>
  <si>
    <t>7 May 2024</t>
  </si>
  <si>
    <t>Initial publication</t>
  </si>
  <si>
    <t>01.1</t>
  </si>
  <si>
    <t>Revision to improve the functionality and clarity of 'Employee Commuting' and the clarity of 'Business travel - land and sea'</t>
  </si>
  <si>
    <t>3 September 2024</t>
  </si>
  <si>
    <t>Enter the unit and total distance. For passenger.km units, use (km / number of passangers)</t>
  </si>
  <si>
    <t>Enter the unit and total distance. For passenger.km units, use (km / number of passengers)</t>
  </si>
  <si>
    <t>15 November 2024</t>
  </si>
  <si>
    <t>Revision to improve the functionality and clarity of 'Owned vehicles' and 'Homeworking'</t>
  </si>
  <si>
    <t>01.2</t>
  </si>
  <si>
    <t>01.3</t>
  </si>
  <si>
    <t>01 February 2026</t>
  </si>
  <si>
    <t>Updated the contact email in the Info and Sources page. Added a version compatibility disclaimer in the Instructions section.</t>
  </si>
  <si>
    <r>
      <rPr>
        <b/>
        <sz val="16"/>
        <color theme="3" tint="-0.249977111117893"/>
        <rFont val="Calibri"/>
        <family val="2"/>
        <scheme val="minor"/>
      </rPr>
      <t>1. Fill in the information about your organisation in the 'Your Organisation' tab before starting, as some emission factors are country-based</t>
    </r>
    <r>
      <rPr>
        <sz val="16"/>
        <color theme="3" tint="-0.249977111117893"/>
        <rFont val="Calibri"/>
        <family val="2"/>
        <scheme val="minor"/>
      </rPr>
      <t xml:space="preserve">
2. Navigate through each of the tabs and fill in </t>
    </r>
    <r>
      <rPr>
        <b/>
        <sz val="16"/>
        <color theme="3" tint="-0.249977111117893"/>
        <rFont val="Calibri"/>
        <family val="2"/>
        <scheme val="minor"/>
      </rPr>
      <t>only the applicable data for your organisation</t>
    </r>
    <r>
      <rPr>
        <sz val="16"/>
        <color theme="3" tint="-0.249977111117893"/>
        <rFont val="Calibri"/>
        <family val="2"/>
        <scheme val="minor"/>
      </rPr>
      <t xml:space="preserve">, in the </t>
    </r>
    <r>
      <rPr>
        <b/>
        <sz val="16"/>
        <color theme="3" tint="-0.249977111117893"/>
        <rFont val="Calibri"/>
        <family val="2"/>
        <scheme val="minor"/>
      </rPr>
      <t>white fields</t>
    </r>
    <r>
      <rPr>
        <sz val="16"/>
        <color theme="3" tint="-0.249977111117893"/>
        <rFont val="Calibri"/>
        <family val="2"/>
        <scheme val="minor"/>
      </rPr>
      <t xml:space="preserve">
3. See the results on the 'Report' tab
4. Note: This version of the calculator is compatible only with Excel 2021 and later versions and Excel for Microsoft 365.
In case of questions on this Spreadsheet, please contact the UNFCCC secretariat via email: </t>
    </r>
    <r>
      <rPr>
        <b/>
        <sz val="16"/>
        <color theme="3" tint="-0.249977111117893"/>
        <rFont val="Calibri"/>
        <family val="2"/>
        <scheme val="minor"/>
      </rPr>
      <t>secretariat@unfccc.int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</si>
</sst>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 _€_-;\-* #,##0\ _€_-;_-* &quot;-&quot;??\ _€_-;_-@_-"/>
    <numFmt numFmtId="166" formatCode="_-* #,##0.00000\ _€_-;\-* #,##0.00000\ _€_-;_-* &quot;-&quot;??\ _€_-;_-@_-"/>
    <numFmt numFmtId="167" formatCode="_-* #,##0.0000\ _€_-;\-* #,##0.0000\ _€_-;_-* &quot;-&quot;??\ _€_-;_-@_-"/>
    <numFmt numFmtId="168" formatCode="General\ \(\Ped\r\o\l\)"/>
    <numFmt numFmtId="169" formatCode="_-* #,##0.000\ _€_-;\-* #,##0.000\ _€_-;_-* &quot;-&quot;??\ _€_-;_-@_-"/>
    <numFmt numFmtId="170" formatCode="0.0000"/>
  </numFmts>
  <fonts count="50">
    <font>
      <sz val="12"/>
      <color theme="1"/>
      <name val="Calibri"/>
      <family val="2"/>
      <scheme val="minor"/>
    </font>
    <font>
      <b/>
      <sz val="12"/>
      <color theme="1"/>
      <name val="Calibri"/>
      <family val="2"/>
      <scheme val="minor"/>
    </font>
    <font>
      <b/>
      <sz val="12"/>
      <color rgb="FF1F4E78"/>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u/>
      <sz val="11"/>
      <color indexed="12"/>
      <name val="Calibri"/>
      <family val="2"/>
    </font>
    <font>
      <sz val="10"/>
      <color theme="1"/>
      <name val="Calibri"/>
      <family val="2"/>
      <scheme val="minor"/>
    </font>
    <font>
      <sz val="12"/>
      <color theme="0" tint="-0.14999847407452621"/>
      <name val="Calibri"/>
      <family val="2"/>
      <scheme val="minor"/>
    </font>
    <font>
      <sz val="11"/>
      <color theme="0" tint="-0.14999847407452621"/>
      <name val="Calibri"/>
      <family val="2"/>
      <scheme val="minor"/>
    </font>
    <font>
      <b/>
      <sz val="12"/>
      <color theme="0"/>
      <name val="Calibri"/>
      <family val="2"/>
      <scheme val="minor"/>
    </font>
    <font>
      <u/>
      <sz val="12"/>
      <color theme="10"/>
      <name val="Calibri"/>
      <family val="2"/>
      <scheme val="minor"/>
    </font>
    <font>
      <sz val="10"/>
      <color rgb="FF002060"/>
      <name val="Calibri"/>
      <family val="2"/>
      <scheme val="minor"/>
    </font>
    <font>
      <b/>
      <sz val="11"/>
      <color theme="3" tint="-0.249977111117893"/>
      <name val="Calibri"/>
      <family val="2"/>
      <scheme val="minor"/>
    </font>
    <font>
      <sz val="11"/>
      <color theme="3" tint="-0.249977111117893"/>
      <name val="Calibri"/>
      <family val="2"/>
      <scheme val="minor"/>
    </font>
    <font>
      <b/>
      <sz val="11"/>
      <color theme="0"/>
      <name val="Calibri"/>
      <family val="2"/>
      <scheme val="minor"/>
    </font>
    <font>
      <sz val="10"/>
      <color theme="3" tint="-0.249977111117893"/>
      <name val="Calibri"/>
      <family val="2"/>
      <scheme val="minor"/>
    </font>
    <font>
      <b/>
      <sz val="11"/>
      <color theme="3" tint="-0.499984740745262"/>
      <name val="Calibri"/>
      <family val="2"/>
      <scheme val="minor"/>
    </font>
    <font>
      <b/>
      <sz val="16"/>
      <color theme="3" tint="-0.249977111117893"/>
      <name val="Calibri"/>
      <family val="2"/>
      <scheme val="minor"/>
    </font>
    <font>
      <sz val="12"/>
      <color theme="3" tint="-0.249977111117893"/>
      <name val="Calibri"/>
      <family val="2"/>
      <scheme val="minor"/>
    </font>
    <font>
      <b/>
      <sz val="12"/>
      <color theme="3" tint="-0.249977111117893"/>
      <name val="Calibri"/>
      <family val="2"/>
      <scheme val="minor"/>
    </font>
    <font>
      <sz val="22"/>
      <color theme="0"/>
      <name val="Calibri"/>
      <family val="2"/>
      <scheme val="minor"/>
    </font>
    <font>
      <sz val="12"/>
      <color theme="1"/>
      <name val="Calibri"/>
      <family val="2"/>
    </font>
    <font>
      <b/>
      <sz val="12"/>
      <color theme="3" tint="-0.24994659260841701"/>
      <name val="Calibri"/>
      <family val="2"/>
    </font>
    <font>
      <b/>
      <sz val="14"/>
      <color rgb="FF1F4E78"/>
      <name val="Calibri"/>
      <family val="2"/>
      <scheme val="minor"/>
    </font>
    <font>
      <sz val="10"/>
      <color theme="3" tint="-0.249977111117893"/>
      <name val="Calibri (Body)_x0000_"/>
    </font>
    <font>
      <b/>
      <sz val="10"/>
      <color theme="3" tint="-0.499984740745262"/>
      <name val="Calibri (Body)_x0000_"/>
    </font>
    <font>
      <sz val="10"/>
      <color theme="1"/>
      <name val="Calibri (Body)_x0000_"/>
    </font>
    <font>
      <sz val="10"/>
      <color theme="0" tint="-0.14999847407452621"/>
      <name val="Calibri"/>
      <family val="2"/>
      <scheme val="minor"/>
    </font>
    <font>
      <b/>
      <i/>
      <sz val="12"/>
      <color theme="1"/>
      <name val="Calibri"/>
      <family val="2"/>
      <scheme val="minor"/>
    </font>
    <font>
      <sz val="12"/>
      <color rgb="FFFF0000"/>
      <name val="Calibri (Body)_x0000_"/>
    </font>
    <font>
      <b/>
      <sz val="12"/>
      <color rgb="FFFF0000"/>
      <name val="Calibri"/>
      <family val="2"/>
      <scheme val="minor"/>
    </font>
    <font>
      <b/>
      <sz val="12"/>
      <color theme="0" tint="-0.14999847407452621"/>
      <name val="Calibri"/>
      <family val="2"/>
      <scheme val="minor"/>
    </font>
    <font>
      <sz val="10"/>
      <color rgb="FF000000"/>
      <name val="Tahoma"/>
      <family val="2"/>
    </font>
    <font>
      <b/>
      <sz val="10"/>
      <color rgb="FF000000"/>
      <name val="Tahoma"/>
      <family val="2"/>
    </font>
    <font>
      <sz val="10"/>
      <color rgb="FFFF0000"/>
      <name val="Calibri"/>
      <family val="2"/>
      <scheme val="minor"/>
    </font>
    <font>
      <sz val="12"/>
      <color theme="0" tint="-0.14999847407452621"/>
      <name val="Calibri (Body)_x0000_"/>
    </font>
    <font>
      <sz val="11"/>
      <color theme="0" tint="-0.14999847407452621"/>
      <name val="Calibri (Body)_x0000_"/>
    </font>
    <font>
      <sz val="10"/>
      <color theme="0" tint="-0.14999847407452621"/>
      <name val="Calibri (Body)_x0000_"/>
    </font>
    <font>
      <sz val="12"/>
      <color rgb="FFFF0000"/>
      <name val="Calibri"/>
      <family val="2"/>
      <scheme val="minor"/>
    </font>
    <font>
      <sz val="11"/>
      <color rgb="FFFF0000"/>
      <name val="Calibri"/>
      <family val="2"/>
      <scheme val="minor"/>
    </font>
    <font>
      <sz val="16"/>
      <color theme="3" tint="-0.249977111117893"/>
      <name val="Calibri"/>
      <family val="2"/>
      <scheme val="minor"/>
    </font>
    <font>
      <b/>
      <sz val="10"/>
      <color theme="1"/>
      <name val="Calibri"/>
      <family val="2"/>
      <scheme val="minor"/>
    </font>
    <font>
      <sz val="11"/>
      <color theme="2" tint="-0.249977111117893"/>
      <name val="Calibri"/>
      <family val="2"/>
      <scheme val="minor"/>
    </font>
    <font>
      <sz val="8"/>
      <name val="Calibri"/>
      <family val="2"/>
      <scheme val="minor"/>
    </font>
    <font>
      <u/>
      <sz val="10"/>
      <color theme="10"/>
      <name val="Calibri"/>
      <family val="2"/>
      <scheme val="minor"/>
    </font>
    <font>
      <b/>
      <sz val="12"/>
      <name val="Calibri"/>
      <family val="2"/>
      <scheme val="minor"/>
    </font>
    <font>
      <i/>
      <sz val="10"/>
      <color theme="3" tint="-0.249977111117893"/>
      <name val="Calibri"/>
      <family val="2"/>
      <scheme val="minor"/>
    </font>
    <font>
      <sz val="12"/>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9" tint="0.79998168889431442"/>
        <bgColor indexed="64"/>
      </patternFill>
    </fill>
    <fill>
      <patternFill patternType="solid">
        <fgColor theme="2" tint="-0.749992370372631"/>
        <bgColor indexed="64"/>
      </patternFill>
    </fill>
    <fill>
      <patternFill patternType="solid">
        <fgColor theme="9"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style="thin">
        <color theme="0" tint="-0.24994659260841701"/>
      </left>
      <right/>
      <top/>
      <bottom/>
      <diagonal/>
    </border>
    <border>
      <left style="medium">
        <color indexed="64"/>
      </left>
      <right/>
      <top/>
      <bottom/>
      <diagonal/>
    </border>
  </borders>
  <cellStyleXfs count="6">
    <xf numFmtId="0" fontId="0" fillId="0" borderId="0"/>
    <xf numFmtId="164" fontId="3" fillId="0" borderId="0" applyFont="0" applyFill="0" applyBorder="0" applyAlignment="0" applyProtection="0"/>
    <xf numFmtId="0" fontId="6" fillId="0" borderId="0"/>
    <xf numFmtId="0" fontId="7" fillId="0" borderId="0" applyNumberFormat="0" applyFill="0" applyBorder="0" applyAlignment="0" applyProtection="0">
      <alignment vertical="top"/>
      <protection locked="0"/>
    </xf>
    <xf numFmtId="0" fontId="12" fillId="0" borderId="0" applyNumberFormat="0" applyFill="0" applyBorder="0" applyAlignment="0" applyProtection="0"/>
    <xf numFmtId="9" fontId="3" fillId="0" borderId="0" applyFont="0" applyFill="0" applyBorder="0" applyAlignment="0" applyProtection="0"/>
  </cellStyleXfs>
  <cellXfs count="259">
    <xf numFmtId="0" fontId="0" fillId="0" borderId="0" xfId="0"/>
    <xf numFmtId="0" fontId="5" fillId="4" borderId="1" xfId="0" applyFont="1" applyFill="1" applyBorder="1" applyAlignment="1">
      <alignment horizontal="center" vertical="center"/>
    </xf>
    <xf numFmtId="164" fontId="5" fillId="4" borderId="1" xfId="1" applyFont="1" applyFill="1" applyBorder="1" applyAlignment="1">
      <alignment horizontal="center" vertical="center"/>
    </xf>
    <xf numFmtId="0" fontId="4" fillId="5" borderId="0" xfId="0" applyFont="1" applyFill="1" applyBorder="1"/>
    <xf numFmtId="0" fontId="4" fillId="5" borderId="0" xfId="0" applyFont="1" applyFill="1" applyBorder="1" applyAlignment="1">
      <alignment horizontal="left"/>
    </xf>
    <xf numFmtId="165" fontId="4" fillId="5" borderId="0" xfId="1" applyNumberFormat="1" applyFont="1" applyFill="1" applyBorder="1"/>
    <xf numFmtId="0" fontId="4" fillId="5" borderId="0" xfId="0" applyFont="1" applyFill="1"/>
    <xf numFmtId="0" fontId="0" fillId="5" borderId="0" xfId="0" applyFont="1" applyFill="1" applyAlignment="1">
      <alignment wrapText="1"/>
    </xf>
    <xf numFmtId="0" fontId="0" fillId="5" borderId="0" xfId="0" applyFill="1"/>
    <xf numFmtId="165" fontId="0" fillId="5" borderId="0" xfId="1" applyNumberFormat="1" applyFont="1" applyFill="1"/>
    <xf numFmtId="0" fontId="4" fillId="5" borderId="0" xfId="0" applyFont="1" applyFill="1" applyAlignment="1">
      <alignment horizontal="left"/>
    </xf>
    <xf numFmtId="164" fontId="4" fillId="5" borderId="0" xfId="1" applyFont="1" applyFill="1"/>
    <xf numFmtId="164" fontId="0" fillId="5" borderId="0" xfId="1" applyFont="1" applyFill="1" applyAlignment="1">
      <alignment wrapText="1"/>
    </xf>
    <xf numFmtId="0" fontId="4" fillId="5" borderId="0" xfId="0" applyFont="1" applyFill="1" applyAlignment="1">
      <alignment horizontal="center" vertical="center"/>
    </xf>
    <xf numFmtId="165" fontId="4" fillId="5" borderId="0" xfId="1" applyNumberFormat="1" applyFont="1" applyFill="1"/>
    <xf numFmtId="0" fontId="0" fillId="5" borderId="0" xfId="0" applyFont="1" applyFill="1" applyAlignment="1">
      <alignment wrapText="1"/>
    </xf>
    <xf numFmtId="0" fontId="0" fillId="5" borderId="0" xfId="0" applyFont="1" applyFill="1" applyAlignment="1">
      <alignment wrapText="1"/>
    </xf>
    <xf numFmtId="0" fontId="4" fillId="3" borderId="1" xfId="0" applyFont="1" applyFill="1" applyBorder="1" applyAlignment="1">
      <alignment vertical="center"/>
    </xf>
    <xf numFmtId="0" fontId="0" fillId="5" borderId="0" xfId="0" applyFont="1" applyFill="1" applyAlignment="1">
      <alignment wrapText="1"/>
    </xf>
    <xf numFmtId="0" fontId="5" fillId="4" borderId="1" xfId="0" applyFont="1" applyFill="1" applyBorder="1" applyAlignment="1">
      <alignment horizontal="center" vertical="center" wrapText="1"/>
    </xf>
    <xf numFmtId="164" fontId="5" fillId="4" borderId="1" xfId="1" applyFont="1" applyFill="1" applyBorder="1" applyAlignment="1">
      <alignment horizontal="center" vertical="center" wrapText="1"/>
    </xf>
    <xf numFmtId="0" fontId="0" fillId="5" borderId="0" xfId="0" applyFont="1" applyFill="1"/>
    <xf numFmtId="0" fontId="0" fillId="5" borderId="0" xfId="0" applyFont="1" applyFill="1" applyAlignment="1">
      <alignment wrapText="1"/>
    </xf>
    <xf numFmtId="164" fontId="4" fillId="5" borderId="0" xfId="1" applyNumberFormat="1" applyFont="1" applyFill="1"/>
    <xf numFmtId="164" fontId="4" fillId="5" borderId="0" xfId="1" applyFont="1" applyFill="1" applyBorder="1"/>
    <xf numFmtId="164" fontId="0" fillId="5" borderId="0" xfId="1" applyFont="1" applyFill="1"/>
    <xf numFmtId="166" fontId="4" fillId="5" borderId="0" xfId="1" applyNumberFormat="1" applyFont="1" applyFill="1" applyBorder="1"/>
    <xf numFmtId="166" fontId="0" fillId="5" borderId="0" xfId="1" applyNumberFormat="1" applyFont="1" applyFill="1"/>
    <xf numFmtId="0" fontId="8" fillId="5" borderId="0" xfId="0" applyFont="1" applyFill="1"/>
    <xf numFmtId="164" fontId="8" fillId="5" borderId="0" xfId="1" applyFont="1" applyFill="1"/>
    <xf numFmtId="164" fontId="4" fillId="3" borderId="1" xfId="1" applyFont="1" applyFill="1" applyBorder="1" applyAlignment="1">
      <alignment vertical="center"/>
    </xf>
    <xf numFmtId="166" fontId="4" fillId="3" borderId="1" xfId="1" applyNumberFormat="1" applyFont="1" applyFill="1" applyBorder="1" applyAlignment="1">
      <alignment vertical="center"/>
    </xf>
    <xf numFmtId="166" fontId="4" fillId="5" borderId="0" xfId="1" applyNumberFormat="1" applyFont="1" applyFill="1"/>
    <xf numFmtId="0" fontId="8" fillId="3" borderId="1" xfId="0" applyFont="1" applyFill="1" applyBorder="1" applyAlignment="1">
      <alignment vertical="center"/>
    </xf>
    <xf numFmtId="164" fontId="8" fillId="3" borderId="1" xfId="0" applyNumberFormat="1" applyFont="1" applyFill="1" applyBorder="1" applyAlignment="1">
      <alignment vertical="center"/>
    </xf>
    <xf numFmtId="0" fontId="8" fillId="5" borderId="0" xfId="0" applyFont="1" applyFill="1" applyAlignment="1">
      <alignment horizontal="left"/>
    </xf>
    <xf numFmtId="164" fontId="8" fillId="3" borderId="1" xfId="1" applyFont="1" applyFill="1" applyBorder="1" applyAlignment="1">
      <alignment vertical="center"/>
    </xf>
    <xf numFmtId="0" fontId="8" fillId="3" borderId="1" xfId="0" applyFont="1" applyFill="1" applyBorder="1" applyAlignment="1">
      <alignment horizontal="left" vertical="center"/>
    </xf>
    <xf numFmtId="164" fontId="5" fillId="4" borderId="1" xfId="1" applyNumberFormat="1" applyFont="1" applyFill="1" applyBorder="1" applyAlignment="1">
      <alignment horizontal="center" vertical="center"/>
    </xf>
    <xf numFmtId="164" fontId="4" fillId="5" borderId="0" xfId="1" applyFont="1" applyFill="1" applyAlignment="1">
      <alignment horizontal="left"/>
    </xf>
    <xf numFmtId="164" fontId="0" fillId="5" borderId="0" xfId="1" applyFont="1" applyFill="1" applyBorder="1" applyAlignment="1">
      <alignment wrapText="1"/>
    </xf>
    <xf numFmtId="0" fontId="0" fillId="2" borderId="0" xfId="0" applyFill="1" applyAlignment="1">
      <alignment wrapText="1"/>
    </xf>
    <xf numFmtId="0" fontId="4" fillId="2" borderId="0" xfId="0" applyFont="1" applyFill="1" applyAlignment="1">
      <alignment wrapText="1"/>
    </xf>
    <xf numFmtId="0" fontId="4" fillId="2" borderId="0" xfId="0" applyFont="1" applyFill="1"/>
    <xf numFmtId="164" fontId="0" fillId="5" borderId="0" xfId="1" applyFont="1" applyFill="1" applyAlignment="1">
      <alignment horizontal="right" wrapText="1"/>
    </xf>
    <xf numFmtId="164" fontId="8" fillId="3" borderId="1" xfId="1" applyFont="1" applyFill="1" applyBorder="1" applyAlignment="1">
      <alignment horizontal="right" vertical="center"/>
    </xf>
    <xf numFmtId="164" fontId="4" fillId="5" borderId="0" xfId="1" applyFont="1" applyFill="1" applyAlignment="1">
      <alignment horizontal="right"/>
    </xf>
    <xf numFmtId="0" fontId="1" fillId="2" borderId="0" xfId="0" applyFont="1" applyFill="1" applyAlignment="1">
      <alignment wrapText="1"/>
    </xf>
    <xf numFmtId="0" fontId="11" fillId="2" borderId="0" xfId="0" applyFont="1" applyFill="1" applyAlignment="1">
      <alignment wrapText="1"/>
    </xf>
    <xf numFmtId="0" fontId="0" fillId="2" borderId="0" xfId="0" applyFill="1" applyAlignment="1">
      <alignment vertical="top" wrapText="1"/>
    </xf>
    <xf numFmtId="0" fontId="0" fillId="2" borderId="0" xfId="0" applyFill="1" applyAlignment="1">
      <alignment horizontal="left" vertical="top" wrapText="1" indent="1"/>
    </xf>
    <xf numFmtId="0" fontId="20" fillId="2" borderId="0" xfId="0" applyFont="1" applyFill="1" applyAlignment="1">
      <alignment horizontal="left" vertical="center" wrapText="1" indent="4"/>
    </xf>
    <xf numFmtId="0" fontId="8" fillId="5" borderId="0" xfId="0" applyFont="1" applyFill="1" applyAlignment="1">
      <alignment vertical="center"/>
    </xf>
    <xf numFmtId="0" fontId="8" fillId="5" borderId="0" xfId="0" applyFont="1" applyFill="1" applyAlignment="1">
      <alignment horizontal="left" vertical="center"/>
    </xf>
    <xf numFmtId="164" fontId="8" fillId="5" borderId="0" xfId="1" applyFont="1" applyFill="1" applyAlignment="1">
      <alignment vertical="center"/>
    </xf>
    <xf numFmtId="0" fontId="0" fillId="5" borderId="0" xfId="0" applyFill="1" applyAlignment="1">
      <alignment vertical="center"/>
    </xf>
    <xf numFmtId="167" fontId="8" fillId="3" borderId="1" xfId="1" applyNumberFormat="1" applyFont="1" applyFill="1" applyBorder="1" applyAlignment="1">
      <alignment vertical="center"/>
    </xf>
    <xf numFmtId="165" fontId="8" fillId="5" borderId="0" xfId="1" applyNumberFormat="1" applyFont="1" applyFill="1" applyAlignment="1">
      <alignment vertical="center"/>
    </xf>
    <xf numFmtId="164" fontId="8" fillId="5" borderId="0" xfId="1" applyFont="1" applyFill="1" applyBorder="1" applyAlignment="1">
      <alignment vertical="center"/>
    </xf>
    <xf numFmtId="0" fontId="8" fillId="5" borderId="0" xfId="0" applyFont="1" applyFill="1" applyBorder="1" applyAlignment="1">
      <alignment vertical="center"/>
    </xf>
    <xf numFmtId="164" fontId="8" fillId="2" borderId="1" xfId="1" applyFont="1" applyFill="1" applyBorder="1" applyAlignment="1" applyProtection="1">
      <alignment vertical="center"/>
      <protection locked="0"/>
    </xf>
    <xf numFmtId="165" fontId="8" fillId="2" borderId="1" xfId="1" applyNumberFormat="1"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164" fontId="4" fillId="2" borderId="1" xfId="1" applyFont="1" applyFill="1" applyBorder="1" applyAlignment="1" applyProtection="1">
      <alignment vertical="center"/>
      <protection locked="0"/>
    </xf>
    <xf numFmtId="0" fontId="8" fillId="2" borderId="1" xfId="0" applyFont="1" applyFill="1" applyBorder="1" applyAlignment="1" applyProtection="1">
      <alignment horizontal="left" vertical="center"/>
      <protection locked="0"/>
    </xf>
    <xf numFmtId="164" fontId="8" fillId="3" borderId="1" xfId="1" applyFont="1" applyFill="1" applyBorder="1" applyAlignment="1" applyProtection="1">
      <alignment vertical="center"/>
      <protection hidden="1"/>
    </xf>
    <xf numFmtId="165" fontId="23" fillId="5" borderId="0" xfId="4" applyNumberFormat="1" applyFont="1" applyFill="1" applyAlignment="1">
      <alignment horizontal="right"/>
    </xf>
    <xf numFmtId="165" fontId="24" fillId="5" borderId="0" xfId="4" applyNumberFormat="1" applyFont="1" applyFill="1" applyBorder="1" applyAlignment="1">
      <alignment horizontal="right"/>
    </xf>
    <xf numFmtId="0" fontId="20" fillId="2" borderId="10" xfId="0" applyFont="1" applyFill="1" applyBorder="1" applyAlignment="1">
      <alignment horizontal="justify" vertical="center" wrapText="1"/>
    </xf>
    <xf numFmtId="0" fontId="19" fillId="4" borderId="9" xfId="0" applyFont="1" applyFill="1" applyBorder="1" applyAlignment="1">
      <alignment horizontal="center" vertical="center"/>
    </xf>
    <xf numFmtId="49" fontId="20" fillId="2" borderId="8" xfId="1" applyNumberFormat="1" applyFont="1" applyFill="1" applyBorder="1" applyAlignment="1" applyProtection="1">
      <alignment vertical="center"/>
      <protection locked="0"/>
    </xf>
    <xf numFmtId="0" fontId="10" fillId="5" borderId="0" xfId="0" applyFont="1" applyFill="1"/>
    <xf numFmtId="0" fontId="9" fillId="5" borderId="0" xfId="0" applyFont="1" applyFill="1" applyAlignment="1">
      <alignment wrapText="1"/>
    </xf>
    <xf numFmtId="0" fontId="10" fillId="5" borderId="0" xfId="0" applyFont="1" applyFill="1" applyAlignment="1">
      <alignment horizontal="center" vertical="center"/>
    </xf>
    <xf numFmtId="0" fontId="29" fillId="5" borderId="0" xfId="0" applyFont="1" applyFill="1" applyAlignment="1">
      <alignment vertical="center"/>
    </xf>
    <xf numFmtId="0" fontId="29" fillId="5" borderId="0" xfId="0" applyFont="1" applyFill="1"/>
    <xf numFmtId="0" fontId="0" fillId="5" borderId="0" xfId="0" applyFont="1" applyFill="1" applyAlignment="1">
      <alignment wrapText="1"/>
    </xf>
    <xf numFmtId="0" fontId="0" fillId="5" borderId="0" xfId="0" applyFont="1" applyFill="1" applyAlignment="1">
      <alignment wrapText="1"/>
    </xf>
    <xf numFmtId="165" fontId="12" fillId="5" borderId="0" xfId="4" applyNumberFormat="1" applyFill="1" applyAlignment="1">
      <alignment horizontal="right"/>
    </xf>
    <xf numFmtId="0" fontId="4" fillId="5" borderId="0" xfId="0" applyFont="1" applyFill="1" applyProtection="1"/>
    <xf numFmtId="0" fontId="4" fillId="5" borderId="0" xfId="0" applyFont="1" applyFill="1" applyAlignment="1" applyProtection="1">
      <alignment horizontal="left"/>
    </xf>
    <xf numFmtId="165" fontId="23" fillId="5" borderId="0" xfId="4" applyNumberFormat="1" applyFont="1" applyFill="1" applyAlignment="1" applyProtection="1">
      <alignment horizontal="right"/>
    </xf>
    <xf numFmtId="164" fontId="4" fillId="5" borderId="0" xfId="1" applyFont="1" applyFill="1" applyProtection="1"/>
    <xf numFmtId="165" fontId="4" fillId="5" borderId="0" xfId="1" applyNumberFormat="1" applyFont="1" applyFill="1" applyProtection="1"/>
    <xf numFmtId="0" fontId="0" fillId="5" borderId="0" xfId="0" applyFont="1" applyFill="1" applyAlignment="1" applyProtection="1">
      <alignment wrapText="1"/>
    </xf>
    <xf numFmtId="0" fontId="25" fillId="6" borderId="0" xfId="0" applyFont="1" applyFill="1" applyBorder="1" applyAlignment="1" applyProtection="1">
      <alignment vertical="top" wrapText="1"/>
    </xf>
    <xf numFmtId="0" fontId="2" fillId="6" borderId="0" xfId="0" applyFont="1" applyFill="1" applyBorder="1" applyAlignment="1" applyProtection="1">
      <alignment vertical="top" wrapText="1"/>
    </xf>
    <xf numFmtId="164" fontId="0" fillId="5" borderId="0" xfId="1" applyFont="1" applyFill="1" applyAlignment="1" applyProtection="1">
      <alignment wrapText="1"/>
    </xf>
    <xf numFmtId="0" fontId="0" fillId="5" borderId="0" xfId="0" applyFont="1" applyFill="1" applyBorder="1" applyAlignment="1" applyProtection="1">
      <alignment wrapText="1"/>
    </xf>
    <xf numFmtId="0" fontId="0" fillId="5" borderId="0" xfId="0" applyFill="1" applyProtection="1"/>
    <xf numFmtId="0" fontId="1" fillId="5" borderId="0" xfId="0" applyFont="1" applyFill="1" applyProtection="1"/>
    <xf numFmtId="166" fontId="21" fillId="3" borderId="8" xfId="1" applyNumberFormat="1" applyFont="1" applyFill="1" applyBorder="1" applyAlignment="1" applyProtection="1">
      <alignment vertical="center"/>
    </xf>
    <xf numFmtId="0" fontId="12" fillId="5" borderId="0" xfId="4" applyFont="1" applyFill="1" applyAlignment="1" applyProtection="1">
      <alignment horizontal="right"/>
    </xf>
    <xf numFmtId="0" fontId="12" fillId="5" borderId="0" xfId="4" applyFill="1" applyAlignment="1" applyProtection="1">
      <alignment horizontal="right"/>
    </xf>
    <xf numFmtId="165" fontId="23" fillId="5" borderId="0" xfId="4" applyNumberFormat="1" applyFont="1" applyFill="1" applyAlignment="1" applyProtection="1">
      <alignment horizontal="right"/>
      <protection locked="0"/>
    </xf>
    <xf numFmtId="0" fontId="4" fillId="2" borderId="0" xfId="0" applyFont="1" applyFill="1" applyProtection="1"/>
    <xf numFmtId="0" fontId="20" fillId="2" borderId="0" xfId="0" applyFont="1" applyFill="1" applyAlignment="1" applyProtection="1">
      <alignment horizontal="left" vertical="center" wrapText="1" indent="4"/>
    </xf>
    <xf numFmtId="0" fontId="20" fillId="2" borderId="0" xfId="0" applyFont="1" applyFill="1" applyAlignment="1" applyProtection="1">
      <alignment horizontal="left" vertical="center" indent="4"/>
    </xf>
    <xf numFmtId="0" fontId="26" fillId="2" borderId="0" xfId="0" applyFont="1" applyFill="1" applyAlignment="1" applyProtection="1">
      <alignment horizontal="left" vertical="center" indent="4"/>
    </xf>
    <xf numFmtId="0" fontId="18" fillId="3" borderId="4" xfId="0" applyFont="1" applyFill="1" applyBorder="1" applyAlignment="1" applyProtection="1">
      <alignment horizontal="center" vertical="center" wrapText="1"/>
    </xf>
    <xf numFmtId="0" fontId="27" fillId="3" borderId="4" xfId="0" applyFont="1" applyFill="1" applyBorder="1" applyAlignment="1" applyProtection="1">
      <alignment horizontal="center" vertical="center" wrapText="1"/>
    </xf>
    <xf numFmtId="0" fontId="4" fillId="2" borderId="0" xfId="0" applyFont="1" applyFill="1" applyAlignment="1" applyProtection="1">
      <alignment wrapText="1"/>
    </xf>
    <xf numFmtId="0" fontId="17" fillId="0" borderId="4" xfId="0" applyFont="1" applyFill="1" applyBorder="1" applyAlignment="1" applyProtection="1">
      <alignment vertical="center" wrapText="1"/>
    </xf>
    <xf numFmtId="0" fontId="8" fillId="2" borderId="0" xfId="0" applyFont="1" applyFill="1" applyAlignment="1" applyProtection="1">
      <alignment vertical="center" wrapText="1"/>
    </xf>
    <xf numFmtId="0" fontId="28" fillId="2" borderId="0" xfId="0" applyFont="1" applyFill="1" applyProtection="1"/>
    <xf numFmtId="0" fontId="32" fillId="5" borderId="0" xfId="0" applyFont="1" applyFill="1" applyBorder="1" applyAlignment="1">
      <alignment horizontal="left"/>
    </xf>
    <xf numFmtId="0" fontId="15" fillId="7" borderId="11" xfId="0" applyFont="1" applyFill="1" applyBorder="1" applyAlignment="1">
      <alignment horizontal="left" vertical="center" wrapText="1" indent="1"/>
    </xf>
    <xf numFmtId="0" fontId="9" fillId="5" borderId="0" xfId="0" applyFont="1" applyFill="1" applyProtection="1"/>
    <xf numFmtId="0" fontId="9" fillId="5" borderId="0" xfId="0" applyFont="1" applyFill="1" applyAlignment="1">
      <alignment vertical="center"/>
    </xf>
    <xf numFmtId="0" fontId="9" fillId="5" borderId="0" xfId="0" applyFont="1" applyFill="1"/>
    <xf numFmtId="0" fontId="33" fillId="5" borderId="0" xfId="0" applyFont="1" applyFill="1" applyAlignment="1">
      <alignment wrapText="1"/>
    </xf>
    <xf numFmtId="0" fontId="1" fillId="5" borderId="0" xfId="0" applyFont="1" applyFill="1" applyAlignment="1">
      <alignment wrapText="1"/>
    </xf>
    <xf numFmtId="0" fontId="15" fillId="7" borderId="11" xfId="0" applyFont="1" applyFill="1" applyBorder="1" applyAlignment="1">
      <alignment horizontal="left" vertical="center" wrapText="1" indent="1"/>
    </xf>
    <xf numFmtId="9" fontId="13" fillId="2" borderId="1" xfId="5" applyFont="1" applyFill="1" applyBorder="1" applyAlignment="1" applyProtection="1">
      <alignment horizontal="center" vertical="center"/>
      <protection locked="0"/>
    </xf>
    <xf numFmtId="165" fontId="13" fillId="2" borderId="1" xfId="1" applyNumberFormat="1" applyFont="1" applyFill="1" applyBorder="1" applyAlignment="1" applyProtection="1">
      <alignment horizontal="center" vertical="center"/>
      <protection locked="0"/>
    </xf>
    <xf numFmtId="0" fontId="0" fillId="5" borderId="0" xfId="0" applyFill="1" applyAlignment="1">
      <alignment vertical="center" wrapText="1"/>
    </xf>
    <xf numFmtId="164" fontId="8" fillId="5" borderId="0" xfId="0" applyNumberFormat="1" applyFont="1" applyFill="1" applyAlignment="1">
      <alignment vertical="center"/>
    </xf>
    <xf numFmtId="0" fontId="9" fillId="5" borderId="0" xfId="0" applyFont="1" applyFill="1" applyAlignment="1">
      <alignment vertical="center" wrapText="1"/>
    </xf>
    <xf numFmtId="0" fontId="10" fillId="5" borderId="2" xfId="0" applyFont="1" applyFill="1" applyBorder="1" applyAlignment="1">
      <alignment horizontal="center" vertical="center"/>
    </xf>
    <xf numFmtId="165" fontId="37" fillId="5" borderId="0" xfId="4" applyNumberFormat="1" applyFont="1" applyFill="1" applyAlignment="1">
      <alignment horizontal="right"/>
    </xf>
    <xf numFmtId="164" fontId="37" fillId="5" borderId="0" xfId="1" applyFont="1" applyFill="1" applyAlignment="1">
      <alignment wrapText="1"/>
    </xf>
    <xf numFmtId="0" fontId="38" fillId="5" borderId="0" xfId="0" applyFont="1" applyFill="1" applyAlignment="1">
      <alignment horizontal="center" vertical="center"/>
    </xf>
    <xf numFmtId="0" fontId="39" fillId="5" borderId="0" xfId="0" applyFont="1" applyFill="1" applyAlignment="1">
      <alignment vertical="center"/>
    </xf>
    <xf numFmtId="164" fontId="38" fillId="5" borderId="0" xfId="1" applyFont="1" applyFill="1"/>
    <xf numFmtId="168" fontId="8" fillId="3" borderId="1" xfId="0" applyNumberFormat="1" applyFont="1" applyFill="1" applyBorder="1" applyAlignment="1">
      <alignment vertical="center"/>
    </xf>
    <xf numFmtId="164" fontId="10" fillId="5" borderId="0" xfId="1" applyFont="1" applyFill="1" applyBorder="1"/>
    <xf numFmtId="164" fontId="9" fillId="5" borderId="0" xfId="1" applyFont="1" applyFill="1" applyAlignment="1">
      <alignment wrapText="1"/>
    </xf>
    <xf numFmtId="164" fontId="29" fillId="5" borderId="0" xfId="1" applyFont="1" applyFill="1"/>
    <xf numFmtId="164" fontId="9" fillId="5" borderId="0" xfId="1" applyFont="1" applyFill="1"/>
    <xf numFmtId="0" fontId="0" fillId="0" borderId="0" xfId="0" applyFont="1" applyFill="1" applyBorder="1" applyAlignment="1"/>
    <xf numFmtId="0" fontId="10" fillId="5" borderId="0" xfId="0" applyFont="1" applyFill="1" applyAlignment="1">
      <alignment wrapText="1"/>
    </xf>
    <xf numFmtId="0" fontId="10" fillId="5" borderId="0" xfId="0" applyFont="1" applyFill="1" applyAlignment="1">
      <alignment horizontal="center" vertical="center" wrapText="1"/>
    </xf>
    <xf numFmtId="0" fontId="29" fillId="5" borderId="0" xfId="0" applyFont="1" applyFill="1" applyAlignment="1">
      <alignment vertical="center" wrapText="1"/>
    </xf>
    <xf numFmtId="0" fontId="0" fillId="5" borderId="0" xfId="0" applyFont="1" applyFill="1" applyAlignment="1">
      <alignment wrapText="1"/>
    </xf>
    <xf numFmtId="0" fontId="29" fillId="5" borderId="0" xfId="0" applyFont="1" applyFill="1" applyBorder="1" applyAlignment="1">
      <alignment vertical="center"/>
    </xf>
    <xf numFmtId="0" fontId="0" fillId="5" borderId="0" xfId="0" applyFont="1" applyFill="1" applyBorder="1" applyAlignment="1">
      <alignment wrapText="1"/>
    </xf>
    <xf numFmtId="164" fontId="41" fillId="5" borderId="0" xfId="1" applyFont="1" applyFill="1" applyBorder="1"/>
    <xf numFmtId="164" fontId="40" fillId="5" borderId="0" xfId="1" applyFont="1" applyFill="1" applyAlignment="1">
      <alignment wrapText="1"/>
    </xf>
    <xf numFmtId="0" fontId="40" fillId="5" borderId="0" xfId="0" applyFont="1" applyFill="1" applyAlignment="1">
      <alignment vertical="center"/>
    </xf>
    <xf numFmtId="164" fontId="36" fillId="5" borderId="0" xfId="1" applyFont="1" applyFill="1"/>
    <xf numFmtId="164" fontId="40" fillId="5" borderId="0" xfId="1" applyFont="1" applyFill="1"/>
    <xf numFmtId="0" fontId="1" fillId="5" borderId="0" xfId="0" applyFont="1" applyFill="1" applyBorder="1" applyAlignment="1">
      <alignment wrapText="1"/>
    </xf>
    <xf numFmtId="0" fontId="0" fillId="0" borderId="0" xfId="0" applyFill="1" applyBorder="1"/>
    <xf numFmtId="164" fontId="0" fillId="0" borderId="0" xfId="1" applyFont="1" applyFill="1" applyBorder="1"/>
    <xf numFmtId="0" fontId="22" fillId="2" borderId="0" xfId="4" applyFont="1" applyFill="1" applyAlignment="1" applyProtection="1">
      <alignment vertical="center"/>
    </xf>
    <xf numFmtId="0" fontId="15" fillId="7" borderId="11" xfId="0" applyFont="1" applyFill="1" applyBorder="1" applyAlignment="1">
      <alignment horizontal="left" vertical="center" wrapText="1" indent="1"/>
    </xf>
    <xf numFmtId="0" fontId="0" fillId="5" borderId="0" xfId="0" applyFont="1" applyFill="1" applyAlignment="1">
      <alignment wrapText="1"/>
    </xf>
    <xf numFmtId="0" fontId="8" fillId="5" borderId="0" xfId="0" applyFont="1" applyFill="1" applyBorder="1" applyAlignment="1">
      <alignment vertical="center" wrapText="1"/>
    </xf>
    <xf numFmtId="164" fontId="8" fillId="2" borderId="1" xfId="1" applyFont="1" applyFill="1" applyBorder="1" applyAlignment="1" applyProtection="1">
      <alignment horizontal="center" vertical="center"/>
      <protection locked="0"/>
    </xf>
    <xf numFmtId="167" fontId="8" fillId="2" borderId="1" xfId="1" applyNumberFormat="1" applyFont="1" applyFill="1" applyBorder="1" applyAlignment="1" applyProtection="1">
      <alignment vertical="center"/>
      <protection locked="0"/>
    </xf>
    <xf numFmtId="0" fontId="0" fillId="5" borderId="0" xfId="0" applyFont="1" applyFill="1" applyBorder="1" applyAlignment="1">
      <alignment wrapText="1"/>
    </xf>
    <xf numFmtId="0" fontId="0" fillId="0" borderId="0" xfId="0" applyNumberFormat="1"/>
    <xf numFmtId="0" fontId="0" fillId="0" borderId="0" xfId="0" applyNumberFormat="1" applyFill="1" applyBorder="1"/>
    <xf numFmtId="0" fontId="0" fillId="0" borderId="0" xfId="0" applyNumberFormat="1" applyFont="1" applyFill="1" applyBorder="1" applyAlignment="1"/>
    <xf numFmtId="0" fontId="0" fillId="0" borderId="0" xfId="1" applyNumberFormat="1" applyFont="1" applyFill="1" applyBorder="1"/>
    <xf numFmtId="0" fontId="44" fillId="5" borderId="0" xfId="0" applyFont="1" applyFill="1" applyAlignment="1">
      <alignment horizontal="left"/>
    </xf>
    <xf numFmtId="169" fontId="4" fillId="5" borderId="0" xfId="1" applyNumberFormat="1" applyFont="1" applyFill="1" applyBorder="1"/>
    <xf numFmtId="169" fontId="5" fillId="4" borderId="1" xfId="1" applyNumberFormat="1" applyFont="1" applyFill="1" applyBorder="1" applyAlignment="1">
      <alignment horizontal="center" vertical="center"/>
    </xf>
    <xf numFmtId="169" fontId="0" fillId="5" borderId="0" xfId="1" applyNumberFormat="1" applyFont="1" applyFill="1"/>
    <xf numFmtId="164" fontId="8" fillId="3" borderId="1" xfId="0" applyNumberFormat="1" applyFont="1" applyFill="1" applyBorder="1" applyAlignment="1">
      <alignment horizontal="right" vertical="center"/>
    </xf>
    <xf numFmtId="165" fontId="8" fillId="3" borderId="1" xfId="1" applyNumberFormat="1" applyFont="1" applyFill="1" applyBorder="1" applyAlignment="1">
      <alignment horizontal="right" vertical="center"/>
    </xf>
    <xf numFmtId="164" fontId="8" fillId="3" borderId="1" xfId="1" applyFont="1" applyFill="1" applyBorder="1" applyAlignment="1" applyProtection="1">
      <alignment horizontal="right" vertical="center"/>
      <protection hidden="1"/>
    </xf>
    <xf numFmtId="167" fontId="8" fillId="3" borderId="1" xfId="1" applyNumberFormat="1" applyFont="1" applyFill="1" applyBorder="1" applyAlignment="1">
      <alignment horizontal="right" vertical="center"/>
    </xf>
    <xf numFmtId="170" fontId="8" fillId="3" borderId="1" xfId="1" applyNumberFormat="1" applyFont="1" applyFill="1" applyBorder="1" applyAlignment="1">
      <alignment vertical="center"/>
    </xf>
    <xf numFmtId="0" fontId="15" fillId="7" borderId="11" xfId="0" applyFont="1" applyFill="1" applyBorder="1" applyAlignment="1">
      <alignment horizontal="left" vertical="center" wrapText="1" indent="1"/>
    </xf>
    <xf numFmtId="0" fontId="2" fillId="6" borderId="0" xfId="0" applyFont="1" applyFill="1" applyBorder="1" applyAlignment="1">
      <alignment horizontal="left" vertical="top" wrapText="1"/>
    </xf>
    <xf numFmtId="0" fontId="1" fillId="5" borderId="3" xfId="0" applyFont="1" applyFill="1" applyBorder="1" applyAlignment="1">
      <alignment horizontal="left" wrapText="1"/>
    </xf>
    <xf numFmtId="0" fontId="1" fillId="5" borderId="0" xfId="0" applyFont="1" applyFill="1" applyBorder="1" applyAlignment="1">
      <alignment horizontal="left" wrapText="1"/>
    </xf>
    <xf numFmtId="0" fontId="0" fillId="5" borderId="0" xfId="0" applyFont="1" applyFill="1" applyAlignment="1">
      <alignment wrapText="1"/>
    </xf>
    <xf numFmtId="167" fontId="8" fillId="3" borderId="1" xfId="0" applyNumberFormat="1" applyFont="1" applyFill="1" applyBorder="1" applyAlignment="1">
      <alignment vertical="center"/>
    </xf>
    <xf numFmtId="0" fontId="2" fillId="6" borderId="0" xfId="0" applyFont="1" applyFill="1" applyBorder="1" applyAlignment="1">
      <alignment horizontal="left" vertical="top" wrapText="1"/>
    </xf>
    <xf numFmtId="0" fontId="1" fillId="5" borderId="0" xfId="0" applyFont="1" applyFill="1" applyBorder="1" applyAlignment="1">
      <alignment horizontal="left" wrapText="1"/>
    </xf>
    <xf numFmtId="0" fontId="0" fillId="5" borderId="0" xfId="0" applyFont="1" applyFill="1" applyAlignment="1">
      <alignment wrapText="1"/>
    </xf>
    <xf numFmtId="0" fontId="46" fillId="0" borderId="4" xfId="4" applyFont="1" applyFill="1" applyBorder="1" applyAlignment="1" applyProtection="1">
      <alignment vertical="center" wrapText="1"/>
    </xf>
    <xf numFmtId="0" fontId="47" fillId="5" borderId="0" xfId="0" applyFont="1" applyFill="1" applyBorder="1" applyAlignment="1">
      <alignment horizontal="left" wrapText="1"/>
    </xf>
    <xf numFmtId="0" fontId="8" fillId="2" borderId="1" xfId="0" applyFont="1" applyFill="1" applyBorder="1" applyAlignment="1" applyProtection="1">
      <alignment horizontal="center" vertical="center"/>
    </xf>
    <xf numFmtId="164" fontId="49" fillId="5" borderId="0" xfId="4" applyNumberFormat="1" applyFont="1" applyFill="1" applyAlignment="1" applyProtection="1">
      <alignment horizontal="center" vertical="center" wrapText="1"/>
      <protection locked="0"/>
    </xf>
    <xf numFmtId="164" fontId="49" fillId="5" borderId="3" xfId="1" applyFont="1" applyFill="1" applyBorder="1" applyAlignment="1" applyProtection="1">
      <alignment horizontal="center" vertical="center" wrapText="1"/>
      <protection locked="0"/>
    </xf>
    <xf numFmtId="170" fontId="8" fillId="3" borderId="1" xfId="1" applyNumberFormat="1" applyFont="1" applyFill="1" applyBorder="1" applyAlignment="1">
      <alignment horizontal="right" vertical="center"/>
    </xf>
    <xf numFmtId="164" fontId="15" fillId="7" borderId="11" xfId="1" applyNumberFormat="1" applyFont="1" applyFill="1" applyBorder="1" applyAlignment="1" applyProtection="1">
      <alignment vertical="center" wrapText="1"/>
      <protection hidden="1"/>
    </xf>
    <xf numFmtId="164" fontId="14" fillId="9" borderId="11" xfId="1" applyNumberFormat="1" applyFont="1" applyFill="1" applyBorder="1" applyAlignment="1">
      <alignment horizontal="center" vertical="center" wrapText="1"/>
    </xf>
    <xf numFmtId="164" fontId="14" fillId="7" borderId="11" xfId="1" applyNumberFormat="1" applyFont="1" applyFill="1" applyBorder="1" applyAlignment="1" applyProtection="1">
      <alignment vertical="center" wrapText="1"/>
      <protection hidden="1"/>
    </xf>
    <xf numFmtId="164" fontId="21" fillId="9" borderId="11" xfId="1" applyNumberFormat="1" applyFont="1" applyFill="1" applyBorder="1" applyAlignment="1" applyProtection="1">
      <alignment vertical="center" wrapText="1"/>
      <protection hidden="1"/>
    </xf>
    <xf numFmtId="164" fontId="0" fillId="2" borderId="0" xfId="1" applyNumberFormat="1" applyFont="1" applyFill="1" applyAlignment="1">
      <alignment wrapText="1"/>
    </xf>
    <xf numFmtId="1" fontId="20" fillId="2" borderId="8" xfId="1" applyNumberFormat="1" applyFont="1" applyFill="1" applyBorder="1" applyAlignment="1" applyProtection="1">
      <alignment horizontal="left" vertical="center"/>
      <protection locked="0"/>
    </xf>
    <xf numFmtId="0" fontId="4" fillId="5" borderId="0" xfId="0" applyFont="1" applyFill="1" applyAlignment="1" applyProtection="1">
      <alignment horizontal="left"/>
      <protection locked="0"/>
    </xf>
    <xf numFmtId="0" fontId="0" fillId="5" borderId="0" xfId="0" applyFill="1" applyProtection="1">
      <protection locked="0"/>
    </xf>
    <xf numFmtId="0" fontId="4" fillId="5" borderId="0" xfId="0" applyFont="1" applyFill="1" applyProtection="1">
      <protection locked="0"/>
    </xf>
    <xf numFmtId="164" fontId="5" fillId="4" borderId="1" xfId="1" applyFont="1" applyFill="1" applyBorder="1" applyAlignment="1" applyProtection="1">
      <alignment horizontal="center" vertical="center"/>
      <protection locked="0"/>
    </xf>
    <xf numFmtId="167" fontId="0" fillId="5" borderId="0" xfId="1" applyNumberFormat="1" applyFont="1" applyFill="1" applyProtection="1"/>
    <xf numFmtId="165" fontId="0" fillId="5" borderId="0" xfId="1" applyNumberFormat="1" applyFont="1" applyFill="1" applyProtection="1"/>
    <xf numFmtId="164" fontId="8" fillId="3" borderId="1" xfId="1" applyFont="1" applyFill="1" applyBorder="1" applyAlignment="1" applyProtection="1">
      <alignment horizontal="right" vertical="center"/>
    </xf>
    <xf numFmtId="0" fontId="29" fillId="5" borderId="0" xfId="0" applyFont="1" applyFill="1" applyProtection="1"/>
    <xf numFmtId="167" fontId="8" fillId="3" borderId="1" xfId="1" applyNumberFormat="1" applyFont="1" applyFill="1" applyBorder="1" applyAlignment="1" applyProtection="1">
      <alignment vertical="center"/>
    </xf>
    <xf numFmtId="0" fontId="29" fillId="5" borderId="0" xfId="0" applyFont="1" applyFill="1" applyAlignment="1" applyProtection="1">
      <alignment vertical="center"/>
    </xf>
    <xf numFmtId="0" fontId="8" fillId="3" borderId="1" xfId="0" applyFont="1" applyFill="1" applyBorder="1" applyAlignment="1" applyProtection="1">
      <alignment vertical="center"/>
    </xf>
    <xf numFmtId="0" fontId="10" fillId="5" borderId="0" xfId="0" applyFont="1" applyFill="1" applyProtection="1"/>
    <xf numFmtId="0" fontId="4" fillId="5" borderId="0" xfId="0" applyFont="1" applyFill="1" applyBorder="1" applyAlignment="1" applyProtection="1">
      <alignment horizontal="left"/>
    </xf>
    <xf numFmtId="0" fontId="4" fillId="5" borderId="0" xfId="0" applyFont="1" applyFill="1" applyBorder="1" applyProtection="1"/>
    <xf numFmtId="167" fontId="4" fillId="5" borderId="0" xfId="1" applyNumberFormat="1" applyFont="1" applyFill="1" applyBorder="1" applyProtection="1"/>
    <xf numFmtId="0" fontId="9" fillId="5" borderId="0" xfId="0" applyFont="1" applyFill="1" applyAlignment="1" applyProtection="1">
      <alignment wrapText="1"/>
    </xf>
    <xf numFmtId="0" fontId="0" fillId="5" borderId="0" xfId="0" applyFont="1" applyFill="1" applyBorder="1" applyAlignment="1" applyProtection="1">
      <alignment horizontal="left" wrapText="1"/>
    </xf>
    <xf numFmtId="167" fontId="0" fillId="5" borderId="0" xfId="0" applyNumberFormat="1" applyFont="1" applyFill="1" applyBorder="1" applyAlignment="1" applyProtection="1">
      <alignment horizontal="left" wrapText="1"/>
    </xf>
    <xf numFmtId="0" fontId="9" fillId="5" borderId="0" xfId="0" applyFont="1" applyFill="1" applyAlignment="1" applyProtection="1">
      <alignment vertical="center"/>
    </xf>
    <xf numFmtId="164" fontId="5" fillId="4" borderId="1" xfId="1" applyFont="1" applyFill="1" applyBorder="1" applyAlignment="1" applyProtection="1">
      <alignment horizontal="center" vertical="center"/>
    </xf>
    <xf numFmtId="167" fontId="5" fillId="4" borderId="1" xfId="1" applyNumberFormat="1" applyFont="1" applyFill="1" applyBorder="1" applyAlignment="1" applyProtection="1">
      <alignment horizontal="center" vertical="center"/>
    </xf>
    <xf numFmtId="0" fontId="0" fillId="5" borderId="0" xfId="0" applyFill="1" applyAlignment="1" applyProtection="1">
      <alignment vertical="center"/>
    </xf>
    <xf numFmtId="0" fontId="0" fillId="5" borderId="0" xfId="0" applyFont="1" applyFill="1" applyAlignment="1">
      <alignment wrapText="1"/>
    </xf>
    <xf numFmtId="0" fontId="21" fillId="2" borderId="0" xfId="0" applyFont="1" applyFill="1" applyAlignment="1">
      <alignment horizontal="left" vertical="center" wrapText="1"/>
    </xf>
    <xf numFmtId="49" fontId="20" fillId="2" borderId="0" xfId="0" applyNumberFormat="1" applyFont="1" applyFill="1" applyAlignment="1">
      <alignment horizontal="left" vertical="center" wrapText="1"/>
    </xf>
    <xf numFmtId="49" fontId="20" fillId="2" borderId="0" xfId="0" applyNumberFormat="1" applyFont="1" applyFill="1" applyBorder="1" applyAlignment="1">
      <alignment horizontal="left" vertical="center" wrapText="1"/>
    </xf>
    <xf numFmtId="49" fontId="20" fillId="2" borderId="19" xfId="0" applyNumberFormat="1" applyFont="1" applyFill="1" applyBorder="1" applyAlignment="1">
      <alignment horizontal="left" vertical="center" wrapText="1"/>
    </xf>
    <xf numFmtId="49" fontId="20" fillId="2" borderId="0" xfId="0" applyNumberFormat="1" applyFont="1" applyFill="1" applyBorder="1" applyAlignment="1">
      <alignment horizontal="left" vertical="center" wrapText="1"/>
    </xf>
    <xf numFmtId="0" fontId="17" fillId="0" borderId="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17" fillId="0" borderId="7" xfId="0" applyFont="1" applyFill="1" applyBorder="1" applyAlignment="1" applyProtection="1">
      <alignment horizontal="left" vertical="center" wrapText="1"/>
    </xf>
    <xf numFmtId="0" fontId="19" fillId="4" borderId="19" xfId="0" applyFont="1" applyFill="1" applyBorder="1" applyAlignment="1">
      <alignment horizontal="center" vertical="center"/>
    </xf>
    <xf numFmtId="0" fontId="19" fillId="4" borderId="0" xfId="0" applyFont="1" applyFill="1" applyBorder="1" applyAlignment="1">
      <alignment horizontal="center" vertical="center"/>
    </xf>
    <xf numFmtId="0" fontId="21" fillId="2" borderId="19"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19" fillId="4" borderId="18" xfId="0" applyFont="1" applyFill="1" applyBorder="1" applyAlignment="1" applyProtection="1">
      <alignment horizontal="center" vertical="center"/>
    </xf>
    <xf numFmtId="0" fontId="19" fillId="4" borderId="0" xfId="0" applyFont="1" applyFill="1" applyBorder="1" applyAlignment="1" applyProtection="1">
      <alignment horizontal="center" vertical="center"/>
    </xf>
    <xf numFmtId="0" fontId="18" fillId="3" borderId="18"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20" fillId="2" borderId="0" xfId="0" applyFont="1" applyFill="1" applyBorder="1" applyAlignment="1">
      <alignment horizontal="left" vertical="center" wrapText="1"/>
    </xf>
    <xf numFmtId="0" fontId="19" fillId="4" borderId="0" xfId="0" applyFont="1" applyFill="1" applyAlignment="1" applyProtection="1">
      <alignment horizontal="center" vertical="center"/>
    </xf>
    <xf numFmtId="0" fontId="42" fillId="2" borderId="0" xfId="0" applyFont="1" applyFill="1" applyAlignment="1" applyProtection="1">
      <alignment horizontal="left" vertical="center" wrapText="1"/>
    </xf>
    <xf numFmtId="0" fontId="46" fillId="0" borderId="5" xfId="4" applyFont="1" applyFill="1" applyBorder="1" applyAlignment="1" applyProtection="1">
      <alignment horizontal="center" vertical="center" wrapText="1"/>
    </xf>
    <xf numFmtId="0" fontId="46" fillId="0" borderId="6" xfId="4" applyFont="1" applyFill="1" applyBorder="1" applyAlignment="1" applyProtection="1">
      <alignment horizontal="center" vertical="center" wrapText="1"/>
    </xf>
    <xf numFmtId="0" fontId="46" fillId="0" borderId="7" xfId="4" applyFont="1" applyFill="1" applyBorder="1" applyAlignment="1" applyProtection="1">
      <alignment horizontal="center" vertical="center" wrapText="1"/>
    </xf>
    <xf numFmtId="0" fontId="21" fillId="9" borderId="11" xfId="0" applyFont="1" applyFill="1" applyBorder="1" applyAlignment="1">
      <alignment horizontal="center" vertical="center" wrapText="1"/>
    </xf>
    <xf numFmtId="0" fontId="15" fillId="7" borderId="11" xfId="0" applyFont="1" applyFill="1" applyBorder="1" applyAlignment="1">
      <alignment horizontal="left" vertical="center" wrapText="1" indent="1"/>
    </xf>
    <xf numFmtId="0" fontId="14" fillId="7" borderId="15" xfId="0" applyFont="1" applyFill="1" applyBorder="1" applyAlignment="1">
      <alignment horizontal="center" vertical="center" wrapText="1"/>
    </xf>
    <xf numFmtId="0" fontId="14" fillId="7" borderId="16" xfId="0" applyFont="1" applyFill="1" applyBorder="1" applyAlignment="1">
      <alignment horizontal="center" vertical="center" wrapText="1"/>
    </xf>
    <xf numFmtId="0" fontId="21" fillId="2" borderId="0" xfId="0" applyFont="1" applyFill="1" applyAlignment="1" applyProtection="1">
      <alignment horizontal="center" vertical="center" wrapText="1"/>
      <protection hidden="1"/>
    </xf>
    <xf numFmtId="0" fontId="14" fillId="9" borderId="11" xfId="0" applyFont="1" applyFill="1" applyBorder="1" applyAlignment="1">
      <alignment horizontal="center" vertical="center" wrapText="1"/>
    </xf>
    <xf numFmtId="0" fontId="16" fillId="8" borderId="12" xfId="0" applyFont="1" applyFill="1" applyBorder="1" applyAlignment="1">
      <alignment horizontal="center" vertical="center" textRotation="90" wrapText="1"/>
    </xf>
    <xf numFmtId="0" fontId="16" fillId="8" borderId="13" xfId="0" applyFont="1" applyFill="1" applyBorder="1" applyAlignment="1">
      <alignment horizontal="center" vertical="center" textRotation="90" wrapText="1"/>
    </xf>
    <xf numFmtId="0" fontId="16" fillId="8" borderId="14" xfId="0" applyFont="1" applyFill="1" applyBorder="1" applyAlignment="1">
      <alignment horizontal="center" vertical="center" textRotation="90" wrapText="1"/>
    </xf>
    <xf numFmtId="0" fontId="15" fillId="7" borderId="12"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2" fillId="6" borderId="0" xfId="0" applyFont="1" applyFill="1" applyBorder="1" applyAlignment="1" applyProtection="1">
      <alignment horizontal="left" vertical="top" wrapText="1"/>
    </xf>
    <xf numFmtId="0" fontId="0" fillId="5" borderId="0" xfId="0" applyFont="1" applyFill="1" applyBorder="1" applyAlignment="1" applyProtection="1">
      <alignment wrapText="1"/>
    </xf>
    <xf numFmtId="0" fontId="2" fillId="6" borderId="0" xfId="0" applyFont="1" applyFill="1" applyBorder="1" applyAlignment="1">
      <alignment horizontal="left" wrapText="1"/>
    </xf>
    <xf numFmtId="0" fontId="1" fillId="5" borderId="3" xfId="0" applyFont="1" applyFill="1" applyBorder="1" applyAlignment="1">
      <alignment horizontal="left" wrapText="1"/>
    </xf>
    <xf numFmtId="0" fontId="1" fillId="5" borderId="0" xfId="0" applyFont="1" applyFill="1" applyBorder="1" applyAlignment="1">
      <alignment horizontal="left" wrapText="1"/>
    </xf>
    <xf numFmtId="0" fontId="0" fillId="5" borderId="0" xfId="0" applyFont="1" applyFill="1" applyAlignment="1">
      <alignment horizontal="left" vertical="top" wrapText="1"/>
    </xf>
    <xf numFmtId="0" fontId="0" fillId="5" borderId="0" xfId="0" applyFont="1" applyFill="1" applyBorder="1" applyAlignment="1">
      <alignment horizontal="left" wrapText="1"/>
    </xf>
    <xf numFmtId="0" fontId="0" fillId="5" borderId="0" xfId="0" applyFont="1" applyFill="1" applyBorder="1" applyAlignment="1">
      <alignment horizontal="left" vertical="top" wrapText="1"/>
    </xf>
    <xf numFmtId="0" fontId="1" fillId="5" borderId="0" xfId="0" applyFont="1" applyFill="1" applyAlignment="1">
      <alignment horizontal="left" wrapText="1"/>
    </xf>
    <xf numFmtId="0" fontId="1" fillId="5" borderId="17" xfId="0" applyFont="1" applyFill="1" applyBorder="1" applyAlignment="1">
      <alignment horizontal="left" wrapText="1"/>
    </xf>
    <xf numFmtId="0" fontId="2" fillId="6" borderId="0" xfId="0" applyFont="1" applyFill="1" applyBorder="1" applyAlignment="1">
      <alignment horizontal="left" vertical="top" wrapText="1"/>
    </xf>
    <xf numFmtId="0" fontId="0" fillId="5" borderId="0" xfId="0" applyFont="1" applyFill="1" applyAlignment="1">
      <alignment wrapText="1"/>
    </xf>
    <xf numFmtId="164" fontId="0" fillId="5" borderId="0" xfId="1" applyFont="1" applyFill="1" applyAlignment="1">
      <alignment horizontal="left" vertical="top" wrapText="1"/>
    </xf>
    <xf numFmtId="0" fontId="0" fillId="5" borderId="0" xfId="0" applyFont="1" applyFill="1" applyAlignment="1">
      <alignment vertical="top" wrapText="1"/>
    </xf>
    <xf numFmtId="0" fontId="1" fillId="5" borderId="0" xfId="0" applyFont="1" applyFill="1" applyBorder="1" applyAlignment="1" applyProtection="1">
      <alignment horizontal="left" wrapText="1"/>
    </xf>
    <xf numFmtId="0" fontId="1" fillId="5" borderId="3" xfId="0" applyFont="1" applyFill="1" applyBorder="1" applyAlignment="1" applyProtection="1">
      <alignment horizontal="left" wrapText="1"/>
    </xf>
    <xf numFmtId="0" fontId="0" fillId="5" borderId="0" xfId="0" applyFont="1" applyFill="1" applyBorder="1" applyAlignment="1" applyProtection="1">
      <alignment horizontal="left" vertical="top" wrapText="1"/>
    </xf>
  </cellXfs>
  <cellStyles count="6">
    <cellStyle name="Comma" xfId="1" builtinId="3"/>
    <cellStyle name="Hyperlink" xfId="4" builtinId="8"/>
    <cellStyle name="Hyperlink 2" xfId="3" xr:uid="{0FD7B59A-2491-3543-9FF9-9555F3B164BE}"/>
    <cellStyle name="Normal" xfId="0" builtinId="0"/>
    <cellStyle name="Normal 2" xfId="2" xr:uid="{CFEF3332-BC22-5A4B-B979-7C3304152C57}"/>
    <cellStyle name="Percent" xfId="5" builtinId="5"/>
  </cellStyles>
  <dxfs count="15">
    <dxf>
      <fill>
        <patternFill patternType="none">
          <fgColor indexed="64"/>
          <bgColor indexed="65"/>
        </patternFill>
      </fill>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dxf>
    <dxf>
      <numFmt numFmtId="0" formatCode="General"/>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colors>
    <mruColors>
      <color rgb="FFB07EB4"/>
      <color rgb="FF8FD9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gramme.unfccc.int/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04DD349-66E6-4F14-8261-BB9F6A7DC337}" autoFormatId="16" applyNumberFormats="0" applyBorderFormats="0" applyFontFormats="0" applyPatternFormats="0" applyAlignmentFormats="0" applyWidthHeightFormats="0">
  <queryTableRefresh nextId="15">
    <queryTableFields count="14">
      <queryTableField id="1" name="ID" tableColumnId="1"/>
      <queryTableField id="2" name="Scope" tableColumnId="2"/>
      <queryTableField id="3" name="Level 1" tableColumnId="3"/>
      <queryTableField id="4" name="Level 2" tableColumnId="4"/>
      <queryTableField id="5" name="Level 3" tableColumnId="5"/>
      <queryTableField id="6" name="Level 4" tableColumnId="6"/>
      <queryTableField id="7" name="Column Text" tableColumnId="7"/>
      <queryTableField id="8" name="UOM" tableColumnId="8"/>
      <queryTableField id="9" name="GHG/Unit" tableColumnId="9"/>
      <queryTableField id="10" name="GHG Conversion Factor" tableColumnId="10"/>
      <queryTableField id="11" name="Source" tableColumnId="11"/>
      <queryTableField id="12" name="Country" tableColumnId="12"/>
      <queryTableField id="13" name="Vintage" tableColumnId="13"/>
      <queryTableField id="14" name="Lookup"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46CA742-331F-4B29-99E3-A218136C29C0}" name="CONSOLIDATED_DATA_2022" displayName="CONSOLIDATED_DATA_2022" ref="A1:N3493" tableType="queryTable" totalsRowShown="0" headerRowDxfId="14" dataDxfId="13">
  <autoFilter ref="A1:N3493" xr:uid="{C46CA742-331F-4B29-99E3-A218136C29C0}"/>
  <tableColumns count="14">
    <tableColumn id="1" xr3:uid="{848766AC-57B2-41C3-8A92-EC1D22095409}" uniqueName="1" name="ID" queryTableFieldId="1" dataDxfId="12"/>
    <tableColumn id="2" xr3:uid="{08A06AA4-7944-46B4-81AA-C3DAA3E328BB}" uniqueName="2" name="Scope" queryTableFieldId="2" dataDxfId="11"/>
    <tableColumn id="3" xr3:uid="{94A0BB81-B89C-492C-8BAE-F76DC046C4A5}" uniqueName="3" name="Level 1" queryTableFieldId="3" dataDxfId="10"/>
    <tableColumn id="4" xr3:uid="{A10858F6-0193-4798-9BC4-8DE78A720BAB}" uniqueName="4" name="Level 2" queryTableFieldId="4" dataDxfId="9"/>
    <tableColumn id="5" xr3:uid="{C8DFD337-C886-4583-99F7-DF5DAEF8F07F}" uniqueName="5" name="Level 3" queryTableFieldId="5" dataDxfId="8"/>
    <tableColumn id="6" xr3:uid="{1A69AF9E-9825-4BF8-8DD4-37339FB09FB5}" uniqueName="6" name="Level 4" queryTableFieldId="6" dataDxfId="7"/>
    <tableColumn id="7" xr3:uid="{787A459A-81B8-4AEC-9563-0641A9EDCB4B}" uniqueName="7" name="Column Text" queryTableFieldId="7" dataDxfId="6"/>
    <tableColumn id="8" xr3:uid="{DD40C19E-764C-4237-BF4F-1973A948BA50}" uniqueName="8" name="UOM" queryTableFieldId="8" dataDxfId="5"/>
    <tableColumn id="9" xr3:uid="{640B7AA0-4F5F-4BAD-8180-59E2DE9C3395}" uniqueName="9" name="GHG/Unit" queryTableFieldId="9" dataDxfId="4"/>
    <tableColumn id="10" xr3:uid="{BEECBF9C-F59A-4C8B-8B6D-9D85E00DA0BD}" uniqueName="10" name="GHG Conversion Factor" queryTableFieldId="10" dataDxfId="3"/>
    <tableColumn id="11" xr3:uid="{B0E4DD17-8FDB-436F-A359-7140608BA902}" uniqueName="11" name="Source" queryTableFieldId="11" dataDxfId="2"/>
    <tableColumn id="12" xr3:uid="{4B2EC689-E736-43B5-90BD-A3BA916D7823}" uniqueName="12" name="Country" queryTableFieldId="12" dataDxfId="1" dataCellStyle="Comma"/>
    <tableColumn id="13" xr3:uid="{E839BC82-6CC2-4E2A-9DEA-9CBE0FB30D47}" uniqueName="13" name="Vintage" queryTableFieldId="13" dataDxfId="0"/>
    <tableColumn id="14" xr3:uid="{2CB5AB69-BE86-45F9-B84B-5F2A5EF37797}" uniqueName="14" name="Lookup" queryTableFieldId="14"/>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rap.org.uk/sites/default/files/2021-06/Carbon%20WARM%20Report.pdf" TargetMode="External"/><Relationship Id="rId1" Type="http://schemas.openxmlformats.org/officeDocument/2006/relationships/hyperlink" Target="https://www.epa.gov/sites/default/files/2016-04/documents/volume_to_weight_conversion_factors_memorandum_04192016_508fnl.pdf" TargetMode="External"/></Relationships>
</file>

<file path=xl/worksheets/_rels/sheet1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applications.icao.int/icec"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gov.uk/government/publications/greenhouse-gas-reporting-conversion-factors-2022" TargetMode="External"/><Relationship Id="rId13" Type="http://schemas.openxmlformats.org/officeDocument/2006/relationships/hyperlink" Target="https://www.gov.uk/government/publications/greenhouse-gas-reporting-conversion-factors-2022" TargetMode="External"/><Relationship Id="rId18" Type="http://schemas.openxmlformats.org/officeDocument/2006/relationships/hyperlink" Target="https://www.gov.uk/government/publications/greenhouse-gas-reporting-conversion-factors-2022" TargetMode="External"/><Relationship Id="rId26" Type="http://schemas.openxmlformats.org/officeDocument/2006/relationships/hyperlink" Target="https://www.gov.uk/government/publications/greenhouse-gas-reporting-conversion-factors-2022" TargetMode="External"/><Relationship Id="rId3" Type="http://schemas.openxmlformats.org/officeDocument/2006/relationships/hyperlink" Target="https://stillmedab.olympic.org/media/Document%20Library/OlympicOrg/IOC/What-We-Do/celebrate-olympic-games/Sustainability/IOC-Carbon-Footprint-Methodology.pdf" TargetMode="External"/><Relationship Id="rId21" Type="http://schemas.openxmlformats.org/officeDocument/2006/relationships/hyperlink" Target="https://www.gov.uk/government/publications/greenhouse-gas-reporting-conversion-factors-2022" TargetMode="External"/><Relationship Id="rId7" Type="http://schemas.openxmlformats.org/officeDocument/2006/relationships/hyperlink" Target="https://ghgprotocol.org/sites/default/files/standards/Corporate-Value-Chain-Accounting-Reporing-Standard_041613_2.pdf" TargetMode="External"/><Relationship Id="rId12" Type="http://schemas.openxmlformats.org/officeDocument/2006/relationships/hyperlink" Target="https://www.gov.uk/government/publications/greenhouse-gas-reporting-conversion-factors-2022" TargetMode="External"/><Relationship Id="rId17" Type="http://schemas.openxmlformats.org/officeDocument/2006/relationships/hyperlink" Target="https://www.gov.uk/government/publications/greenhouse-gas-reporting-conversion-factors-2022" TargetMode="External"/><Relationship Id="rId25" Type="http://schemas.openxmlformats.org/officeDocument/2006/relationships/hyperlink" Target="https://www.gov.uk/government/publications/greenhouse-gas-reporting-conversion-factors-2022" TargetMode="External"/><Relationship Id="rId2" Type="http://schemas.openxmlformats.org/officeDocument/2006/relationships/hyperlink" Target="https://info.eco-act.com/en/homeworking-emissions-whitepaper-2020" TargetMode="External"/><Relationship Id="rId16" Type="http://schemas.openxmlformats.org/officeDocument/2006/relationships/hyperlink" Target="https://www.gov.uk/government/publications/greenhouse-gas-reporting-conversion-factors-2022" TargetMode="External"/><Relationship Id="rId20" Type="http://schemas.openxmlformats.org/officeDocument/2006/relationships/hyperlink" Target="https://www.gov.uk/government/publications/greenhouse-gas-reporting-conversion-factors-2022" TargetMode="External"/><Relationship Id="rId1" Type="http://schemas.openxmlformats.org/officeDocument/2006/relationships/hyperlink" Target="https://unfccc.int/climate-action/sectoral-engagement/ifis-harmonization-of-standards-for-ghg-accounting/ifi-twg-list-of-methodologies" TargetMode="External"/><Relationship Id="rId6" Type="http://schemas.openxmlformats.org/officeDocument/2006/relationships/hyperlink" Target="https://ghgprotocol.org/sites/default/files/2023-03/Scope%202%20Guidance.pdf" TargetMode="External"/><Relationship Id="rId11" Type="http://schemas.openxmlformats.org/officeDocument/2006/relationships/hyperlink" Target="https://www.gov.uk/government/publications/greenhouse-gas-reporting-conversion-factors-2022" TargetMode="External"/><Relationship Id="rId24" Type="http://schemas.openxmlformats.org/officeDocument/2006/relationships/hyperlink" Target="https://www.gov.uk/government/publications/greenhouse-gas-reporting-conversion-factors-2022" TargetMode="External"/><Relationship Id="rId5" Type="http://schemas.openxmlformats.org/officeDocument/2006/relationships/hyperlink" Target="https://ghgprotocol.org/sites/default/files/standards/ghg-protocol-revised.pdf" TargetMode="External"/><Relationship Id="rId15" Type="http://schemas.openxmlformats.org/officeDocument/2006/relationships/hyperlink" Target="https://www.gov.uk/government/publications/greenhouse-gas-reporting-conversion-factors-2022" TargetMode="External"/><Relationship Id="rId23" Type="http://schemas.openxmlformats.org/officeDocument/2006/relationships/hyperlink" Target="https://www.gov.uk/government/publications/greenhouse-gas-reporting-conversion-factors-2022" TargetMode="External"/><Relationship Id="rId10" Type="http://schemas.openxmlformats.org/officeDocument/2006/relationships/hyperlink" Target="https://www.gov.uk/government/publications/greenhouse-gas-reporting-conversion-factors-2022" TargetMode="External"/><Relationship Id="rId19" Type="http://schemas.openxmlformats.org/officeDocument/2006/relationships/hyperlink" Target="https://www.gov.uk/government/publications/greenhouse-gas-reporting-conversion-factors-2022" TargetMode="External"/><Relationship Id="rId4" Type="http://schemas.openxmlformats.org/officeDocument/2006/relationships/hyperlink" Target="https://gsas.gord.qa/wp-content/uploads/2021/10/GSAS-SEER-TOOL-v2.0.pdf" TargetMode="External"/><Relationship Id="rId9" Type="http://schemas.openxmlformats.org/officeDocument/2006/relationships/hyperlink" Target="https://greenview.sg/services/chsb-index/" TargetMode="External"/><Relationship Id="rId14" Type="http://schemas.openxmlformats.org/officeDocument/2006/relationships/hyperlink" Target="https://www.gov.uk/government/publications/greenhouse-gas-reporting-conversion-factors-2022" TargetMode="External"/><Relationship Id="rId22" Type="http://schemas.openxmlformats.org/officeDocument/2006/relationships/hyperlink" Target="https://www.gov.uk/government/publications/greenhouse-gas-reporting-conversion-factors-2022" TargetMode="External"/><Relationship Id="rId27"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C8FD-BF6F-6540-AA52-5F09447B9BBB}">
  <sheetPr>
    <tabColor theme="4" tint="-0.499984740745262"/>
  </sheetPr>
  <dimension ref="A1:A4"/>
  <sheetViews>
    <sheetView zoomScaleNormal="100" workbookViewId="0">
      <selection activeCell="D6" sqref="D6"/>
    </sheetView>
  </sheetViews>
  <sheetFormatPr defaultColWidth="10.83203125" defaultRowHeight="14.5"/>
  <cols>
    <col min="1" max="1" width="116.08203125" style="43" customWidth="1"/>
    <col min="2" max="16384" width="10.83203125" style="43"/>
  </cols>
  <sheetData>
    <row r="1" spans="1:1" ht="30" customHeight="1">
      <c r="A1" s="69" t="s">
        <v>484</v>
      </c>
    </row>
    <row r="2" spans="1:1" ht="356.15" customHeight="1">
      <c r="A2" s="68" t="s">
        <v>7979</v>
      </c>
    </row>
    <row r="3" spans="1:1" ht="15.5">
      <c r="A3" s="51"/>
    </row>
    <row r="4" spans="1:1">
      <c r="A4" s="42"/>
    </row>
  </sheetData>
  <sheetProtection algorithmName="SHA-512" hashValue="UmiSXPz2uE6weR8t7gbsuyZqtIUqBYfgZSMqCXOSAqMfd4r4MnXrI9eoMVxWk++jC7H+qHMFEnzuaJnFd8Fgcg==" saltValue="NGBf6zDfKtAuSj3/MNNLVQ==" spinCount="100000" sheet="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E64AC-7FFB-2E4D-BF6B-7F1F0B947C77}">
  <sheetPr codeName="Sheet7">
    <tabColor rgb="FFB07EB4"/>
  </sheetPr>
  <dimension ref="A1:I36"/>
  <sheetViews>
    <sheetView zoomScaleNormal="100" workbookViewId="0">
      <pane ySplit="5" topLeftCell="A21" activePane="bottomLeft" state="frozen"/>
      <selection pane="bottomLeft" activeCell="E6" sqref="E6"/>
    </sheetView>
  </sheetViews>
  <sheetFormatPr defaultColWidth="10.83203125" defaultRowHeight="14.5"/>
  <cols>
    <col min="1" max="2" width="3.58203125" style="71" customWidth="1"/>
    <col min="3" max="3" width="15.58203125" style="10" customWidth="1"/>
    <col min="4" max="4" width="46.83203125" style="6" bestFit="1" customWidth="1"/>
    <col min="5" max="5" width="13.83203125" style="187" customWidth="1"/>
    <col min="6" max="6" width="14.5" style="32" customWidth="1"/>
    <col min="7" max="7" width="17.58203125" style="11" customWidth="1"/>
    <col min="8" max="8" width="15.5" style="11" customWidth="1"/>
    <col min="9" max="9" width="3.58203125" style="71" customWidth="1"/>
    <col min="10" max="11" width="10.83203125" style="6"/>
    <col min="12" max="12" width="10.83203125" style="6" customWidth="1"/>
    <col min="13" max="16384" width="10.83203125" style="6"/>
  </cols>
  <sheetData>
    <row r="1" spans="1:9" ht="15.5">
      <c r="E1" s="6"/>
      <c r="G1" s="66"/>
      <c r="H1" s="66"/>
    </row>
    <row r="2" spans="1:9" s="15" customFormat="1" ht="15.5">
      <c r="A2" s="72"/>
      <c r="B2" s="72"/>
      <c r="C2" s="252" t="s">
        <v>7962</v>
      </c>
      <c r="D2" s="252"/>
      <c r="E2" s="252"/>
      <c r="F2" s="252"/>
      <c r="G2" s="252"/>
      <c r="I2" s="72"/>
    </row>
    <row r="3" spans="1:9" s="15" customFormat="1" ht="33" customHeight="1">
      <c r="A3" s="72"/>
      <c r="B3" s="72"/>
      <c r="C3" s="253" t="s">
        <v>487</v>
      </c>
      <c r="D3" s="253"/>
      <c r="E3" s="253"/>
      <c r="F3" s="253"/>
      <c r="G3" s="253"/>
      <c r="I3" s="72"/>
    </row>
    <row r="4" spans="1:9" s="15" customFormat="1" ht="31" customHeight="1">
      <c r="A4" s="72"/>
      <c r="B4" s="72"/>
      <c r="C4" s="245" t="s">
        <v>7917</v>
      </c>
      <c r="D4" s="245"/>
      <c r="E4" s="245"/>
      <c r="F4" s="245"/>
      <c r="G4" s="245"/>
      <c r="H4" s="12"/>
      <c r="I4" s="72"/>
    </row>
    <row r="5" spans="1:9" s="13" customFormat="1" ht="28" customHeight="1">
      <c r="A5" s="73"/>
      <c r="B5" s="73"/>
      <c r="C5" s="2" t="s">
        <v>132</v>
      </c>
      <c r="D5" s="2" t="s">
        <v>7</v>
      </c>
      <c r="E5" s="2" t="s">
        <v>8</v>
      </c>
      <c r="F5" s="2" t="s">
        <v>134</v>
      </c>
      <c r="G5" s="2" t="s">
        <v>191</v>
      </c>
      <c r="H5" s="2" t="s">
        <v>506</v>
      </c>
      <c r="I5" s="73"/>
    </row>
    <row r="6" spans="1:9" s="52" customFormat="1" ht="22.5" customHeight="1">
      <c r="A6" s="74" t="s">
        <v>444</v>
      </c>
      <c r="B6" s="74" t="s">
        <v>636</v>
      </c>
      <c r="C6" s="37" t="s">
        <v>9</v>
      </c>
      <c r="D6" s="33" t="s">
        <v>580</v>
      </c>
      <c r="E6" s="62"/>
      <c r="F6" s="56" t="str">
        <f>_xlfn.XLOOKUP(I6,DB!N:N,DB!J:J,"Select Unit",0,1)</f>
        <v>Select Unit</v>
      </c>
      <c r="G6" s="60"/>
      <c r="H6" s="45" t="str">
        <f>IF(OR(ISBLANK(D6),ISBLANK(E6)),"-",G6*F6)</f>
        <v>-</v>
      </c>
      <c r="I6" s="74" t="str">
        <f>CONCATENATE(A6,B6,C6,D6,E6)</f>
        <v>Scope 3WTT- fuelsGaseous fuelsButane</v>
      </c>
    </row>
    <row r="7" spans="1:9" s="52" customFormat="1" ht="22.5" customHeight="1">
      <c r="A7" s="74" t="s">
        <v>444</v>
      </c>
      <c r="B7" s="74" t="s">
        <v>636</v>
      </c>
      <c r="C7" s="37" t="s">
        <v>9</v>
      </c>
      <c r="D7" s="33" t="s">
        <v>10</v>
      </c>
      <c r="E7" s="62"/>
      <c r="F7" s="56" t="str">
        <f>_xlfn.XLOOKUP(I7,DB!N:N,DB!J:J,"Select Unit",0,1)</f>
        <v>Select Unit</v>
      </c>
      <c r="G7" s="60"/>
      <c r="H7" s="45" t="str">
        <f t="shared" ref="H7:H36" si="0">IF(OR(ISBLANK(D7),ISBLANK(E7)),"-",G7*F7)</f>
        <v>-</v>
      </c>
      <c r="I7" s="74" t="str">
        <f t="shared" ref="I7:I36" si="1">CONCATENATE(A7,B7,C7,D7,E7)</f>
        <v>Scope 3WTT- fuelsGaseous fuelsCNG</v>
      </c>
    </row>
    <row r="8" spans="1:9" s="52" customFormat="1" ht="22.5" customHeight="1">
      <c r="A8" s="74" t="s">
        <v>444</v>
      </c>
      <c r="B8" s="74" t="s">
        <v>636</v>
      </c>
      <c r="C8" s="37" t="s">
        <v>9</v>
      </c>
      <c r="D8" s="33" t="s">
        <v>572</v>
      </c>
      <c r="E8" s="62"/>
      <c r="F8" s="56" t="str">
        <f>_xlfn.XLOOKUP(I8,DB!N:N,DB!J:J,"Select Unit",0,1)</f>
        <v>Select Unit</v>
      </c>
      <c r="G8" s="60"/>
      <c r="H8" s="45" t="str">
        <f t="shared" si="0"/>
        <v>-</v>
      </c>
      <c r="I8" s="74" t="str">
        <f t="shared" si="1"/>
        <v>Scope 3WTT- fuelsGaseous fuelsLNG</v>
      </c>
    </row>
    <row r="9" spans="1:9" ht="22.5" customHeight="1">
      <c r="A9" s="71" t="s">
        <v>444</v>
      </c>
      <c r="B9" s="71" t="s">
        <v>636</v>
      </c>
      <c r="C9" s="37" t="s">
        <v>9</v>
      </c>
      <c r="D9" s="33" t="s">
        <v>12</v>
      </c>
      <c r="E9" s="62"/>
      <c r="F9" s="56" t="str">
        <f>_xlfn.XLOOKUP(I9,DB!N:N,DB!J:J,"Select Unit",0,1)</f>
        <v>Select Unit</v>
      </c>
      <c r="G9" s="60"/>
      <c r="H9" s="45" t="str">
        <f t="shared" si="0"/>
        <v>-</v>
      </c>
      <c r="I9" s="74" t="str">
        <f t="shared" si="1"/>
        <v>Scope 3WTT- fuelsGaseous fuelsLPG</v>
      </c>
    </row>
    <row r="10" spans="1:9" ht="22.5" customHeight="1">
      <c r="A10" s="71" t="s">
        <v>444</v>
      </c>
      <c r="B10" s="71" t="s">
        <v>636</v>
      </c>
      <c r="C10" s="37" t="s">
        <v>9</v>
      </c>
      <c r="D10" s="33" t="s">
        <v>13</v>
      </c>
      <c r="E10" s="62"/>
      <c r="F10" s="56" t="str">
        <f>_xlfn.XLOOKUP(I10,DB!N:N,DB!J:J,"Select Unit",0,1)</f>
        <v>Select Unit</v>
      </c>
      <c r="G10" s="60"/>
      <c r="H10" s="45" t="str">
        <f t="shared" si="0"/>
        <v>-</v>
      </c>
      <c r="I10" s="74" t="str">
        <f t="shared" si="1"/>
        <v>Scope 3WTT- fuelsGaseous fuelsNatural gas</v>
      </c>
    </row>
    <row r="11" spans="1:9" ht="22.5" customHeight="1">
      <c r="A11" s="71" t="s">
        <v>444</v>
      </c>
      <c r="B11" s="71" t="s">
        <v>636</v>
      </c>
      <c r="C11" s="37" t="s">
        <v>9</v>
      </c>
      <c r="D11" s="33" t="s">
        <v>14</v>
      </c>
      <c r="E11" s="62"/>
      <c r="F11" s="56" t="str">
        <f>_xlfn.XLOOKUP(I11,DB!N:N,DB!J:J,"Select Unit",0,1)</f>
        <v>Select Unit</v>
      </c>
      <c r="G11" s="60"/>
      <c r="H11" s="45" t="str">
        <f t="shared" si="0"/>
        <v>-</v>
      </c>
      <c r="I11" s="74" t="str">
        <f t="shared" si="1"/>
        <v>Scope 3WTT- fuelsGaseous fuelsNatural gas (100% mineral blend)</v>
      </c>
    </row>
    <row r="12" spans="1:9" ht="22.5" customHeight="1">
      <c r="A12" s="71" t="s">
        <v>444</v>
      </c>
      <c r="B12" s="71" t="s">
        <v>636</v>
      </c>
      <c r="C12" s="37" t="s">
        <v>9</v>
      </c>
      <c r="D12" s="33" t="s">
        <v>15</v>
      </c>
      <c r="E12" s="62"/>
      <c r="F12" s="56" t="str">
        <f>_xlfn.XLOOKUP(I12,DB!N:N,DB!J:J,"Select Unit",0,1)</f>
        <v>Select Unit</v>
      </c>
      <c r="G12" s="60"/>
      <c r="H12" s="45" t="str">
        <f t="shared" si="0"/>
        <v>-</v>
      </c>
      <c r="I12" s="74" t="str">
        <f t="shared" si="1"/>
        <v>Scope 3WTT- fuelsGaseous fuelsOther petroleum gas</v>
      </c>
    </row>
    <row r="13" spans="1:9" ht="22.5" customHeight="1">
      <c r="A13" s="71" t="s">
        <v>444</v>
      </c>
      <c r="B13" s="71" t="s">
        <v>636</v>
      </c>
      <c r="C13" s="37" t="s">
        <v>9</v>
      </c>
      <c r="D13" s="33" t="s">
        <v>583</v>
      </c>
      <c r="E13" s="62"/>
      <c r="F13" s="56" t="str">
        <f>_xlfn.XLOOKUP(I13,DB!N:N,DB!J:J,"Select Unit",0,1)</f>
        <v>Select Unit</v>
      </c>
      <c r="G13" s="60"/>
      <c r="H13" s="45" t="str">
        <f t="shared" si="0"/>
        <v>-</v>
      </c>
      <c r="I13" s="74" t="str">
        <f t="shared" si="1"/>
        <v>Scope 3WTT- fuelsGaseous fuelsPropane</v>
      </c>
    </row>
    <row r="14" spans="1:9" ht="22.5" customHeight="1">
      <c r="A14" s="71" t="s">
        <v>444</v>
      </c>
      <c r="B14" s="71" t="s">
        <v>636</v>
      </c>
      <c r="C14" s="37" t="s">
        <v>16</v>
      </c>
      <c r="D14" s="33" t="s">
        <v>17</v>
      </c>
      <c r="E14" s="62"/>
      <c r="F14" s="56" t="str">
        <f>_xlfn.XLOOKUP(I14,DB!N:N,DB!J:J,"Select Unit",0,1)</f>
        <v>Select Unit</v>
      </c>
      <c r="G14" s="60"/>
      <c r="H14" s="45" t="str">
        <f t="shared" si="0"/>
        <v>-</v>
      </c>
      <c r="I14" s="74" t="str">
        <f t="shared" si="1"/>
        <v>Scope 3WTT- fuelsLiquid fuelsAviation spirit</v>
      </c>
    </row>
    <row r="15" spans="1:9" ht="22.5" customHeight="1">
      <c r="A15" s="71" t="s">
        <v>444</v>
      </c>
      <c r="B15" s="71" t="s">
        <v>636</v>
      </c>
      <c r="C15" s="37" t="s">
        <v>16</v>
      </c>
      <c r="D15" s="33" t="s">
        <v>18</v>
      </c>
      <c r="E15" s="62"/>
      <c r="F15" s="56" t="str">
        <f>_xlfn.XLOOKUP(I15,DB!N:N,DB!J:J,"Select Unit",0,1)</f>
        <v>Select Unit</v>
      </c>
      <c r="G15" s="60"/>
      <c r="H15" s="45" t="str">
        <f t="shared" si="0"/>
        <v>-</v>
      </c>
      <c r="I15" s="74" t="str">
        <f t="shared" si="1"/>
        <v>Scope 3WTT- fuelsLiquid fuelsAviation turbine fuel</v>
      </c>
    </row>
    <row r="16" spans="1:9" ht="22.5" customHeight="1">
      <c r="A16" s="71" t="s">
        <v>444</v>
      </c>
      <c r="B16" s="71" t="s">
        <v>636</v>
      </c>
      <c r="C16" s="37" t="s">
        <v>16</v>
      </c>
      <c r="D16" s="33" t="s">
        <v>19</v>
      </c>
      <c r="E16" s="62"/>
      <c r="F16" s="56" t="str">
        <f>_xlfn.XLOOKUP(I16,DB!N:N,DB!J:J,"Select Unit",0,1)</f>
        <v>Select Unit</v>
      </c>
      <c r="G16" s="60"/>
      <c r="H16" s="45" t="str">
        <f t="shared" si="0"/>
        <v>-</v>
      </c>
      <c r="I16" s="74" t="str">
        <f t="shared" si="1"/>
        <v>Scope 3WTT- fuelsLiquid fuelsBurning oil</v>
      </c>
    </row>
    <row r="17" spans="1:9" ht="22.5" customHeight="1">
      <c r="A17" s="71" t="s">
        <v>444</v>
      </c>
      <c r="B17" s="71" t="s">
        <v>636</v>
      </c>
      <c r="C17" s="37" t="s">
        <v>16</v>
      </c>
      <c r="D17" s="33" t="s">
        <v>20</v>
      </c>
      <c r="E17" s="62"/>
      <c r="F17" s="56" t="str">
        <f>_xlfn.XLOOKUP(I17,DB!N:N,DB!J:J,"Select Unit",0,1)</f>
        <v>Select Unit</v>
      </c>
      <c r="G17" s="60"/>
      <c r="H17" s="45" t="str">
        <f t="shared" si="0"/>
        <v>-</v>
      </c>
      <c r="I17" s="74" t="str">
        <f t="shared" si="1"/>
        <v>Scope 3WTT- fuelsLiquid fuelsDiesel (average biofuel blend)</v>
      </c>
    </row>
    <row r="18" spans="1:9" ht="22.5" customHeight="1">
      <c r="A18" s="71" t="s">
        <v>444</v>
      </c>
      <c r="B18" s="71" t="s">
        <v>636</v>
      </c>
      <c r="C18" s="37" t="s">
        <v>16</v>
      </c>
      <c r="D18" s="33" t="s">
        <v>21</v>
      </c>
      <c r="E18" s="62"/>
      <c r="F18" s="56" t="str">
        <f>_xlfn.XLOOKUP(I18,DB!N:N,DB!J:J,"Select Unit",0,1)</f>
        <v>Select Unit</v>
      </c>
      <c r="G18" s="60"/>
      <c r="H18" s="45" t="str">
        <f t="shared" si="0"/>
        <v>-</v>
      </c>
      <c r="I18" s="74" t="str">
        <f t="shared" si="1"/>
        <v>Scope 3WTT- fuelsLiquid fuelsDiesel (100% mineral diesel)</v>
      </c>
    </row>
    <row r="19" spans="1:9" ht="22.5" customHeight="1">
      <c r="A19" s="71" t="s">
        <v>444</v>
      </c>
      <c r="B19" s="71" t="s">
        <v>636</v>
      </c>
      <c r="C19" s="37" t="s">
        <v>16</v>
      </c>
      <c r="D19" s="33" t="s">
        <v>22</v>
      </c>
      <c r="E19" s="62"/>
      <c r="F19" s="56" t="str">
        <f>_xlfn.XLOOKUP(I19,DB!N:N,DB!J:J,"Select Unit",0,1)</f>
        <v>Select Unit</v>
      </c>
      <c r="G19" s="60"/>
      <c r="H19" s="45" t="str">
        <f t="shared" si="0"/>
        <v>-</v>
      </c>
      <c r="I19" s="74" t="str">
        <f t="shared" si="1"/>
        <v>Scope 3WTT- fuelsLiquid fuelsFuel oil</v>
      </c>
    </row>
    <row r="20" spans="1:9" ht="22.5" customHeight="1">
      <c r="A20" s="71" t="s">
        <v>444</v>
      </c>
      <c r="B20" s="71" t="s">
        <v>636</v>
      </c>
      <c r="C20" s="37" t="s">
        <v>16</v>
      </c>
      <c r="D20" s="33" t="s">
        <v>23</v>
      </c>
      <c r="E20" s="62"/>
      <c r="F20" s="56" t="str">
        <f>_xlfn.XLOOKUP(I20,DB!N:N,DB!J:J,"Select Unit",0,1)</f>
        <v>Select Unit</v>
      </c>
      <c r="G20" s="60"/>
      <c r="H20" s="45" t="str">
        <f t="shared" si="0"/>
        <v>-</v>
      </c>
      <c r="I20" s="74" t="str">
        <f t="shared" si="1"/>
        <v>Scope 3WTT- fuelsLiquid fuelsGas oil</v>
      </c>
    </row>
    <row r="21" spans="1:9" ht="22.5" customHeight="1">
      <c r="A21" s="71" t="s">
        <v>444</v>
      </c>
      <c r="B21" s="71" t="s">
        <v>636</v>
      </c>
      <c r="C21" s="37" t="s">
        <v>16</v>
      </c>
      <c r="D21" s="33" t="s">
        <v>24</v>
      </c>
      <c r="E21" s="62"/>
      <c r="F21" s="56" t="str">
        <f>_xlfn.XLOOKUP(I21,DB!N:N,DB!J:J,"Select Unit",0,1)</f>
        <v>Select Unit</v>
      </c>
      <c r="G21" s="60"/>
      <c r="H21" s="45" t="str">
        <f t="shared" si="0"/>
        <v>-</v>
      </c>
      <c r="I21" s="74" t="str">
        <f t="shared" si="1"/>
        <v>Scope 3WTT- fuelsLiquid fuelsLubricants</v>
      </c>
    </row>
    <row r="22" spans="1:9" ht="22.5" customHeight="1">
      <c r="A22" s="71" t="s">
        <v>444</v>
      </c>
      <c r="B22" s="71" t="s">
        <v>636</v>
      </c>
      <c r="C22" s="37" t="s">
        <v>16</v>
      </c>
      <c r="D22" s="33" t="s">
        <v>25</v>
      </c>
      <c r="E22" s="62"/>
      <c r="F22" s="56" t="str">
        <f>_xlfn.XLOOKUP(I22,DB!N:N,DB!J:J,"Select Unit",0,1)</f>
        <v>Select Unit</v>
      </c>
      <c r="G22" s="60"/>
      <c r="H22" s="45" t="str">
        <f t="shared" si="0"/>
        <v>-</v>
      </c>
      <c r="I22" s="74" t="str">
        <f t="shared" si="1"/>
        <v>Scope 3WTT- fuelsLiquid fuelsNaphtha</v>
      </c>
    </row>
    <row r="23" spans="1:9" ht="22.5" customHeight="1">
      <c r="A23" s="71" t="s">
        <v>444</v>
      </c>
      <c r="B23" s="71" t="s">
        <v>636</v>
      </c>
      <c r="C23" s="37" t="s">
        <v>16</v>
      </c>
      <c r="D23" s="33" t="s">
        <v>26</v>
      </c>
      <c r="E23" s="62"/>
      <c r="F23" s="56" t="str">
        <f>_xlfn.XLOOKUP(I23,DB!N:N,DB!J:J,"Select Unit",0,1)</f>
        <v>Select Unit</v>
      </c>
      <c r="G23" s="60"/>
      <c r="H23" s="45" t="str">
        <f t="shared" si="0"/>
        <v>-</v>
      </c>
      <c r="I23" s="74" t="str">
        <f t="shared" si="1"/>
        <v>Scope 3WTT- fuelsLiquid fuelsPetrol (average biofuel blend)</v>
      </c>
    </row>
    <row r="24" spans="1:9" ht="22.5" customHeight="1">
      <c r="A24" s="71" t="s">
        <v>444</v>
      </c>
      <c r="B24" s="71" t="s">
        <v>636</v>
      </c>
      <c r="C24" s="37" t="s">
        <v>16</v>
      </c>
      <c r="D24" s="33" t="s">
        <v>27</v>
      </c>
      <c r="E24" s="62"/>
      <c r="F24" s="56" t="str">
        <f>_xlfn.XLOOKUP(I24,DB!N:N,DB!J:J,"Select Unit",0,1)</f>
        <v>Select Unit</v>
      </c>
      <c r="G24" s="60"/>
      <c r="H24" s="45" t="str">
        <f t="shared" si="0"/>
        <v>-</v>
      </c>
      <c r="I24" s="74" t="str">
        <f t="shared" si="1"/>
        <v>Scope 3WTT- fuelsLiquid fuelsPetrol (100% mineral petrol)</v>
      </c>
    </row>
    <row r="25" spans="1:9" ht="22.5" customHeight="1">
      <c r="A25" s="71" t="s">
        <v>444</v>
      </c>
      <c r="B25" s="71" t="s">
        <v>636</v>
      </c>
      <c r="C25" s="37" t="s">
        <v>16</v>
      </c>
      <c r="D25" s="33" t="s">
        <v>28</v>
      </c>
      <c r="E25" s="62"/>
      <c r="F25" s="56" t="str">
        <f>_xlfn.XLOOKUP(I25,DB!N:N,DB!J:J,"Select Unit",0,1)</f>
        <v>Select Unit</v>
      </c>
      <c r="G25" s="60"/>
      <c r="H25" s="45" t="str">
        <f t="shared" si="0"/>
        <v>-</v>
      </c>
      <c r="I25" s="74" t="str">
        <f t="shared" si="1"/>
        <v>Scope 3WTT- fuelsLiquid fuelsProcessed fuel oils - residual oil</v>
      </c>
    </row>
    <row r="26" spans="1:9" ht="22.5" customHeight="1">
      <c r="A26" s="71" t="s">
        <v>444</v>
      </c>
      <c r="B26" s="71" t="s">
        <v>636</v>
      </c>
      <c r="C26" s="37" t="s">
        <v>16</v>
      </c>
      <c r="D26" s="33" t="s">
        <v>29</v>
      </c>
      <c r="E26" s="62"/>
      <c r="F26" s="56" t="str">
        <f>_xlfn.XLOOKUP(I26,DB!N:N,DB!J:J,"Select Unit",0,1)</f>
        <v>Select Unit</v>
      </c>
      <c r="G26" s="60"/>
      <c r="H26" s="45" t="str">
        <f t="shared" si="0"/>
        <v>-</v>
      </c>
      <c r="I26" s="74" t="str">
        <f t="shared" si="1"/>
        <v>Scope 3WTT- fuelsLiquid fuelsProcessed fuel oils - distillate oil</v>
      </c>
    </row>
    <row r="27" spans="1:9" ht="22.5" customHeight="1">
      <c r="A27" s="71" t="s">
        <v>444</v>
      </c>
      <c r="B27" s="71" t="s">
        <v>636</v>
      </c>
      <c r="C27" s="37" t="s">
        <v>16</v>
      </c>
      <c r="D27" s="33" t="s">
        <v>30</v>
      </c>
      <c r="E27" s="62"/>
      <c r="F27" s="56" t="str">
        <f>_xlfn.XLOOKUP(I27,DB!N:N,DB!J:J,"Select Unit",0,1)</f>
        <v>Select Unit</v>
      </c>
      <c r="G27" s="60"/>
      <c r="H27" s="45" t="str">
        <f t="shared" si="0"/>
        <v>-</v>
      </c>
      <c r="I27" s="74" t="str">
        <f t="shared" si="1"/>
        <v>Scope 3WTT- fuelsLiquid fuelsRefinery miscellaneous</v>
      </c>
    </row>
    <row r="28" spans="1:9" ht="22.5" customHeight="1">
      <c r="A28" s="71" t="s">
        <v>444</v>
      </c>
      <c r="B28" s="71" t="s">
        <v>636</v>
      </c>
      <c r="C28" s="37" t="s">
        <v>16</v>
      </c>
      <c r="D28" s="33" t="s">
        <v>31</v>
      </c>
      <c r="E28" s="62"/>
      <c r="F28" s="56" t="str">
        <f>_xlfn.XLOOKUP(I28,DB!N:N,DB!J:J,"Select Unit",0,1)</f>
        <v>Select Unit</v>
      </c>
      <c r="G28" s="60"/>
      <c r="H28" s="45" t="str">
        <f t="shared" si="0"/>
        <v>-</v>
      </c>
      <c r="I28" s="74" t="str">
        <f t="shared" si="1"/>
        <v>Scope 3WTT- fuelsLiquid fuelsWaste oils</v>
      </c>
    </row>
    <row r="29" spans="1:9" ht="22.5" customHeight="1">
      <c r="A29" s="71" t="s">
        <v>444</v>
      </c>
      <c r="B29" s="71" t="s">
        <v>636</v>
      </c>
      <c r="C29" s="37" t="s">
        <v>16</v>
      </c>
      <c r="D29" s="33" t="s">
        <v>32</v>
      </c>
      <c r="E29" s="62"/>
      <c r="F29" s="56" t="str">
        <f>_xlfn.XLOOKUP(I29,DB!N:N,DB!J:J,"Select Unit",0,1)</f>
        <v>Select Unit</v>
      </c>
      <c r="G29" s="60"/>
      <c r="H29" s="45" t="str">
        <f t="shared" si="0"/>
        <v>-</v>
      </c>
      <c r="I29" s="74" t="str">
        <f t="shared" si="1"/>
        <v>Scope 3WTT- fuelsLiquid fuelsMarine gas oil</v>
      </c>
    </row>
    <row r="30" spans="1:9" ht="22.5" customHeight="1">
      <c r="A30" s="71" t="s">
        <v>444</v>
      </c>
      <c r="B30" s="71" t="s">
        <v>636</v>
      </c>
      <c r="C30" s="37" t="s">
        <v>16</v>
      </c>
      <c r="D30" s="33" t="s">
        <v>33</v>
      </c>
      <c r="E30" s="62"/>
      <c r="F30" s="56" t="str">
        <f>_xlfn.XLOOKUP(I30,DB!N:N,DB!J:J,"Select Unit",0,1)</f>
        <v>Select Unit</v>
      </c>
      <c r="G30" s="60"/>
      <c r="H30" s="45" t="str">
        <f t="shared" si="0"/>
        <v>-</v>
      </c>
      <c r="I30" s="74" t="str">
        <f t="shared" si="1"/>
        <v>Scope 3WTT- fuelsLiquid fuelsMarine fuel oil</v>
      </c>
    </row>
    <row r="31" spans="1:9" ht="22.5" customHeight="1">
      <c r="A31" s="71" t="s">
        <v>444</v>
      </c>
      <c r="B31" s="71" t="s">
        <v>636</v>
      </c>
      <c r="C31" s="37" t="s">
        <v>34</v>
      </c>
      <c r="D31" s="33" t="s">
        <v>35</v>
      </c>
      <c r="E31" s="62"/>
      <c r="F31" s="56" t="str">
        <f>_xlfn.XLOOKUP(I31,DB!N:N,DB!J:J,"Select Unit",0,1)</f>
        <v>Select Unit</v>
      </c>
      <c r="G31" s="60"/>
      <c r="H31" s="45" t="str">
        <f t="shared" si="0"/>
        <v>-</v>
      </c>
      <c r="I31" s="74" t="str">
        <f t="shared" si="1"/>
        <v>Scope 3WTT- fuelsSolid fuelsCoal (industrial)</v>
      </c>
    </row>
    <row r="32" spans="1:9" ht="22.5" customHeight="1">
      <c r="A32" s="71" t="s">
        <v>444</v>
      </c>
      <c r="B32" s="71" t="s">
        <v>636</v>
      </c>
      <c r="C32" s="37" t="s">
        <v>34</v>
      </c>
      <c r="D32" s="33" t="s">
        <v>36</v>
      </c>
      <c r="E32" s="62"/>
      <c r="F32" s="56" t="str">
        <f>_xlfn.XLOOKUP(I32,DB!N:N,DB!J:J,"Select Unit",0,1)</f>
        <v>Select Unit</v>
      </c>
      <c r="G32" s="60"/>
      <c r="H32" s="45" t="str">
        <f t="shared" si="0"/>
        <v>-</v>
      </c>
      <c r="I32" s="74" t="str">
        <f t="shared" si="1"/>
        <v>Scope 3WTT- fuelsSolid fuelsCoal (electricity generation)</v>
      </c>
    </row>
    <row r="33" spans="1:9" ht="22.5" customHeight="1">
      <c r="A33" s="71" t="s">
        <v>444</v>
      </c>
      <c r="B33" s="71" t="s">
        <v>636</v>
      </c>
      <c r="C33" s="37" t="s">
        <v>34</v>
      </c>
      <c r="D33" s="33" t="s">
        <v>37</v>
      </c>
      <c r="E33" s="62"/>
      <c r="F33" s="56" t="str">
        <f>_xlfn.XLOOKUP(I33,DB!N:N,DB!J:J,"Select Unit",0,1)</f>
        <v>Select Unit</v>
      </c>
      <c r="G33" s="60"/>
      <c r="H33" s="45" t="str">
        <f t="shared" si="0"/>
        <v>-</v>
      </c>
      <c r="I33" s="74" t="str">
        <f t="shared" si="1"/>
        <v>Scope 3WTT- fuelsSolid fuelsCoal (domestic)</v>
      </c>
    </row>
    <row r="34" spans="1:9" ht="22.5" customHeight="1">
      <c r="A34" s="71" t="s">
        <v>444</v>
      </c>
      <c r="B34" s="71" t="s">
        <v>636</v>
      </c>
      <c r="C34" s="37" t="s">
        <v>34</v>
      </c>
      <c r="D34" s="33" t="s">
        <v>38</v>
      </c>
      <c r="E34" s="62"/>
      <c r="F34" s="56" t="str">
        <f>_xlfn.XLOOKUP(I34,DB!N:N,DB!J:J,"Select Unit",0,1)</f>
        <v>Select Unit</v>
      </c>
      <c r="G34" s="60"/>
      <c r="H34" s="45" t="str">
        <f t="shared" si="0"/>
        <v>-</v>
      </c>
      <c r="I34" s="74" t="str">
        <f t="shared" si="1"/>
        <v>Scope 3WTT- fuelsSolid fuelsCoking coal</v>
      </c>
    </row>
    <row r="35" spans="1:9" ht="22.5" customHeight="1">
      <c r="A35" s="71" t="s">
        <v>444</v>
      </c>
      <c r="B35" s="71" t="s">
        <v>636</v>
      </c>
      <c r="C35" s="37" t="s">
        <v>34</v>
      </c>
      <c r="D35" s="33" t="s">
        <v>39</v>
      </c>
      <c r="E35" s="62"/>
      <c r="F35" s="56" t="str">
        <f>_xlfn.XLOOKUP(I35,DB!N:N,DB!J:J,"Select Unit",0,1)</f>
        <v>Select Unit</v>
      </c>
      <c r="G35" s="60"/>
      <c r="H35" s="45" t="str">
        <f t="shared" si="0"/>
        <v>-</v>
      </c>
      <c r="I35" s="74" t="str">
        <f t="shared" si="1"/>
        <v>Scope 3WTT- fuelsSolid fuelsPetroleum coke</v>
      </c>
    </row>
    <row r="36" spans="1:9" ht="22.5" customHeight="1">
      <c r="A36" s="71" t="s">
        <v>444</v>
      </c>
      <c r="B36" s="71" t="s">
        <v>636</v>
      </c>
      <c r="C36" s="37" t="s">
        <v>34</v>
      </c>
      <c r="D36" s="33" t="s">
        <v>40</v>
      </c>
      <c r="E36" s="62"/>
      <c r="F36" s="56" t="str">
        <f>_xlfn.XLOOKUP(I36,DB!N:N,DB!J:J,"Select Unit",0,1)</f>
        <v>Select Unit</v>
      </c>
      <c r="G36" s="60"/>
      <c r="H36" s="45" t="str">
        <f t="shared" si="0"/>
        <v>-</v>
      </c>
      <c r="I36" s="74" t="str">
        <f t="shared" si="1"/>
        <v>Scope 3WTT- fuelsSolid fuelsCoal (electricity generation - home produced coal only)</v>
      </c>
    </row>
  </sheetData>
  <sheetProtection algorithmName="SHA-512" hashValue="J+l9s2qQxNPW11S6kR0FxyTVCfcghykSMHMxenYFNbWSWpfzSmaJLL2yl8FpqI4LJyF47I7eU7y59ltMOWPf0A==" saltValue="U9hLy5ynWUAwJNk/tKRuCw==" spinCount="100000" sheet="1" objects="1" scenarios="1" selectLockedCells="1" autoFilter="0"/>
  <autoFilter ref="C5:D5" xr:uid="{4D0E64AC-7FFB-2E4D-BF6B-7F1F0B947C77}"/>
  <mergeCells count="3">
    <mergeCell ref="C2:G2"/>
    <mergeCell ref="C3:G3"/>
    <mergeCell ref="C4:G4"/>
  </mergeCell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41CEE50-84E4-49D7-9B13-8845BDDA9A71}">
          <x14:formula1>
            <xm:f>Dropdowns!$K$2:$K$9</xm:f>
          </x14:formula1>
          <xm:sqref>D6</xm:sqref>
        </x14:dataValidation>
        <x14:dataValidation type="list" allowBlank="1" showInputMessage="1" showErrorMessage="1" xr:uid="{E5EFDD0D-E13B-46DB-A59C-77AA18318C3C}">
          <x14:formula1>
            <xm:f>Dropdowns!$O$2:$O$18</xm:f>
          </x14:formula1>
          <xm:sqref>D7</xm:sqref>
        </x14:dataValidation>
        <x14:dataValidation type="list" allowBlank="1" showInputMessage="1" showErrorMessage="1" xr:uid="{2F533963-7E1E-4FD5-93F8-DAF9E77C9CFB}">
          <x14:formula1>
            <xm:f>Dropdowns!$Q$2:$Q$5</xm:f>
          </x14:formula1>
          <xm:sqref>E14:E30</xm:sqref>
        </x14:dataValidation>
        <x14:dataValidation type="list" allowBlank="1" showInputMessage="1" showErrorMessage="1" xr:uid="{4EDFACEF-EE87-461B-9BE9-7959403DC9B9}">
          <x14:formula1>
            <xm:f>Dropdowns!$S$2:$S$7</xm:f>
          </x14:formula1>
          <xm:sqref>D8</xm:sqref>
        </x14:dataValidation>
        <x14:dataValidation type="list" allowBlank="1" showInputMessage="1" showErrorMessage="1" xr:uid="{04286ED8-F367-4252-816C-2BB634225CAF}">
          <x14:formula1>
            <xm:f>Dropdowns!$U$2:$U$4</xm:f>
          </x14:formula1>
          <xm:sqref>E31:E36</xm:sqref>
        </x14:dataValidation>
        <x14:dataValidation type="list" allowBlank="1" showInputMessage="1" showErrorMessage="1" xr:uid="{78D63BB4-6E36-4902-B296-586EA8B386F2}">
          <x14:formula1>
            <xm:f>DB!$H$1107:$H$1110</xm:f>
          </x14:formula1>
          <xm:sqref>E10:E11</xm:sqref>
        </x14:dataValidation>
        <x14:dataValidation type="list" allowBlank="1" showInputMessage="1" showErrorMessage="1" xr:uid="{D1A06360-EAF8-41FD-A65A-17B85DC62E61}">
          <x14:formula1>
            <xm:f>Dropdowns!$M$2:$M$5</xm:f>
          </x14:formula1>
          <xm:sqref>E6:E9 E12:E13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14DEB-981B-2248-AE2E-9295107A1BE8}">
  <sheetPr codeName="Sheet9">
    <tabColor rgb="FFB07EB4"/>
  </sheetPr>
  <dimension ref="A1:G13"/>
  <sheetViews>
    <sheetView workbookViewId="0">
      <selection activeCell="E6" sqref="E6"/>
    </sheetView>
  </sheetViews>
  <sheetFormatPr defaultColWidth="10.83203125" defaultRowHeight="14.5"/>
  <cols>
    <col min="1" max="1" width="6.58203125" style="6" customWidth="1"/>
    <col min="2" max="2" width="17.58203125" style="10" customWidth="1"/>
    <col min="3" max="3" width="15.58203125" style="6" customWidth="1"/>
    <col min="4" max="4" width="16.08203125" style="6" customWidth="1"/>
    <col min="5" max="5" width="16.08203125" style="32" customWidth="1"/>
    <col min="6" max="6" width="17.58203125" style="11" customWidth="1"/>
    <col min="7" max="7" width="11.33203125" style="11" customWidth="1"/>
    <col min="8" max="9" width="10.83203125" style="6"/>
    <col min="10" max="10" width="10.83203125" style="6" customWidth="1"/>
    <col min="11" max="16384" width="10.83203125" style="6"/>
  </cols>
  <sheetData>
    <row r="1" spans="1:7" ht="15.5">
      <c r="E1" s="66"/>
      <c r="F1" s="66"/>
    </row>
    <row r="2" spans="1:7" s="15" customFormat="1" ht="15.5">
      <c r="A2" s="133"/>
      <c r="B2" s="252" t="s">
        <v>7963</v>
      </c>
      <c r="C2" s="252"/>
      <c r="D2" s="252"/>
      <c r="E2" s="252"/>
      <c r="F2" s="252"/>
    </row>
    <row r="3" spans="1:7" s="15" customFormat="1" ht="15.5">
      <c r="A3" s="133"/>
      <c r="B3" s="253" t="s">
        <v>489</v>
      </c>
      <c r="C3" s="253"/>
      <c r="D3" s="253"/>
      <c r="E3" s="253"/>
      <c r="F3" s="253"/>
    </row>
    <row r="4" spans="1:7" s="15" customFormat="1" ht="31" customHeight="1">
      <c r="A4" s="133"/>
      <c r="B4" s="245" t="s">
        <v>7919</v>
      </c>
      <c r="C4" s="245"/>
      <c r="D4" s="245"/>
      <c r="E4" s="245"/>
      <c r="F4" s="245"/>
      <c r="G4" s="12"/>
    </row>
    <row r="5" spans="1:7" s="13" customFormat="1" ht="32.15" customHeight="1">
      <c r="B5" s="2" t="s">
        <v>132</v>
      </c>
      <c r="C5" s="2" t="s">
        <v>8</v>
      </c>
      <c r="D5" s="2" t="s">
        <v>134</v>
      </c>
      <c r="E5" s="2" t="s">
        <v>191</v>
      </c>
      <c r="F5" s="2" t="s">
        <v>506</v>
      </c>
    </row>
    <row r="6" spans="1:7" ht="21" customHeight="1">
      <c r="A6" s="71" t="s">
        <v>750</v>
      </c>
      <c r="B6" s="17" t="s">
        <v>508</v>
      </c>
      <c r="C6" s="17" t="s">
        <v>206</v>
      </c>
      <c r="D6" s="31">
        <f>_xlfn.XLOOKUP(G6,DB!N:N,DB!J:J)</f>
        <v>0.14899999999999999</v>
      </c>
      <c r="E6" s="63"/>
      <c r="F6" s="30">
        <f>E6*D6</f>
        <v>0</v>
      </c>
      <c r="G6" s="71" t="str">
        <f>CONCATENATE(A6,B6,C6)</f>
        <v>Scope 3Water SupplyWater SupplyWater Supplycubic metres</v>
      </c>
    </row>
    <row r="7" spans="1:7" ht="24" customHeight="1"/>
    <row r="9" spans="1:7" s="15" customFormat="1" ht="15.5">
      <c r="A9" s="133"/>
      <c r="B9" s="252" t="s">
        <v>7975</v>
      </c>
      <c r="C9" s="252"/>
      <c r="D9" s="252"/>
      <c r="E9" s="252"/>
      <c r="F9" s="252"/>
    </row>
    <row r="10" spans="1:7" s="15" customFormat="1" ht="15.5">
      <c r="A10" s="133"/>
      <c r="B10" s="253" t="s">
        <v>488</v>
      </c>
      <c r="C10" s="253"/>
      <c r="D10" s="253"/>
      <c r="E10" s="253"/>
      <c r="F10" s="253"/>
    </row>
    <row r="11" spans="1:7" s="15" customFormat="1" ht="31" customHeight="1">
      <c r="A11" s="133"/>
      <c r="B11" s="245" t="s">
        <v>7919</v>
      </c>
      <c r="C11" s="245"/>
      <c r="D11" s="245"/>
      <c r="E11" s="245"/>
      <c r="F11" s="245"/>
      <c r="G11" s="12"/>
    </row>
    <row r="12" spans="1:7" s="13" customFormat="1" ht="30" customHeight="1">
      <c r="B12" s="2" t="s">
        <v>132</v>
      </c>
      <c r="C12" s="2" t="s">
        <v>8</v>
      </c>
      <c r="D12" s="2" t="s">
        <v>134</v>
      </c>
      <c r="E12" s="2" t="s">
        <v>191</v>
      </c>
      <c r="F12" s="2" t="s">
        <v>506</v>
      </c>
    </row>
    <row r="13" spans="1:7" ht="21" customHeight="1">
      <c r="A13" s="71" t="s">
        <v>751</v>
      </c>
      <c r="B13" s="17" t="s">
        <v>140</v>
      </c>
      <c r="C13" s="17" t="s">
        <v>206</v>
      </c>
      <c r="D13" s="31">
        <f>_xlfn.XLOOKUP(G13,DB!N:N,DB!J:J)</f>
        <v>0.27200000000000002</v>
      </c>
      <c r="E13" s="63"/>
      <c r="F13" s="30">
        <f>E13*D13</f>
        <v>0</v>
      </c>
      <c r="G13" s="71" t="str">
        <f>CONCATENATE(A13,B13,C13)</f>
        <v>Scope 3Water TreatmentWater TreatmentWater Treatmentcubic metres</v>
      </c>
    </row>
  </sheetData>
  <sheetProtection algorithmName="SHA-512" hashValue="jG3/YBys8LnZKL+kZzwMulI11dE96nwJkOBSERpqnvfmmQrmq036llnERAt98dGXAk2IrmRFyTq7WPgs35231g==" saltValue="C89Br1DeUsdI6jo3BL6Mdw==" spinCount="100000" sheet="1" objects="1" scenarios="1" selectLockedCells="1"/>
  <mergeCells count="6">
    <mergeCell ref="B2:F2"/>
    <mergeCell ref="B3:F3"/>
    <mergeCell ref="B4:F4"/>
    <mergeCell ref="B11:F11"/>
    <mergeCell ref="B9:F9"/>
    <mergeCell ref="B10:F10"/>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4C960AF-AA36-4BA5-B895-F22011E33B30}">
          <x14:formula1>
            <xm:f>DB!$H$1340:$H$1341</xm:f>
          </x14:formula1>
          <xm:sqref>C6</xm:sqref>
        </x14:dataValidation>
        <x14:dataValidation type="list" allowBlank="1" showInputMessage="1" showErrorMessage="1" xr:uid="{42AF4528-D58C-4477-BC24-69D5B19C2DB3}">
          <x14:formula1>
            <xm:f>DB!$H$1342:$H$1343</xm:f>
          </x14:formula1>
          <xm:sqref>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6AA0-BE8F-6945-A734-AF9C93E41C4C}">
  <sheetPr codeName="Sheet11">
    <tabColor rgb="FFB07EB4"/>
  </sheetPr>
  <dimension ref="A1:J299"/>
  <sheetViews>
    <sheetView zoomScaleNormal="100" workbookViewId="0">
      <pane ySplit="5" topLeftCell="A6" activePane="bottomLeft" state="frozen"/>
      <selection pane="bottomLeft" activeCell="H13" sqref="H13"/>
    </sheetView>
  </sheetViews>
  <sheetFormatPr defaultColWidth="10.83203125" defaultRowHeight="14.5"/>
  <cols>
    <col min="1" max="2" width="3.58203125" style="71" customWidth="1"/>
    <col min="3" max="3" width="18.08203125" style="6" customWidth="1"/>
    <col min="4" max="4" width="34.83203125" style="10" customWidth="1"/>
    <col min="5" max="5" width="26.25" style="10" customWidth="1"/>
    <col min="6" max="6" width="9.33203125" style="10" customWidth="1"/>
    <col min="7" max="7" width="26.58203125" style="6" customWidth="1"/>
    <col min="8" max="8" width="27.33203125" style="11" customWidth="1"/>
    <col min="9" max="9" width="13.33203125" style="11" customWidth="1"/>
    <col min="10" max="10" width="10.83203125" style="71"/>
    <col min="11" max="16384" width="10.83203125" style="6"/>
  </cols>
  <sheetData>
    <row r="1" spans="1:10" ht="15.5">
      <c r="H1" s="66"/>
      <c r="I1" s="66"/>
    </row>
    <row r="2" spans="1:10" s="15" customFormat="1" ht="16" customHeight="1">
      <c r="A2" s="72"/>
      <c r="B2" s="72"/>
      <c r="C2" s="244" t="s">
        <v>7964</v>
      </c>
      <c r="D2" s="244"/>
      <c r="E2" s="244"/>
      <c r="F2" s="244"/>
      <c r="G2" s="244"/>
      <c r="H2" s="244"/>
      <c r="I2" s="12"/>
      <c r="J2" s="72"/>
    </row>
    <row r="3" spans="1:10" s="15" customFormat="1" ht="40.5" customHeight="1">
      <c r="A3" s="72"/>
      <c r="B3" s="72"/>
      <c r="C3" s="254" t="s">
        <v>552</v>
      </c>
      <c r="D3" s="254"/>
      <c r="E3" s="176" t="s">
        <v>7914</v>
      </c>
      <c r="F3" s="12"/>
      <c r="H3" s="176" t="s">
        <v>553</v>
      </c>
      <c r="J3" s="72"/>
    </row>
    <row r="4" spans="1:10" s="15" customFormat="1" ht="31" customHeight="1">
      <c r="A4" s="72"/>
      <c r="B4" s="72"/>
      <c r="C4" s="246" t="s">
        <v>7916</v>
      </c>
      <c r="D4" s="246"/>
      <c r="E4" s="246"/>
      <c r="F4" s="246"/>
      <c r="G4" s="246"/>
      <c r="H4" s="246"/>
      <c r="J4" s="72"/>
    </row>
    <row r="5" spans="1:10" s="13" customFormat="1" ht="38.15" customHeight="1">
      <c r="A5" s="73"/>
      <c r="B5" s="73"/>
      <c r="C5" s="1" t="s">
        <v>6</v>
      </c>
      <c r="D5" s="1" t="s">
        <v>186</v>
      </c>
      <c r="E5" s="1" t="s">
        <v>7913</v>
      </c>
      <c r="F5" s="1" t="s">
        <v>8</v>
      </c>
      <c r="G5" s="1" t="s">
        <v>134</v>
      </c>
      <c r="H5" s="2" t="s">
        <v>191</v>
      </c>
      <c r="I5" s="2" t="s">
        <v>506</v>
      </c>
      <c r="J5" s="73"/>
    </row>
    <row r="6" spans="1:10" s="28" customFormat="1" ht="21" customHeight="1">
      <c r="A6" s="75" t="s">
        <v>444</v>
      </c>
      <c r="B6" s="75" t="s">
        <v>4</v>
      </c>
      <c r="C6" s="33" t="s">
        <v>407</v>
      </c>
      <c r="D6" s="33" t="s">
        <v>182</v>
      </c>
      <c r="E6" s="33" t="s">
        <v>732</v>
      </c>
      <c r="F6" s="33" t="s">
        <v>11</v>
      </c>
      <c r="G6" s="56">
        <f>_xlfn.XLOOKUP(J6,DB!N:N,DB!J:J,"Select Waste management practice",0,1)</f>
        <v>0</v>
      </c>
      <c r="H6" s="60"/>
      <c r="I6" s="45">
        <f>IF(ISBLANK(E6),"-",G6*H6)</f>
        <v>0</v>
      </c>
      <c r="J6" s="75" t="str">
        <f t="shared" ref="J6:J69" si="0">CONCATENATE(A6,B6,C6,D6,E6,F6)</f>
        <v>Scope 3Waste disposalConstructionAggregatesRe-usetonnes</v>
      </c>
    </row>
    <row r="7" spans="1:10" s="28" customFormat="1" ht="21" customHeight="1">
      <c r="A7" s="75" t="s">
        <v>444</v>
      </c>
      <c r="B7" s="75" t="s">
        <v>4</v>
      </c>
      <c r="C7" s="33" t="s">
        <v>407</v>
      </c>
      <c r="D7" s="33" t="s">
        <v>182</v>
      </c>
      <c r="E7" s="33" t="s">
        <v>733</v>
      </c>
      <c r="F7" s="33" t="s">
        <v>11</v>
      </c>
      <c r="G7" s="56">
        <f>_xlfn.XLOOKUP(J7,DB!N:N,DB!J:J,"Select Waste management practice",0,1)</f>
        <v>0.98470835000000001</v>
      </c>
      <c r="H7" s="60"/>
      <c r="I7" s="45">
        <f t="shared" ref="I7:I70" si="1">IF(ISBLANK(E7),"-",G7*H7)</f>
        <v>0</v>
      </c>
      <c r="J7" s="75" t="str">
        <f t="shared" si="0"/>
        <v>Scope 3Waste disposalConstructionAggregatesOpen-looptonnes</v>
      </c>
    </row>
    <row r="8" spans="1:10" s="28" customFormat="1" ht="21" customHeight="1">
      <c r="A8" s="75" t="s">
        <v>444</v>
      </c>
      <c r="B8" s="75" t="s">
        <v>4</v>
      </c>
      <c r="C8" s="33" t="s">
        <v>407</v>
      </c>
      <c r="D8" s="33" t="s">
        <v>182</v>
      </c>
      <c r="E8" s="33" t="s">
        <v>734</v>
      </c>
      <c r="F8" s="33" t="s">
        <v>11</v>
      </c>
      <c r="G8" s="56">
        <f>_xlfn.XLOOKUP(J8,DB!N:N,DB!J:J,"Select Waste management practice",0,1)</f>
        <v>0.98470835000000001</v>
      </c>
      <c r="H8" s="60"/>
      <c r="I8" s="45">
        <f t="shared" si="1"/>
        <v>0</v>
      </c>
      <c r="J8" s="75" t="str">
        <f t="shared" si="0"/>
        <v>Scope 3Waste disposalConstructionAggregatesClosed-looptonnes</v>
      </c>
    </row>
    <row r="9" spans="1:10" s="28" customFormat="1" ht="21" customHeight="1">
      <c r="A9" s="75" t="s">
        <v>444</v>
      </c>
      <c r="B9" s="75" t="s">
        <v>4</v>
      </c>
      <c r="C9" s="33" t="s">
        <v>407</v>
      </c>
      <c r="D9" s="33" t="s">
        <v>182</v>
      </c>
      <c r="E9" s="33" t="s">
        <v>735</v>
      </c>
      <c r="F9" s="33" t="s">
        <v>11</v>
      </c>
      <c r="G9" s="56">
        <f>_xlfn.XLOOKUP(J9,DB!N:N,DB!J:J,"Select Waste management practice",0,1)</f>
        <v>0</v>
      </c>
      <c r="H9" s="60"/>
      <c r="I9" s="45">
        <f t="shared" si="1"/>
        <v>0</v>
      </c>
      <c r="J9" s="75" t="str">
        <f t="shared" si="0"/>
        <v>Scope 3Waste disposalConstructionAggregatesCombustiontonnes</v>
      </c>
    </row>
    <row r="10" spans="1:10" s="28" customFormat="1" ht="21" customHeight="1">
      <c r="A10" s="75" t="s">
        <v>444</v>
      </c>
      <c r="B10" s="75" t="s">
        <v>4</v>
      </c>
      <c r="C10" s="33" t="s">
        <v>407</v>
      </c>
      <c r="D10" s="33" t="s">
        <v>182</v>
      </c>
      <c r="E10" s="33" t="s">
        <v>736</v>
      </c>
      <c r="F10" s="33" t="s">
        <v>11</v>
      </c>
      <c r="G10" s="56">
        <f>_xlfn.XLOOKUP(J10,DB!N:N,DB!J:J,"Select Waste management practice",0,1)</f>
        <v>0</v>
      </c>
      <c r="H10" s="60"/>
      <c r="I10" s="45">
        <f t="shared" si="1"/>
        <v>0</v>
      </c>
      <c r="J10" s="75" t="str">
        <f t="shared" si="0"/>
        <v>Scope 3Waste disposalConstructionAggregatesCompostingtonnes</v>
      </c>
    </row>
    <row r="11" spans="1:10" s="28" customFormat="1" ht="21" customHeight="1">
      <c r="A11" s="75" t="s">
        <v>444</v>
      </c>
      <c r="B11" s="75" t="s">
        <v>4</v>
      </c>
      <c r="C11" s="33" t="s">
        <v>407</v>
      </c>
      <c r="D11" s="33" t="s">
        <v>182</v>
      </c>
      <c r="E11" s="33" t="s">
        <v>737</v>
      </c>
      <c r="F11" s="33" t="s">
        <v>11</v>
      </c>
      <c r="G11" s="56">
        <f>_xlfn.XLOOKUP(J11,DB!N:N,DB!J:J,"Select Waste management practice",0,1)</f>
        <v>1.2337591000000001</v>
      </c>
      <c r="H11" s="60"/>
      <c r="I11" s="45">
        <f t="shared" si="1"/>
        <v>0</v>
      </c>
      <c r="J11" s="75" t="str">
        <f t="shared" si="0"/>
        <v>Scope 3Waste disposalConstructionAggregatesLandfilltonnes</v>
      </c>
    </row>
    <row r="12" spans="1:10" s="28" customFormat="1" ht="21" customHeight="1">
      <c r="A12" s="75" t="s">
        <v>444</v>
      </c>
      <c r="B12" s="75" t="s">
        <v>4</v>
      </c>
      <c r="C12" s="33" t="s">
        <v>407</v>
      </c>
      <c r="D12" s="33" t="s">
        <v>182</v>
      </c>
      <c r="E12" s="33" t="s">
        <v>739</v>
      </c>
      <c r="F12" s="33" t="s">
        <v>11</v>
      </c>
      <c r="G12" s="56">
        <f>_xlfn.XLOOKUP(J12,DB!N:N,DB!J:J,"Select Waste management practice",0,1)</f>
        <v>0</v>
      </c>
      <c r="H12" s="60"/>
      <c r="I12" s="45">
        <f t="shared" si="1"/>
        <v>0</v>
      </c>
      <c r="J12" s="75" t="str">
        <f t="shared" si="0"/>
        <v>Scope 3Waste disposalConstructionAggregatesAnaerobic digestiontonnes</v>
      </c>
    </row>
    <row r="13" spans="1:10" s="28" customFormat="1" ht="21" customHeight="1">
      <c r="A13" s="75" t="s">
        <v>444</v>
      </c>
      <c r="B13" s="75" t="s">
        <v>4</v>
      </c>
      <c r="C13" s="33" t="s">
        <v>407</v>
      </c>
      <c r="D13" s="33" t="s">
        <v>144</v>
      </c>
      <c r="E13" s="33" t="s">
        <v>732</v>
      </c>
      <c r="F13" s="33" t="s">
        <v>11</v>
      </c>
      <c r="G13" s="56">
        <f>_xlfn.XLOOKUP(J13,DB!N:N,DB!J:J,"Select Waste management practice",0,1)</f>
        <v>0</v>
      </c>
      <c r="H13" s="60"/>
      <c r="I13" s="45">
        <f t="shared" si="1"/>
        <v>0</v>
      </c>
      <c r="J13" s="75" t="str">
        <f t="shared" si="0"/>
        <v>Scope 3Waste disposalConstructionAverage constructionRe-usetonnes</v>
      </c>
    </row>
    <row r="14" spans="1:10" s="28" customFormat="1" ht="21" customHeight="1">
      <c r="A14" s="75" t="s">
        <v>444</v>
      </c>
      <c r="B14" s="75" t="s">
        <v>4</v>
      </c>
      <c r="C14" s="33" t="s">
        <v>407</v>
      </c>
      <c r="D14" s="33" t="s">
        <v>144</v>
      </c>
      <c r="E14" s="33" t="s">
        <v>733</v>
      </c>
      <c r="F14" s="33" t="s">
        <v>11</v>
      </c>
      <c r="G14" s="56">
        <f>_xlfn.XLOOKUP(J14,DB!N:N,DB!J:J,"Select Waste management practice",0,1)</f>
        <v>0.98470835000000001</v>
      </c>
      <c r="H14" s="60"/>
      <c r="I14" s="45">
        <f t="shared" si="1"/>
        <v>0</v>
      </c>
      <c r="J14" s="75" t="str">
        <f t="shared" si="0"/>
        <v>Scope 3Waste disposalConstructionAverage constructionOpen-looptonnes</v>
      </c>
    </row>
    <row r="15" spans="1:10" s="28" customFormat="1" ht="21" customHeight="1">
      <c r="A15" s="75" t="s">
        <v>444</v>
      </c>
      <c r="B15" s="75" t="s">
        <v>4</v>
      </c>
      <c r="C15" s="33" t="s">
        <v>407</v>
      </c>
      <c r="D15" s="33" t="s">
        <v>144</v>
      </c>
      <c r="E15" s="33" t="s">
        <v>734</v>
      </c>
      <c r="F15" s="33" t="s">
        <v>11</v>
      </c>
      <c r="G15" s="56">
        <f>_xlfn.XLOOKUP(J15,DB!N:N,DB!J:J,"Select Waste management practice",0,1)</f>
        <v>0.98470835000000001</v>
      </c>
      <c r="H15" s="60"/>
      <c r="I15" s="45">
        <f t="shared" si="1"/>
        <v>0</v>
      </c>
      <c r="J15" s="75" t="str">
        <f t="shared" si="0"/>
        <v>Scope 3Waste disposalConstructionAverage constructionClosed-looptonnes</v>
      </c>
    </row>
    <row r="16" spans="1:10" s="28" customFormat="1" ht="21" customHeight="1">
      <c r="A16" s="75" t="s">
        <v>444</v>
      </c>
      <c r="B16" s="75" t="s">
        <v>4</v>
      </c>
      <c r="C16" s="33" t="s">
        <v>407</v>
      </c>
      <c r="D16" s="33" t="s">
        <v>144</v>
      </c>
      <c r="E16" s="33" t="s">
        <v>735</v>
      </c>
      <c r="F16" s="33" t="s">
        <v>11</v>
      </c>
      <c r="G16" s="56">
        <f>_xlfn.XLOOKUP(J16,DB!N:N,DB!J:J,"Select Waste management practice",0,1)</f>
        <v>21.280193797999999</v>
      </c>
      <c r="H16" s="60"/>
      <c r="I16" s="45">
        <f t="shared" si="1"/>
        <v>0</v>
      </c>
      <c r="J16" s="75" t="str">
        <f t="shared" si="0"/>
        <v>Scope 3Waste disposalConstructionAverage constructionCombustiontonnes</v>
      </c>
    </row>
    <row r="17" spans="1:10" s="28" customFormat="1" ht="21" customHeight="1">
      <c r="A17" s="75" t="s">
        <v>444</v>
      </c>
      <c r="B17" s="75" t="s">
        <v>4</v>
      </c>
      <c r="C17" s="33" t="s">
        <v>407</v>
      </c>
      <c r="D17" s="33" t="s">
        <v>144</v>
      </c>
      <c r="E17" s="33" t="s">
        <v>736</v>
      </c>
      <c r="F17" s="33" t="s">
        <v>11</v>
      </c>
      <c r="G17" s="56">
        <f>_xlfn.XLOOKUP(J17,DB!N:N,DB!J:J,"Select Waste management practice",0,1)</f>
        <v>0</v>
      </c>
      <c r="H17" s="60"/>
      <c r="I17" s="45">
        <f t="shared" si="1"/>
        <v>0</v>
      </c>
      <c r="J17" s="75" t="str">
        <f t="shared" si="0"/>
        <v>Scope 3Waste disposalConstructionAverage constructionCompostingtonnes</v>
      </c>
    </row>
    <row r="18" spans="1:10" s="28" customFormat="1" ht="21" customHeight="1">
      <c r="A18" s="75" t="s">
        <v>444</v>
      </c>
      <c r="B18" s="75" t="s">
        <v>4</v>
      </c>
      <c r="C18" s="33" t="s">
        <v>407</v>
      </c>
      <c r="D18" s="33" t="s">
        <v>144</v>
      </c>
      <c r="E18" s="33" t="s">
        <v>737</v>
      </c>
      <c r="F18" s="33" t="s">
        <v>11</v>
      </c>
      <c r="G18" s="56">
        <f>_xlfn.XLOOKUP(J18,DB!N:N,DB!J:J,"Select Waste management practice",0,1)</f>
        <v>0</v>
      </c>
      <c r="H18" s="60"/>
      <c r="I18" s="45">
        <f t="shared" si="1"/>
        <v>0</v>
      </c>
      <c r="J18" s="75" t="str">
        <f t="shared" si="0"/>
        <v>Scope 3Waste disposalConstructionAverage constructionLandfilltonnes</v>
      </c>
    </row>
    <row r="19" spans="1:10" s="28" customFormat="1" ht="21" customHeight="1">
      <c r="A19" s="75" t="s">
        <v>444</v>
      </c>
      <c r="B19" s="75" t="s">
        <v>4</v>
      </c>
      <c r="C19" s="33" t="s">
        <v>407</v>
      </c>
      <c r="D19" s="33" t="s">
        <v>144</v>
      </c>
      <c r="E19" s="33" t="s">
        <v>739</v>
      </c>
      <c r="F19" s="33" t="s">
        <v>11</v>
      </c>
      <c r="G19" s="56">
        <f>_xlfn.XLOOKUP(J19,DB!N:N,DB!J:J,"Select Waste management practice",0,1)</f>
        <v>0</v>
      </c>
      <c r="H19" s="60"/>
      <c r="I19" s="45">
        <f t="shared" si="1"/>
        <v>0</v>
      </c>
      <c r="J19" s="75" t="str">
        <f t="shared" si="0"/>
        <v>Scope 3Waste disposalConstructionAverage constructionAnaerobic digestiontonnes</v>
      </c>
    </row>
    <row r="20" spans="1:10" s="28" customFormat="1" ht="21" customHeight="1">
      <c r="A20" s="75" t="s">
        <v>444</v>
      </c>
      <c r="B20" s="75" t="s">
        <v>4</v>
      </c>
      <c r="C20" s="33" t="s">
        <v>407</v>
      </c>
      <c r="D20" s="33" t="s">
        <v>142</v>
      </c>
      <c r="E20" s="33" t="s">
        <v>732</v>
      </c>
      <c r="F20" s="33" t="s">
        <v>11</v>
      </c>
      <c r="G20" s="56">
        <f>_xlfn.XLOOKUP(J20,DB!N:N,DB!J:J,"Select Waste management practice",0,1)</f>
        <v>0</v>
      </c>
      <c r="H20" s="60"/>
      <c r="I20" s="45">
        <f t="shared" si="1"/>
        <v>0</v>
      </c>
      <c r="J20" s="75" t="str">
        <f t="shared" si="0"/>
        <v>Scope 3Waste disposalConstructionAsbestosRe-usetonnes</v>
      </c>
    </row>
    <row r="21" spans="1:10" s="28" customFormat="1" ht="21" customHeight="1">
      <c r="A21" s="75" t="s">
        <v>444</v>
      </c>
      <c r="B21" s="75" t="s">
        <v>4</v>
      </c>
      <c r="C21" s="33" t="s">
        <v>407</v>
      </c>
      <c r="D21" s="33" t="s">
        <v>142</v>
      </c>
      <c r="E21" s="33" t="s">
        <v>733</v>
      </c>
      <c r="F21" s="33" t="s">
        <v>11</v>
      </c>
      <c r="G21" s="56">
        <f>_xlfn.XLOOKUP(J21,DB!N:N,DB!J:J,"Select Waste management practice",0,1)</f>
        <v>0</v>
      </c>
      <c r="H21" s="60"/>
      <c r="I21" s="45">
        <f t="shared" si="1"/>
        <v>0</v>
      </c>
      <c r="J21" s="75" t="str">
        <f t="shared" si="0"/>
        <v>Scope 3Waste disposalConstructionAsbestosOpen-looptonnes</v>
      </c>
    </row>
    <row r="22" spans="1:10" s="28" customFormat="1" ht="21" customHeight="1">
      <c r="A22" s="75" t="s">
        <v>444</v>
      </c>
      <c r="B22" s="75" t="s">
        <v>4</v>
      </c>
      <c r="C22" s="33" t="s">
        <v>407</v>
      </c>
      <c r="D22" s="33" t="s">
        <v>142</v>
      </c>
      <c r="E22" s="33" t="s">
        <v>734</v>
      </c>
      <c r="F22" s="33" t="s">
        <v>11</v>
      </c>
      <c r="G22" s="56">
        <f>_xlfn.XLOOKUP(J22,DB!N:N,DB!J:J,"Select Waste management practice",0,1)</f>
        <v>0</v>
      </c>
      <c r="H22" s="60"/>
      <c r="I22" s="45">
        <f t="shared" si="1"/>
        <v>0</v>
      </c>
      <c r="J22" s="75" t="str">
        <f t="shared" si="0"/>
        <v>Scope 3Waste disposalConstructionAsbestosClosed-looptonnes</v>
      </c>
    </row>
    <row r="23" spans="1:10" s="28" customFormat="1" ht="21" customHeight="1">
      <c r="A23" s="75" t="s">
        <v>444</v>
      </c>
      <c r="B23" s="75" t="s">
        <v>4</v>
      </c>
      <c r="C23" s="33" t="s">
        <v>407</v>
      </c>
      <c r="D23" s="33" t="s">
        <v>142</v>
      </c>
      <c r="E23" s="33" t="s">
        <v>735</v>
      </c>
      <c r="F23" s="33" t="s">
        <v>11</v>
      </c>
      <c r="G23" s="56">
        <f>_xlfn.XLOOKUP(J23,DB!N:N,DB!J:J,"Select Waste management practice",0,1)</f>
        <v>0</v>
      </c>
      <c r="H23" s="60"/>
      <c r="I23" s="45">
        <f t="shared" si="1"/>
        <v>0</v>
      </c>
      <c r="J23" s="75" t="str">
        <f t="shared" si="0"/>
        <v>Scope 3Waste disposalConstructionAsbestosCombustiontonnes</v>
      </c>
    </row>
    <row r="24" spans="1:10" s="28" customFormat="1" ht="21" customHeight="1">
      <c r="A24" s="75" t="s">
        <v>444</v>
      </c>
      <c r="B24" s="75" t="s">
        <v>4</v>
      </c>
      <c r="C24" s="33" t="s">
        <v>407</v>
      </c>
      <c r="D24" s="33" t="s">
        <v>142</v>
      </c>
      <c r="E24" s="33" t="s">
        <v>736</v>
      </c>
      <c r="F24" s="33" t="s">
        <v>11</v>
      </c>
      <c r="G24" s="56">
        <f>_xlfn.XLOOKUP(J24,DB!N:N,DB!J:J,"Select Waste management practice",0,1)</f>
        <v>0</v>
      </c>
      <c r="H24" s="60"/>
      <c r="I24" s="45">
        <f t="shared" si="1"/>
        <v>0</v>
      </c>
      <c r="J24" s="75" t="str">
        <f t="shared" si="0"/>
        <v>Scope 3Waste disposalConstructionAsbestosCompostingtonnes</v>
      </c>
    </row>
    <row r="25" spans="1:10" s="28" customFormat="1" ht="21" customHeight="1">
      <c r="A25" s="75" t="s">
        <v>444</v>
      </c>
      <c r="B25" s="75" t="s">
        <v>4</v>
      </c>
      <c r="C25" s="33" t="s">
        <v>407</v>
      </c>
      <c r="D25" s="33" t="s">
        <v>142</v>
      </c>
      <c r="E25" s="33" t="s">
        <v>737</v>
      </c>
      <c r="F25" s="33" t="s">
        <v>11</v>
      </c>
      <c r="G25" s="56">
        <f>_xlfn.XLOOKUP(J25,DB!N:N,DB!J:J,"Select Waste management practice",0,1)</f>
        <v>5.9130775193999998</v>
      </c>
      <c r="H25" s="60"/>
      <c r="I25" s="45">
        <f t="shared" si="1"/>
        <v>0</v>
      </c>
      <c r="J25" s="75" t="str">
        <f t="shared" si="0"/>
        <v>Scope 3Waste disposalConstructionAsbestosLandfilltonnes</v>
      </c>
    </row>
    <row r="26" spans="1:10" s="28" customFormat="1" ht="21" customHeight="1">
      <c r="A26" s="75" t="s">
        <v>444</v>
      </c>
      <c r="B26" s="75" t="s">
        <v>4</v>
      </c>
      <c r="C26" s="33" t="s">
        <v>407</v>
      </c>
      <c r="D26" s="33" t="s">
        <v>142</v>
      </c>
      <c r="E26" s="33" t="s">
        <v>739</v>
      </c>
      <c r="F26" s="33" t="s">
        <v>11</v>
      </c>
      <c r="G26" s="56">
        <f>_xlfn.XLOOKUP(J26,DB!N:N,DB!J:J,"Select Waste management practice",0,1)</f>
        <v>0</v>
      </c>
      <c r="H26" s="60"/>
      <c r="I26" s="45">
        <f t="shared" si="1"/>
        <v>0</v>
      </c>
      <c r="J26" s="75" t="str">
        <f t="shared" si="0"/>
        <v>Scope 3Waste disposalConstructionAsbestosAnaerobic digestiontonnes</v>
      </c>
    </row>
    <row r="27" spans="1:10" s="28" customFormat="1" ht="21" customHeight="1">
      <c r="A27" s="75" t="s">
        <v>444</v>
      </c>
      <c r="B27" s="75" t="s">
        <v>4</v>
      </c>
      <c r="C27" s="33" t="s">
        <v>407</v>
      </c>
      <c r="D27" s="33" t="s">
        <v>143</v>
      </c>
      <c r="E27" s="33" t="s">
        <v>732</v>
      </c>
      <c r="F27" s="33" t="s">
        <v>11</v>
      </c>
      <c r="G27" s="56">
        <f>_xlfn.XLOOKUP(J27,DB!N:N,DB!J:J,"Select Waste management practice",0,1)</f>
        <v>0</v>
      </c>
      <c r="H27" s="60"/>
      <c r="I27" s="45">
        <f t="shared" si="1"/>
        <v>0</v>
      </c>
      <c r="J27" s="75" t="str">
        <f t="shared" si="0"/>
        <v>Scope 3Waste disposalConstructionAsphaltRe-usetonnes</v>
      </c>
    </row>
    <row r="28" spans="1:10" s="28" customFormat="1" ht="21" customHeight="1">
      <c r="A28" s="75" t="s">
        <v>444</v>
      </c>
      <c r="B28" s="75" t="s">
        <v>4</v>
      </c>
      <c r="C28" s="33" t="s">
        <v>407</v>
      </c>
      <c r="D28" s="33" t="s">
        <v>143</v>
      </c>
      <c r="E28" s="33" t="s">
        <v>733</v>
      </c>
      <c r="F28" s="33" t="s">
        <v>11</v>
      </c>
      <c r="G28" s="56">
        <f>_xlfn.XLOOKUP(J28,DB!N:N,DB!J:J,"Select Waste management practice",0,1)</f>
        <v>0.98470835000000001</v>
      </c>
      <c r="H28" s="60"/>
      <c r="I28" s="45">
        <f t="shared" si="1"/>
        <v>0</v>
      </c>
      <c r="J28" s="75" t="str">
        <f t="shared" si="0"/>
        <v>Scope 3Waste disposalConstructionAsphaltOpen-looptonnes</v>
      </c>
    </row>
    <row r="29" spans="1:10" s="28" customFormat="1" ht="21" customHeight="1">
      <c r="A29" s="75" t="s">
        <v>444</v>
      </c>
      <c r="B29" s="75" t="s">
        <v>4</v>
      </c>
      <c r="C29" s="33" t="s">
        <v>407</v>
      </c>
      <c r="D29" s="33" t="s">
        <v>143</v>
      </c>
      <c r="E29" s="33" t="s">
        <v>734</v>
      </c>
      <c r="F29" s="33" t="s">
        <v>11</v>
      </c>
      <c r="G29" s="56">
        <f>_xlfn.XLOOKUP(J29,DB!N:N,DB!J:J,"Select Waste management practice",0,1)</f>
        <v>0.98470835000000001</v>
      </c>
      <c r="H29" s="60"/>
      <c r="I29" s="45">
        <f t="shared" si="1"/>
        <v>0</v>
      </c>
      <c r="J29" s="75" t="str">
        <f t="shared" si="0"/>
        <v>Scope 3Waste disposalConstructionAsphaltClosed-looptonnes</v>
      </c>
    </row>
    <row r="30" spans="1:10" s="28" customFormat="1" ht="21" customHeight="1">
      <c r="A30" s="75" t="s">
        <v>444</v>
      </c>
      <c r="B30" s="75" t="s">
        <v>4</v>
      </c>
      <c r="C30" s="33" t="s">
        <v>407</v>
      </c>
      <c r="D30" s="33" t="s">
        <v>143</v>
      </c>
      <c r="E30" s="33" t="s">
        <v>735</v>
      </c>
      <c r="F30" s="33" t="s">
        <v>11</v>
      </c>
      <c r="G30" s="56">
        <f>_xlfn.XLOOKUP(J30,DB!N:N,DB!J:J,"Select Waste management practice",0,1)</f>
        <v>0</v>
      </c>
      <c r="H30" s="60"/>
      <c r="I30" s="45">
        <f t="shared" si="1"/>
        <v>0</v>
      </c>
      <c r="J30" s="75" t="str">
        <f t="shared" si="0"/>
        <v>Scope 3Waste disposalConstructionAsphaltCombustiontonnes</v>
      </c>
    </row>
    <row r="31" spans="1:10" s="28" customFormat="1" ht="21" customHeight="1">
      <c r="A31" s="75" t="s">
        <v>444</v>
      </c>
      <c r="B31" s="75" t="s">
        <v>4</v>
      </c>
      <c r="C31" s="33" t="s">
        <v>407</v>
      </c>
      <c r="D31" s="33" t="s">
        <v>143</v>
      </c>
      <c r="E31" s="33" t="s">
        <v>736</v>
      </c>
      <c r="F31" s="33" t="s">
        <v>11</v>
      </c>
      <c r="G31" s="56">
        <f>_xlfn.XLOOKUP(J31,DB!N:N,DB!J:J,"Select Waste management practice",0,1)</f>
        <v>0</v>
      </c>
      <c r="H31" s="60"/>
      <c r="I31" s="45">
        <f t="shared" si="1"/>
        <v>0</v>
      </c>
      <c r="J31" s="75" t="str">
        <f t="shared" si="0"/>
        <v>Scope 3Waste disposalConstructionAsphaltCompostingtonnes</v>
      </c>
    </row>
    <row r="32" spans="1:10" s="28" customFormat="1" ht="21" customHeight="1">
      <c r="A32" s="75" t="s">
        <v>444</v>
      </c>
      <c r="B32" s="75" t="s">
        <v>4</v>
      </c>
      <c r="C32" s="33" t="s">
        <v>407</v>
      </c>
      <c r="D32" s="33" t="s">
        <v>143</v>
      </c>
      <c r="E32" s="33" t="s">
        <v>737</v>
      </c>
      <c r="F32" s="33" t="s">
        <v>11</v>
      </c>
      <c r="G32" s="56">
        <f>_xlfn.XLOOKUP(J32,DB!N:N,DB!J:J,"Select Waste management practice",0,1)</f>
        <v>1.2337591000000001</v>
      </c>
      <c r="H32" s="60"/>
      <c r="I32" s="45">
        <f t="shared" si="1"/>
        <v>0</v>
      </c>
      <c r="J32" s="75" t="str">
        <f t="shared" si="0"/>
        <v>Scope 3Waste disposalConstructionAsphaltLandfilltonnes</v>
      </c>
    </row>
    <row r="33" spans="1:10" s="28" customFormat="1" ht="21" customHeight="1">
      <c r="A33" s="75" t="s">
        <v>444</v>
      </c>
      <c r="B33" s="75" t="s">
        <v>4</v>
      </c>
      <c r="C33" s="33" t="s">
        <v>407</v>
      </c>
      <c r="D33" s="33" t="s">
        <v>143</v>
      </c>
      <c r="E33" s="33" t="s">
        <v>739</v>
      </c>
      <c r="F33" s="33" t="s">
        <v>11</v>
      </c>
      <c r="G33" s="56">
        <f>_xlfn.XLOOKUP(J33,DB!N:N,DB!J:J,"Select Waste management practice",0,1)</f>
        <v>0</v>
      </c>
      <c r="H33" s="60"/>
      <c r="I33" s="45">
        <f t="shared" si="1"/>
        <v>0</v>
      </c>
      <c r="J33" s="75" t="str">
        <f t="shared" si="0"/>
        <v>Scope 3Waste disposalConstructionAsphaltAnaerobic digestiontonnes</v>
      </c>
    </row>
    <row r="34" spans="1:10" s="28" customFormat="1" ht="21" customHeight="1">
      <c r="A34" s="75" t="s">
        <v>444</v>
      </c>
      <c r="B34" s="75" t="s">
        <v>4</v>
      </c>
      <c r="C34" s="33" t="s">
        <v>407</v>
      </c>
      <c r="D34" s="33" t="s">
        <v>146</v>
      </c>
      <c r="E34" s="33" t="s">
        <v>732</v>
      </c>
      <c r="F34" s="33" t="s">
        <v>11</v>
      </c>
      <c r="G34" s="56">
        <f>_xlfn.XLOOKUP(J34,DB!N:N,DB!J:J,"Select Waste management practice",0,1)</f>
        <v>0</v>
      </c>
      <c r="H34" s="60"/>
      <c r="I34" s="45">
        <f t="shared" si="1"/>
        <v>0</v>
      </c>
      <c r="J34" s="75" t="str">
        <f t="shared" si="0"/>
        <v>Scope 3Waste disposalConstructionBricksRe-usetonnes</v>
      </c>
    </row>
    <row r="35" spans="1:10" s="28" customFormat="1" ht="21" customHeight="1">
      <c r="A35" s="75" t="s">
        <v>444</v>
      </c>
      <c r="B35" s="75" t="s">
        <v>4</v>
      </c>
      <c r="C35" s="37" t="s">
        <v>407</v>
      </c>
      <c r="D35" s="37" t="s">
        <v>146</v>
      </c>
      <c r="E35" s="33" t="s">
        <v>733</v>
      </c>
      <c r="F35" s="33" t="s">
        <v>11</v>
      </c>
      <c r="G35" s="56">
        <f>_xlfn.XLOOKUP(J35,DB!N:N,DB!J:J,"Select Waste management practice",0,1)</f>
        <v>0.98470835000000001</v>
      </c>
      <c r="H35" s="60"/>
      <c r="I35" s="45">
        <f t="shared" si="1"/>
        <v>0</v>
      </c>
      <c r="J35" s="75" t="str">
        <f t="shared" si="0"/>
        <v>Scope 3Waste disposalConstructionBricksOpen-looptonnes</v>
      </c>
    </row>
    <row r="36" spans="1:10" s="28" customFormat="1" ht="21" customHeight="1">
      <c r="A36" s="75" t="s">
        <v>444</v>
      </c>
      <c r="B36" s="75" t="s">
        <v>4</v>
      </c>
      <c r="C36" s="37" t="s">
        <v>407</v>
      </c>
      <c r="D36" s="37" t="s">
        <v>146</v>
      </c>
      <c r="E36" s="33" t="s">
        <v>734</v>
      </c>
      <c r="F36" s="33" t="s">
        <v>11</v>
      </c>
      <c r="G36" s="56">
        <f>_xlfn.XLOOKUP(J36,DB!N:N,DB!J:J,"Select Waste management practice",0,1)</f>
        <v>0</v>
      </c>
      <c r="H36" s="60"/>
      <c r="I36" s="45">
        <f t="shared" si="1"/>
        <v>0</v>
      </c>
      <c r="J36" s="75" t="str">
        <f t="shared" si="0"/>
        <v>Scope 3Waste disposalConstructionBricksClosed-looptonnes</v>
      </c>
    </row>
    <row r="37" spans="1:10" s="28" customFormat="1" ht="21" customHeight="1">
      <c r="A37" s="75" t="s">
        <v>444</v>
      </c>
      <c r="B37" s="75" t="s">
        <v>4</v>
      </c>
      <c r="C37" s="37" t="s">
        <v>407</v>
      </c>
      <c r="D37" s="37" t="s">
        <v>146</v>
      </c>
      <c r="E37" s="33" t="s">
        <v>735</v>
      </c>
      <c r="F37" s="33" t="s">
        <v>11</v>
      </c>
      <c r="G37" s="56">
        <f>_xlfn.XLOOKUP(J37,DB!N:N,DB!J:J,"Select Waste management practice",0,1)</f>
        <v>0</v>
      </c>
      <c r="H37" s="60"/>
      <c r="I37" s="45">
        <f t="shared" si="1"/>
        <v>0</v>
      </c>
      <c r="J37" s="75" t="str">
        <f t="shared" si="0"/>
        <v>Scope 3Waste disposalConstructionBricksCombustiontonnes</v>
      </c>
    </row>
    <row r="38" spans="1:10" s="28" customFormat="1" ht="21" customHeight="1">
      <c r="A38" s="75" t="s">
        <v>444</v>
      </c>
      <c r="B38" s="75" t="s">
        <v>4</v>
      </c>
      <c r="C38" s="37" t="s">
        <v>407</v>
      </c>
      <c r="D38" s="37" t="s">
        <v>146</v>
      </c>
      <c r="E38" s="33" t="s">
        <v>736</v>
      </c>
      <c r="F38" s="33" t="s">
        <v>11</v>
      </c>
      <c r="G38" s="56">
        <f>_xlfn.XLOOKUP(J38,DB!N:N,DB!J:J,"Select Waste management practice",0,1)</f>
        <v>0</v>
      </c>
      <c r="H38" s="60"/>
      <c r="I38" s="45">
        <f t="shared" si="1"/>
        <v>0</v>
      </c>
      <c r="J38" s="75" t="str">
        <f t="shared" si="0"/>
        <v>Scope 3Waste disposalConstructionBricksCompostingtonnes</v>
      </c>
    </row>
    <row r="39" spans="1:10" s="28" customFormat="1" ht="21" customHeight="1">
      <c r="A39" s="75" t="s">
        <v>444</v>
      </c>
      <c r="B39" s="75" t="s">
        <v>4</v>
      </c>
      <c r="C39" s="37" t="s">
        <v>407</v>
      </c>
      <c r="D39" s="37" t="s">
        <v>146</v>
      </c>
      <c r="E39" s="33" t="s">
        <v>737</v>
      </c>
      <c r="F39" s="33" t="s">
        <v>11</v>
      </c>
      <c r="G39" s="56">
        <f>_xlfn.XLOOKUP(J39,DB!N:N,DB!J:J,"Select Waste management practice",0,1)</f>
        <v>1.2337591000000001</v>
      </c>
      <c r="H39" s="60"/>
      <c r="I39" s="45">
        <f t="shared" si="1"/>
        <v>0</v>
      </c>
      <c r="J39" s="75" t="str">
        <f t="shared" si="0"/>
        <v>Scope 3Waste disposalConstructionBricksLandfilltonnes</v>
      </c>
    </row>
    <row r="40" spans="1:10" s="28" customFormat="1" ht="21" customHeight="1">
      <c r="A40" s="75" t="s">
        <v>444</v>
      </c>
      <c r="B40" s="75" t="s">
        <v>4</v>
      </c>
      <c r="C40" s="37" t="s">
        <v>407</v>
      </c>
      <c r="D40" s="37" t="s">
        <v>146</v>
      </c>
      <c r="E40" s="33" t="s">
        <v>739</v>
      </c>
      <c r="F40" s="33" t="s">
        <v>11</v>
      </c>
      <c r="G40" s="56">
        <f>_xlfn.XLOOKUP(J40,DB!N:N,DB!J:J,"Select Waste management practice",0,1)</f>
        <v>0</v>
      </c>
      <c r="H40" s="60"/>
      <c r="I40" s="45">
        <f t="shared" si="1"/>
        <v>0</v>
      </c>
      <c r="J40" s="75" t="str">
        <f t="shared" si="0"/>
        <v>Scope 3Waste disposalConstructionBricksAnaerobic digestiontonnes</v>
      </c>
    </row>
    <row r="41" spans="1:10" s="28" customFormat="1" ht="21" customHeight="1">
      <c r="A41" s="75" t="s">
        <v>444</v>
      </c>
      <c r="B41" s="75" t="s">
        <v>4</v>
      </c>
      <c r="C41" s="37" t="s">
        <v>407</v>
      </c>
      <c r="D41" s="37" t="s">
        <v>149</v>
      </c>
      <c r="E41" s="33" t="s">
        <v>732</v>
      </c>
      <c r="F41" s="33" t="s">
        <v>11</v>
      </c>
      <c r="G41" s="56">
        <f>_xlfn.XLOOKUP(J41,DB!N:N,DB!J:J,"Select Waste management practice",0,1)</f>
        <v>0</v>
      </c>
      <c r="H41" s="60"/>
      <c r="I41" s="45">
        <f t="shared" si="1"/>
        <v>0</v>
      </c>
      <c r="J41" s="75" t="str">
        <f t="shared" si="0"/>
        <v>Scope 3Waste disposalConstructionConcreteRe-usetonnes</v>
      </c>
    </row>
    <row r="42" spans="1:10" s="28" customFormat="1" ht="21" customHeight="1">
      <c r="A42" s="75" t="s">
        <v>444</v>
      </c>
      <c r="B42" s="75" t="s">
        <v>4</v>
      </c>
      <c r="C42" s="37" t="s">
        <v>407</v>
      </c>
      <c r="D42" s="37" t="s">
        <v>149</v>
      </c>
      <c r="E42" s="33" t="s">
        <v>733</v>
      </c>
      <c r="F42" s="33" t="s">
        <v>11</v>
      </c>
      <c r="G42" s="56">
        <f>_xlfn.XLOOKUP(J42,DB!N:N,DB!J:J,"Select Waste management practice",0,1)</f>
        <v>0.98470835000000001</v>
      </c>
      <c r="H42" s="60"/>
      <c r="I42" s="45">
        <f t="shared" si="1"/>
        <v>0</v>
      </c>
      <c r="J42" s="75" t="str">
        <f t="shared" si="0"/>
        <v>Scope 3Waste disposalConstructionConcreteOpen-looptonnes</v>
      </c>
    </row>
    <row r="43" spans="1:10" s="28" customFormat="1" ht="21" customHeight="1">
      <c r="A43" s="75" t="s">
        <v>444</v>
      </c>
      <c r="B43" s="75" t="s">
        <v>4</v>
      </c>
      <c r="C43" s="37" t="s">
        <v>407</v>
      </c>
      <c r="D43" s="37" t="s">
        <v>149</v>
      </c>
      <c r="E43" s="33" t="s">
        <v>734</v>
      </c>
      <c r="F43" s="33" t="s">
        <v>11</v>
      </c>
      <c r="G43" s="56">
        <f>_xlfn.XLOOKUP(J43,DB!N:N,DB!J:J,"Select Waste management practice",0,1)</f>
        <v>0.98470835000000001</v>
      </c>
      <c r="H43" s="60"/>
      <c r="I43" s="45">
        <f t="shared" si="1"/>
        <v>0</v>
      </c>
      <c r="J43" s="75" t="str">
        <f t="shared" si="0"/>
        <v>Scope 3Waste disposalConstructionConcreteClosed-looptonnes</v>
      </c>
    </row>
    <row r="44" spans="1:10" s="28" customFormat="1" ht="21" customHeight="1">
      <c r="A44" s="75" t="s">
        <v>444</v>
      </c>
      <c r="B44" s="75" t="s">
        <v>4</v>
      </c>
      <c r="C44" s="37" t="s">
        <v>407</v>
      </c>
      <c r="D44" s="37" t="s">
        <v>149</v>
      </c>
      <c r="E44" s="33" t="s">
        <v>735</v>
      </c>
      <c r="F44" s="33" t="s">
        <v>11</v>
      </c>
      <c r="G44" s="56">
        <f>_xlfn.XLOOKUP(J44,DB!N:N,DB!J:J,"Select Waste management practice",0,1)</f>
        <v>0</v>
      </c>
      <c r="H44" s="60"/>
      <c r="I44" s="45">
        <f t="shared" si="1"/>
        <v>0</v>
      </c>
      <c r="J44" s="75" t="str">
        <f t="shared" si="0"/>
        <v>Scope 3Waste disposalConstructionConcreteCombustiontonnes</v>
      </c>
    </row>
    <row r="45" spans="1:10" s="28" customFormat="1" ht="21" customHeight="1">
      <c r="A45" s="75" t="s">
        <v>444</v>
      </c>
      <c r="B45" s="75" t="s">
        <v>4</v>
      </c>
      <c r="C45" s="37" t="s">
        <v>407</v>
      </c>
      <c r="D45" s="37" t="s">
        <v>149</v>
      </c>
      <c r="E45" s="33" t="s">
        <v>736</v>
      </c>
      <c r="F45" s="33" t="s">
        <v>11</v>
      </c>
      <c r="G45" s="56">
        <f>_xlfn.XLOOKUP(J45,DB!N:N,DB!J:J,"Select Waste management practice",0,1)</f>
        <v>0</v>
      </c>
      <c r="H45" s="60"/>
      <c r="I45" s="45">
        <f t="shared" si="1"/>
        <v>0</v>
      </c>
      <c r="J45" s="75" t="str">
        <f t="shared" si="0"/>
        <v>Scope 3Waste disposalConstructionConcreteCompostingtonnes</v>
      </c>
    </row>
    <row r="46" spans="1:10" s="28" customFormat="1" ht="21" customHeight="1">
      <c r="A46" s="75" t="s">
        <v>444</v>
      </c>
      <c r="B46" s="75" t="s">
        <v>4</v>
      </c>
      <c r="C46" s="37" t="s">
        <v>407</v>
      </c>
      <c r="D46" s="37" t="s">
        <v>149</v>
      </c>
      <c r="E46" s="33" t="s">
        <v>737</v>
      </c>
      <c r="F46" s="33" t="s">
        <v>11</v>
      </c>
      <c r="G46" s="56">
        <f>_xlfn.XLOOKUP(J46,DB!N:N,DB!J:J,"Select Waste management practice",0,1)</f>
        <v>1.2337591000000001</v>
      </c>
      <c r="H46" s="60"/>
      <c r="I46" s="45">
        <f t="shared" si="1"/>
        <v>0</v>
      </c>
      <c r="J46" s="75" t="str">
        <f t="shared" si="0"/>
        <v>Scope 3Waste disposalConstructionConcreteLandfilltonnes</v>
      </c>
    </row>
    <row r="47" spans="1:10" s="28" customFormat="1" ht="21" customHeight="1">
      <c r="A47" s="75" t="s">
        <v>444</v>
      </c>
      <c r="B47" s="75" t="s">
        <v>4</v>
      </c>
      <c r="C47" s="37" t="s">
        <v>407</v>
      </c>
      <c r="D47" s="37" t="s">
        <v>149</v>
      </c>
      <c r="E47" s="33" t="s">
        <v>739</v>
      </c>
      <c r="F47" s="33" t="s">
        <v>11</v>
      </c>
      <c r="G47" s="56">
        <f>_xlfn.XLOOKUP(J47,DB!N:N,DB!J:J,"Select Waste management practice",0,1)</f>
        <v>0</v>
      </c>
      <c r="H47" s="60"/>
      <c r="I47" s="45">
        <f t="shared" si="1"/>
        <v>0</v>
      </c>
      <c r="J47" s="75" t="str">
        <f t="shared" si="0"/>
        <v>Scope 3Waste disposalConstructionConcreteAnaerobic digestiontonnes</v>
      </c>
    </row>
    <row r="48" spans="1:10" s="28" customFormat="1" ht="21" customHeight="1">
      <c r="A48" s="75" t="s">
        <v>444</v>
      </c>
      <c r="B48" s="75" t="s">
        <v>4</v>
      </c>
      <c r="C48" s="37" t="s">
        <v>407</v>
      </c>
      <c r="D48" s="37" t="s">
        <v>152</v>
      </c>
      <c r="E48" s="33" t="s">
        <v>732</v>
      </c>
      <c r="F48" s="33" t="s">
        <v>11</v>
      </c>
      <c r="G48" s="56">
        <f>_xlfn.XLOOKUP(J48,DB!N:N,DB!J:J,"Select Waste management practice",0,1)</f>
        <v>0</v>
      </c>
      <c r="H48" s="60"/>
      <c r="I48" s="45">
        <f t="shared" si="1"/>
        <v>0</v>
      </c>
      <c r="J48" s="75" t="str">
        <f t="shared" si="0"/>
        <v>Scope 3Waste disposalConstructionInsulationRe-usetonnes</v>
      </c>
    </row>
    <row r="49" spans="1:10" s="28" customFormat="1" ht="21" customHeight="1">
      <c r="A49" s="75" t="s">
        <v>444</v>
      </c>
      <c r="B49" s="75" t="s">
        <v>4</v>
      </c>
      <c r="C49" s="37" t="s">
        <v>407</v>
      </c>
      <c r="D49" s="37" t="s">
        <v>152</v>
      </c>
      <c r="E49" s="33" t="s">
        <v>733</v>
      </c>
      <c r="F49" s="33" t="s">
        <v>11</v>
      </c>
      <c r="G49" s="56">
        <f>_xlfn.XLOOKUP(J49,DB!N:N,DB!J:J,"Select Waste management practice",0,1)</f>
        <v>0</v>
      </c>
      <c r="H49" s="60"/>
      <c r="I49" s="45">
        <f t="shared" si="1"/>
        <v>0</v>
      </c>
      <c r="J49" s="75" t="str">
        <f t="shared" si="0"/>
        <v>Scope 3Waste disposalConstructionInsulationOpen-looptonnes</v>
      </c>
    </row>
    <row r="50" spans="1:10" s="28" customFormat="1" ht="21" customHeight="1">
      <c r="A50" s="75" t="s">
        <v>444</v>
      </c>
      <c r="B50" s="75" t="s">
        <v>4</v>
      </c>
      <c r="C50" s="37" t="s">
        <v>407</v>
      </c>
      <c r="D50" s="37" t="s">
        <v>152</v>
      </c>
      <c r="E50" s="33" t="s">
        <v>734</v>
      </c>
      <c r="F50" s="33" t="s">
        <v>11</v>
      </c>
      <c r="G50" s="56">
        <f>_xlfn.XLOOKUP(J50,DB!N:N,DB!J:J,"Select Waste management practice",0,1)</f>
        <v>0.98470835000000001</v>
      </c>
      <c r="H50" s="60"/>
      <c r="I50" s="45">
        <f t="shared" si="1"/>
        <v>0</v>
      </c>
      <c r="J50" s="75" t="str">
        <f t="shared" si="0"/>
        <v>Scope 3Waste disposalConstructionInsulationClosed-looptonnes</v>
      </c>
    </row>
    <row r="51" spans="1:10" s="28" customFormat="1" ht="21" customHeight="1">
      <c r="A51" s="75" t="s">
        <v>444</v>
      </c>
      <c r="B51" s="75" t="s">
        <v>4</v>
      </c>
      <c r="C51" s="37" t="s">
        <v>407</v>
      </c>
      <c r="D51" s="37" t="s">
        <v>152</v>
      </c>
      <c r="E51" s="33" t="s">
        <v>735</v>
      </c>
      <c r="F51" s="33" t="s">
        <v>11</v>
      </c>
      <c r="G51" s="56">
        <f>_xlfn.XLOOKUP(J51,DB!N:N,DB!J:J,"Select Waste management practice",0,1)</f>
        <v>0</v>
      </c>
      <c r="H51" s="60"/>
      <c r="I51" s="45">
        <f t="shared" si="1"/>
        <v>0</v>
      </c>
      <c r="J51" s="75" t="str">
        <f t="shared" si="0"/>
        <v>Scope 3Waste disposalConstructionInsulationCombustiontonnes</v>
      </c>
    </row>
    <row r="52" spans="1:10" s="28" customFormat="1" ht="21" customHeight="1">
      <c r="A52" s="75" t="s">
        <v>444</v>
      </c>
      <c r="B52" s="75" t="s">
        <v>4</v>
      </c>
      <c r="C52" s="37" t="s">
        <v>407</v>
      </c>
      <c r="D52" s="37" t="s">
        <v>152</v>
      </c>
      <c r="E52" s="33" t="s">
        <v>736</v>
      </c>
      <c r="F52" s="33" t="s">
        <v>11</v>
      </c>
      <c r="G52" s="56">
        <f>_xlfn.XLOOKUP(J52,DB!N:N,DB!J:J,"Select Waste management practice",0,1)</f>
        <v>0</v>
      </c>
      <c r="H52" s="60"/>
      <c r="I52" s="45">
        <f t="shared" si="1"/>
        <v>0</v>
      </c>
      <c r="J52" s="75" t="str">
        <f t="shared" si="0"/>
        <v>Scope 3Waste disposalConstructionInsulationCompostingtonnes</v>
      </c>
    </row>
    <row r="53" spans="1:10" s="28" customFormat="1" ht="21" customHeight="1">
      <c r="A53" s="75" t="s">
        <v>444</v>
      </c>
      <c r="B53" s="75" t="s">
        <v>4</v>
      </c>
      <c r="C53" s="37" t="s">
        <v>407</v>
      </c>
      <c r="D53" s="37" t="s">
        <v>152</v>
      </c>
      <c r="E53" s="33" t="s">
        <v>737</v>
      </c>
      <c r="F53" s="33" t="s">
        <v>11</v>
      </c>
      <c r="G53" s="56">
        <f>_xlfn.XLOOKUP(J53,DB!N:N,DB!J:J,"Select Waste management practice",0,1)</f>
        <v>1.2337591000000001</v>
      </c>
      <c r="H53" s="60"/>
      <c r="I53" s="45">
        <f t="shared" si="1"/>
        <v>0</v>
      </c>
      <c r="J53" s="75" t="str">
        <f t="shared" si="0"/>
        <v>Scope 3Waste disposalConstructionInsulationLandfilltonnes</v>
      </c>
    </row>
    <row r="54" spans="1:10" s="28" customFormat="1" ht="21" customHeight="1">
      <c r="A54" s="75" t="s">
        <v>444</v>
      </c>
      <c r="B54" s="75" t="s">
        <v>4</v>
      </c>
      <c r="C54" s="37" t="s">
        <v>407</v>
      </c>
      <c r="D54" s="37" t="s">
        <v>152</v>
      </c>
      <c r="E54" s="33" t="s">
        <v>739</v>
      </c>
      <c r="F54" s="33" t="s">
        <v>11</v>
      </c>
      <c r="G54" s="56">
        <f>_xlfn.XLOOKUP(J54,DB!N:N,DB!J:J,"Select Waste management practice",0,1)</f>
        <v>0</v>
      </c>
      <c r="H54" s="60"/>
      <c r="I54" s="45">
        <f t="shared" si="1"/>
        <v>0</v>
      </c>
      <c r="J54" s="75" t="str">
        <f t="shared" si="0"/>
        <v>Scope 3Waste disposalConstructionInsulationAnaerobic digestiontonnes</v>
      </c>
    </row>
    <row r="55" spans="1:10" s="28" customFormat="1" ht="21" customHeight="1">
      <c r="A55" s="75" t="s">
        <v>444</v>
      </c>
      <c r="B55" s="75" t="s">
        <v>4</v>
      </c>
      <c r="C55" s="37" t="s">
        <v>407</v>
      </c>
      <c r="D55" s="37" t="s">
        <v>157</v>
      </c>
      <c r="E55" s="33" t="s">
        <v>732</v>
      </c>
      <c r="F55" s="33" t="s">
        <v>11</v>
      </c>
      <c r="G55" s="56">
        <f>_xlfn.XLOOKUP(J55,DB!N:N,DB!J:J,"Select Waste management practice",0,1)</f>
        <v>0</v>
      </c>
      <c r="H55" s="60"/>
      <c r="I55" s="45">
        <f t="shared" si="1"/>
        <v>0</v>
      </c>
      <c r="J55" s="75" t="str">
        <f t="shared" si="0"/>
        <v>Scope 3Waste disposalConstructionMetalsRe-usetonnes</v>
      </c>
    </row>
    <row r="56" spans="1:10" s="28" customFormat="1" ht="21" customHeight="1">
      <c r="A56" s="75" t="s">
        <v>444</v>
      </c>
      <c r="B56" s="75" t="s">
        <v>4</v>
      </c>
      <c r="C56" s="37" t="s">
        <v>407</v>
      </c>
      <c r="D56" s="37" t="s">
        <v>157</v>
      </c>
      <c r="E56" s="33" t="s">
        <v>733</v>
      </c>
      <c r="F56" s="33" t="s">
        <v>11</v>
      </c>
      <c r="G56" s="56">
        <f>_xlfn.XLOOKUP(J56,DB!N:N,DB!J:J,"Select Waste management practice",0,1)</f>
        <v>0</v>
      </c>
      <c r="H56" s="60"/>
      <c r="I56" s="45">
        <f t="shared" si="1"/>
        <v>0</v>
      </c>
      <c r="J56" s="75" t="str">
        <f t="shared" si="0"/>
        <v>Scope 3Waste disposalConstructionMetalsOpen-looptonnes</v>
      </c>
    </row>
    <row r="57" spans="1:10" s="28" customFormat="1" ht="21" customHeight="1">
      <c r="A57" s="75" t="s">
        <v>444</v>
      </c>
      <c r="B57" s="75" t="s">
        <v>4</v>
      </c>
      <c r="C57" s="37" t="s">
        <v>407</v>
      </c>
      <c r="D57" s="37" t="s">
        <v>157</v>
      </c>
      <c r="E57" s="33" t="s">
        <v>734</v>
      </c>
      <c r="F57" s="33" t="s">
        <v>11</v>
      </c>
      <c r="G57" s="56">
        <f>_xlfn.XLOOKUP(J57,DB!N:N,DB!J:J,"Select Waste management practice",0,1)</f>
        <v>0.98470835000000001</v>
      </c>
      <c r="H57" s="60"/>
      <c r="I57" s="45">
        <f t="shared" si="1"/>
        <v>0</v>
      </c>
      <c r="J57" s="75" t="str">
        <f t="shared" si="0"/>
        <v>Scope 3Waste disposalConstructionMetalsClosed-looptonnes</v>
      </c>
    </row>
    <row r="58" spans="1:10" s="28" customFormat="1" ht="21" customHeight="1">
      <c r="A58" s="75" t="s">
        <v>444</v>
      </c>
      <c r="B58" s="75" t="s">
        <v>4</v>
      </c>
      <c r="C58" s="37" t="s">
        <v>407</v>
      </c>
      <c r="D58" s="37" t="s">
        <v>157</v>
      </c>
      <c r="E58" s="33" t="s">
        <v>735</v>
      </c>
      <c r="F58" s="33" t="s">
        <v>11</v>
      </c>
      <c r="G58" s="56">
        <f>_xlfn.XLOOKUP(J58,DB!N:N,DB!J:J,"Select Waste management practice",0,1)</f>
        <v>0</v>
      </c>
      <c r="H58" s="60"/>
      <c r="I58" s="45">
        <f t="shared" si="1"/>
        <v>0</v>
      </c>
      <c r="J58" s="75" t="str">
        <f t="shared" si="0"/>
        <v>Scope 3Waste disposalConstructionMetalsCombustiontonnes</v>
      </c>
    </row>
    <row r="59" spans="1:10" s="28" customFormat="1" ht="21" customHeight="1">
      <c r="A59" s="75" t="s">
        <v>444</v>
      </c>
      <c r="B59" s="75" t="s">
        <v>4</v>
      </c>
      <c r="C59" s="37" t="s">
        <v>407</v>
      </c>
      <c r="D59" s="37" t="s">
        <v>157</v>
      </c>
      <c r="E59" s="33" t="s">
        <v>736</v>
      </c>
      <c r="F59" s="33" t="s">
        <v>11</v>
      </c>
      <c r="G59" s="56">
        <f>_xlfn.XLOOKUP(J59,DB!N:N,DB!J:J,"Select Waste management practice",0,1)</f>
        <v>0</v>
      </c>
      <c r="H59" s="60"/>
      <c r="I59" s="45">
        <f t="shared" si="1"/>
        <v>0</v>
      </c>
      <c r="J59" s="75" t="str">
        <f t="shared" si="0"/>
        <v>Scope 3Waste disposalConstructionMetalsCompostingtonnes</v>
      </c>
    </row>
    <row r="60" spans="1:10" s="28" customFormat="1" ht="21" customHeight="1">
      <c r="A60" s="75" t="s">
        <v>444</v>
      </c>
      <c r="B60" s="75" t="s">
        <v>4</v>
      </c>
      <c r="C60" s="37" t="s">
        <v>407</v>
      </c>
      <c r="D60" s="37" t="s">
        <v>157</v>
      </c>
      <c r="E60" s="33" t="s">
        <v>737</v>
      </c>
      <c r="F60" s="33" t="s">
        <v>11</v>
      </c>
      <c r="G60" s="56">
        <f>_xlfn.XLOOKUP(J60,DB!N:N,DB!J:J,"Select Waste management practice",0,1)</f>
        <v>1.2643491</v>
      </c>
      <c r="H60" s="60"/>
      <c r="I60" s="45">
        <f t="shared" si="1"/>
        <v>0</v>
      </c>
      <c r="J60" s="75" t="str">
        <f t="shared" si="0"/>
        <v>Scope 3Waste disposalConstructionMetalsLandfilltonnes</v>
      </c>
    </row>
    <row r="61" spans="1:10" s="28" customFormat="1" ht="21" customHeight="1">
      <c r="A61" s="75" t="s">
        <v>444</v>
      </c>
      <c r="B61" s="75" t="s">
        <v>4</v>
      </c>
      <c r="C61" s="37" t="s">
        <v>407</v>
      </c>
      <c r="D61" s="37" t="s">
        <v>157</v>
      </c>
      <c r="E61" s="33" t="s">
        <v>739</v>
      </c>
      <c r="F61" s="33" t="s">
        <v>11</v>
      </c>
      <c r="G61" s="56">
        <f>_xlfn.XLOOKUP(J61,DB!N:N,DB!J:J,"Select Waste management practice",0,1)</f>
        <v>0</v>
      </c>
      <c r="H61" s="60"/>
      <c r="I61" s="45">
        <f t="shared" si="1"/>
        <v>0</v>
      </c>
      <c r="J61" s="75" t="str">
        <f t="shared" si="0"/>
        <v>Scope 3Waste disposalConstructionMetalsAnaerobic digestiontonnes</v>
      </c>
    </row>
    <row r="62" spans="1:10" s="28" customFormat="1" ht="21" customHeight="1">
      <c r="A62" s="75" t="s">
        <v>444</v>
      </c>
      <c r="B62" s="75" t="s">
        <v>4</v>
      </c>
      <c r="C62" s="37" t="s">
        <v>407</v>
      </c>
      <c r="D62" s="37" t="s">
        <v>175</v>
      </c>
      <c r="E62" s="33" t="s">
        <v>732</v>
      </c>
      <c r="F62" s="33" t="s">
        <v>11</v>
      </c>
      <c r="G62" s="56">
        <f>_xlfn.XLOOKUP(J62,DB!N:N,DB!J:J,"Select Waste management practice",0,1)</f>
        <v>0</v>
      </c>
      <c r="H62" s="60"/>
      <c r="I62" s="45">
        <f t="shared" si="1"/>
        <v>0</v>
      </c>
      <c r="J62" s="75" t="str">
        <f t="shared" si="0"/>
        <v>Scope 3Waste disposalConstructionSoilsRe-usetonnes</v>
      </c>
    </row>
    <row r="63" spans="1:10" s="28" customFormat="1" ht="21" customHeight="1">
      <c r="A63" s="75" t="s">
        <v>444</v>
      </c>
      <c r="B63" s="75" t="s">
        <v>4</v>
      </c>
      <c r="C63" s="37" t="s">
        <v>407</v>
      </c>
      <c r="D63" s="37" t="s">
        <v>175</v>
      </c>
      <c r="E63" s="33" t="s">
        <v>733</v>
      </c>
      <c r="F63" s="33" t="s">
        <v>11</v>
      </c>
      <c r="G63" s="56">
        <f>_xlfn.XLOOKUP(J63,DB!N:N,DB!J:J,"Select Waste management practice",0,1)</f>
        <v>0</v>
      </c>
      <c r="H63" s="60"/>
      <c r="I63" s="45">
        <f t="shared" si="1"/>
        <v>0</v>
      </c>
      <c r="J63" s="75" t="str">
        <f t="shared" si="0"/>
        <v>Scope 3Waste disposalConstructionSoilsOpen-looptonnes</v>
      </c>
    </row>
    <row r="64" spans="1:10" s="28" customFormat="1" ht="21" customHeight="1">
      <c r="A64" s="75" t="s">
        <v>444</v>
      </c>
      <c r="B64" s="75" t="s">
        <v>4</v>
      </c>
      <c r="C64" s="37" t="s">
        <v>407</v>
      </c>
      <c r="D64" s="37" t="s">
        <v>175</v>
      </c>
      <c r="E64" s="33" t="s">
        <v>734</v>
      </c>
      <c r="F64" s="33" t="s">
        <v>11</v>
      </c>
      <c r="G64" s="56">
        <f>_xlfn.XLOOKUP(J64,DB!N:N,DB!J:J,"Select Waste management practice",0,1)</f>
        <v>0.98470835000000001</v>
      </c>
      <c r="H64" s="60"/>
      <c r="I64" s="45">
        <f t="shared" si="1"/>
        <v>0</v>
      </c>
      <c r="J64" s="75" t="str">
        <f t="shared" si="0"/>
        <v>Scope 3Waste disposalConstructionSoilsClosed-looptonnes</v>
      </c>
    </row>
    <row r="65" spans="1:10" s="28" customFormat="1" ht="21" customHeight="1">
      <c r="A65" s="75" t="s">
        <v>444</v>
      </c>
      <c r="B65" s="75" t="s">
        <v>4</v>
      </c>
      <c r="C65" s="37" t="s">
        <v>407</v>
      </c>
      <c r="D65" s="37" t="s">
        <v>175</v>
      </c>
      <c r="E65" s="33" t="s">
        <v>735</v>
      </c>
      <c r="F65" s="33" t="s">
        <v>11</v>
      </c>
      <c r="G65" s="56">
        <f>_xlfn.XLOOKUP(J65,DB!N:N,DB!J:J,"Select Waste management practice",0,1)</f>
        <v>0</v>
      </c>
      <c r="H65" s="60"/>
      <c r="I65" s="45">
        <f t="shared" si="1"/>
        <v>0</v>
      </c>
      <c r="J65" s="75" t="str">
        <f t="shared" si="0"/>
        <v>Scope 3Waste disposalConstructionSoilsCombustiontonnes</v>
      </c>
    </row>
    <row r="66" spans="1:10" s="28" customFormat="1" ht="21" customHeight="1">
      <c r="A66" s="75" t="s">
        <v>444</v>
      </c>
      <c r="B66" s="75" t="s">
        <v>4</v>
      </c>
      <c r="C66" s="37" t="s">
        <v>407</v>
      </c>
      <c r="D66" s="37" t="s">
        <v>175</v>
      </c>
      <c r="E66" s="33" t="s">
        <v>736</v>
      </c>
      <c r="F66" s="33" t="s">
        <v>11</v>
      </c>
      <c r="G66" s="56">
        <f>_xlfn.XLOOKUP(J66,DB!N:N,DB!J:J,"Select Waste management practice",0,1)</f>
        <v>0</v>
      </c>
      <c r="H66" s="60"/>
      <c r="I66" s="45">
        <f t="shared" si="1"/>
        <v>0</v>
      </c>
      <c r="J66" s="75" t="str">
        <f t="shared" si="0"/>
        <v>Scope 3Waste disposalConstructionSoilsCompostingtonnes</v>
      </c>
    </row>
    <row r="67" spans="1:10" s="28" customFormat="1" ht="21" customHeight="1">
      <c r="A67" s="75" t="s">
        <v>444</v>
      </c>
      <c r="B67" s="75" t="s">
        <v>4</v>
      </c>
      <c r="C67" s="37" t="s">
        <v>407</v>
      </c>
      <c r="D67" s="37" t="s">
        <v>175</v>
      </c>
      <c r="E67" s="33" t="s">
        <v>737</v>
      </c>
      <c r="F67" s="33" t="s">
        <v>11</v>
      </c>
      <c r="G67" s="56">
        <f>_xlfn.XLOOKUP(J67,DB!N:N,DB!J:J,"Select Waste management practice",0,1)</f>
        <v>17.577140449000002</v>
      </c>
      <c r="H67" s="60"/>
      <c r="I67" s="45">
        <f t="shared" si="1"/>
        <v>0</v>
      </c>
      <c r="J67" s="75" t="str">
        <f t="shared" si="0"/>
        <v>Scope 3Waste disposalConstructionSoilsLandfilltonnes</v>
      </c>
    </row>
    <row r="68" spans="1:10" s="28" customFormat="1" ht="21" customHeight="1">
      <c r="A68" s="75" t="s">
        <v>444</v>
      </c>
      <c r="B68" s="75" t="s">
        <v>4</v>
      </c>
      <c r="C68" s="37" t="s">
        <v>407</v>
      </c>
      <c r="D68" s="37" t="s">
        <v>175</v>
      </c>
      <c r="E68" s="33" t="s">
        <v>739</v>
      </c>
      <c r="F68" s="33" t="s">
        <v>11</v>
      </c>
      <c r="G68" s="56">
        <f>_xlfn.XLOOKUP(J68,DB!N:N,DB!J:J,"Select Waste management practice",0,1)</f>
        <v>0</v>
      </c>
      <c r="H68" s="60"/>
      <c r="I68" s="45">
        <f t="shared" si="1"/>
        <v>0</v>
      </c>
      <c r="J68" s="75" t="str">
        <f t="shared" si="0"/>
        <v>Scope 3Waste disposalConstructionSoilsAnaerobic digestiontonnes</v>
      </c>
    </row>
    <row r="69" spans="1:10" s="28" customFormat="1" ht="21" customHeight="1">
      <c r="A69" s="75" t="s">
        <v>444</v>
      </c>
      <c r="B69" s="75" t="s">
        <v>4</v>
      </c>
      <c r="C69" s="37" t="s">
        <v>407</v>
      </c>
      <c r="D69" s="37" t="s">
        <v>158</v>
      </c>
      <c r="E69" s="33" t="s">
        <v>732</v>
      </c>
      <c r="F69" s="33" t="s">
        <v>11</v>
      </c>
      <c r="G69" s="56">
        <f>_xlfn.XLOOKUP(J69,DB!N:N,DB!J:J,"Select Waste management practice",0,1)</f>
        <v>0</v>
      </c>
      <c r="H69" s="60"/>
      <c r="I69" s="45">
        <f t="shared" si="1"/>
        <v>0</v>
      </c>
      <c r="J69" s="75" t="str">
        <f t="shared" si="0"/>
        <v>Scope 3Waste disposalConstructionMineral oilRe-usetonnes</v>
      </c>
    </row>
    <row r="70" spans="1:10" s="28" customFormat="1" ht="21" customHeight="1">
      <c r="A70" s="75" t="s">
        <v>444</v>
      </c>
      <c r="B70" s="75" t="s">
        <v>4</v>
      </c>
      <c r="C70" s="37" t="s">
        <v>407</v>
      </c>
      <c r="D70" s="37" t="s">
        <v>158</v>
      </c>
      <c r="E70" s="33" t="s">
        <v>733</v>
      </c>
      <c r="F70" s="33" t="s">
        <v>11</v>
      </c>
      <c r="G70" s="56">
        <f>_xlfn.XLOOKUP(J70,DB!N:N,DB!J:J,"Select Waste management practice",0,1)</f>
        <v>0</v>
      </c>
      <c r="H70" s="60"/>
      <c r="I70" s="45">
        <f t="shared" si="1"/>
        <v>0</v>
      </c>
      <c r="J70" s="75" t="str">
        <f t="shared" ref="J70:J133" si="2">CONCATENATE(A70,B70,C70,D70,E70,F70)</f>
        <v>Scope 3Waste disposalConstructionMineral oilOpen-looptonnes</v>
      </c>
    </row>
    <row r="71" spans="1:10" s="28" customFormat="1" ht="21" customHeight="1">
      <c r="A71" s="75" t="s">
        <v>444</v>
      </c>
      <c r="B71" s="75" t="s">
        <v>4</v>
      </c>
      <c r="C71" s="37" t="s">
        <v>407</v>
      </c>
      <c r="D71" s="37" t="s">
        <v>158</v>
      </c>
      <c r="E71" s="33" t="s">
        <v>734</v>
      </c>
      <c r="F71" s="33" t="s">
        <v>11</v>
      </c>
      <c r="G71" s="56">
        <f>_xlfn.XLOOKUP(J71,DB!N:N,DB!J:J,"Select Waste management practice",0,1)</f>
        <v>21.280193797999999</v>
      </c>
      <c r="H71" s="60"/>
      <c r="I71" s="45">
        <f t="shared" ref="I71:I134" si="3">IF(ISBLANK(E71),"-",G71*H71)</f>
        <v>0</v>
      </c>
      <c r="J71" s="75" t="str">
        <f t="shared" si="2"/>
        <v>Scope 3Waste disposalConstructionMineral oilClosed-looptonnes</v>
      </c>
    </row>
    <row r="72" spans="1:10" s="28" customFormat="1" ht="21" customHeight="1">
      <c r="A72" s="75" t="s">
        <v>444</v>
      </c>
      <c r="B72" s="75" t="s">
        <v>4</v>
      </c>
      <c r="C72" s="37" t="s">
        <v>407</v>
      </c>
      <c r="D72" s="37" t="s">
        <v>158</v>
      </c>
      <c r="E72" s="33" t="s">
        <v>735</v>
      </c>
      <c r="F72" s="33" t="s">
        <v>11</v>
      </c>
      <c r="G72" s="56">
        <f>_xlfn.XLOOKUP(J72,DB!N:N,DB!J:J,"Select Waste management practice",0,1)</f>
        <v>21.280193797999999</v>
      </c>
      <c r="H72" s="60"/>
      <c r="I72" s="45">
        <f t="shared" si="3"/>
        <v>0</v>
      </c>
      <c r="J72" s="75" t="str">
        <f t="shared" si="2"/>
        <v>Scope 3Waste disposalConstructionMineral oilCombustiontonnes</v>
      </c>
    </row>
    <row r="73" spans="1:10" s="28" customFormat="1" ht="21" customHeight="1">
      <c r="A73" s="75" t="s">
        <v>444</v>
      </c>
      <c r="B73" s="75" t="s">
        <v>4</v>
      </c>
      <c r="C73" s="37" t="s">
        <v>407</v>
      </c>
      <c r="D73" s="37" t="s">
        <v>158</v>
      </c>
      <c r="E73" s="33" t="s">
        <v>736</v>
      </c>
      <c r="F73" s="33" t="s">
        <v>11</v>
      </c>
      <c r="G73" s="56">
        <f>_xlfn.XLOOKUP(J73,DB!N:N,DB!J:J,"Select Waste management practice",0,1)</f>
        <v>0</v>
      </c>
      <c r="H73" s="60"/>
      <c r="I73" s="45">
        <f t="shared" si="3"/>
        <v>0</v>
      </c>
      <c r="J73" s="75" t="str">
        <f t="shared" si="2"/>
        <v>Scope 3Waste disposalConstructionMineral oilCompostingtonnes</v>
      </c>
    </row>
    <row r="74" spans="1:10" s="28" customFormat="1" ht="21" customHeight="1">
      <c r="A74" s="75" t="s">
        <v>444</v>
      </c>
      <c r="B74" s="75" t="s">
        <v>4</v>
      </c>
      <c r="C74" s="37" t="s">
        <v>407</v>
      </c>
      <c r="D74" s="37" t="s">
        <v>158</v>
      </c>
      <c r="E74" s="33" t="s">
        <v>737</v>
      </c>
      <c r="F74" s="33" t="s">
        <v>11</v>
      </c>
      <c r="G74" s="56">
        <f>_xlfn.XLOOKUP(J74,DB!N:N,DB!J:J,"Select Waste management practice",0,1)</f>
        <v>0</v>
      </c>
      <c r="H74" s="60"/>
      <c r="I74" s="45">
        <f t="shared" si="3"/>
        <v>0</v>
      </c>
      <c r="J74" s="75" t="str">
        <f t="shared" si="2"/>
        <v>Scope 3Waste disposalConstructionMineral oilLandfilltonnes</v>
      </c>
    </row>
    <row r="75" spans="1:10" s="28" customFormat="1" ht="21" customHeight="1">
      <c r="A75" s="75" t="s">
        <v>444</v>
      </c>
      <c r="B75" s="75" t="s">
        <v>4</v>
      </c>
      <c r="C75" s="37" t="s">
        <v>407</v>
      </c>
      <c r="D75" s="37" t="s">
        <v>158</v>
      </c>
      <c r="E75" s="33" t="s">
        <v>739</v>
      </c>
      <c r="F75" s="33" t="s">
        <v>11</v>
      </c>
      <c r="G75" s="56">
        <f>_xlfn.XLOOKUP(J75,DB!N:N,DB!J:J,"Select Waste management practice",0,1)</f>
        <v>0</v>
      </c>
      <c r="H75" s="60"/>
      <c r="I75" s="45">
        <f t="shared" si="3"/>
        <v>0</v>
      </c>
      <c r="J75" s="75" t="str">
        <f t="shared" si="2"/>
        <v>Scope 3Waste disposalConstructionMineral oilAnaerobic digestiontonnes</v>
      </c>
    </row>
    <row r="76" spans="1:10" s="28" customFormat="1" ht="21" customHeight="1">
      <c r="A76" s="75" t="s">
        <v>444</v>
      </c>
      <c r="B76" s="75" t="s">
        <v>4</v>
      </c>
      <c r="C76" s="37" t="s">
        <v>407</v>
      </c>
      <c r="D76" s="37" t="s">
        <v>165</v>
      </c>
      <c r="E76" s="33" t="s">
        <v>732</v>
      </c>
      <c r="F76" s="33" t="s">
        <v>11</v>
      </c>
      <c r="G76" s="56">
        <f>_xlfn.XLOOKUP(J76,DB!N:N,DB!J:J,"Select Waste management practice",0,1)</f>
        <v>0</v>
      </c>
      <c r="H76" s="60"/>
      <c r="I76" s="45">
        <f t="shared" si="3"/>
        <v>0</v>
      </c>
      <c r="J76" s="75" t="str">
        <f t="shared" si="2"/>
        <v>Scope 3Waste disposalConstructionPlasterboardRe-usetonnes</v>
      </c>
    </row>
    <row r="77" spans="1:10" s="28" customFormat="1" ht="21" customHeight="1">
      <c r="A77" s="75" t="s">
        <v>444</v>
      </c>
      <c r="B77" s="75" t="s">
        <v>4</v>
      </c>
      <c r="C77" s="37" t="s">
        <v>407</v>
      </c>
      <c r="D77" s="37" t="s">
        <v>165</v>
      </c>
      <c r="E77" s="33" t="s">
        <v>733</v>
      </c>
      <c r="F77" s="33" t="s">
        <v>11</v>
      </c>
      <c r="G77" s="56">
        <f>_xlfn.XLOOKUP(J77,DB!N:N,DB!J:J,"Select Waste management practice",0,1)</f>
        <v>0</v>
      </c>
      <c r="H77" s="60"/>
      <c r="I77" s="45">
        <f t="shared" si="3"/>
        <v>0</v>
      </c>
      <c r="J77" s="75" t="str">
        <f t="shared" si="2"/>
        <v>Scope 3Waste disposalConstructionPlasterboardOpen-looptonnes</v>
      </c>
    </row>
    <row r="78" spans="1:10" s="28" customFormat="1" ht="21" customHeight="1">
      <c r="A78" s="75" t="s">
        <v>444</v>
      </c>
      <c r="B78" s="75" t="s">
        <v>4</v>
      </c>
      <c r="C78" s="37" t="s">
        <v>407</v>
      </c>
      <c r="D78" s="37" t="s">
        <v>165</v>
      </c>
      <c r="E78" s="33" t="s">
        <v>734</v>
      </c>
      <c r="F78" s="33" t="s">
        <v>11</v>
      </c>
      <c r="G78" s="56">
        <f>_xlfn.XLOOKUP(J78,DB!N:N,DB!J:J,"Select Waste management practice",0,1)</f>
        <v>21.280193797999999</v>
      </c>
      <c r="H78" s="60"/>
      <c r="I78" s="45">
        <f t="shared" si="3"/>
        <v>0</v>
      </c>
      <c r="J78" s="75" t="str">
        <f t="shared" si="2"/>
        <v>Scope 3Waste disposalConstructionPlasterboardClosed-looptonnes</v>
      </c>
    </row>
    <row r="79" spans="1:10" s="28" customFormat="1" ht="21" customHeight="1">
      <c r="A79" s="75" t="s">
        <v>444</v>
      </c>
      <c r="B79" s="75" t="s">
        <v>4</v>
      </c>
      <c r="C79" s="37" t="s">
        <v>407</v>
      </c>
      <c r="D79" s="37" t="s">
        <v>165</v>
      </c>
      <c r="E79" s="33" t="s">
        <v>735</v>
      </c>
      <c r="F79" s="33" t="s">
        <v>11</v>
      </c>
      <c r="G79" s="56">
        <f>_xlfn.XLOOKUP(J79,DB!N:N,DB!J:J,"Select Waste management practice",0,1)</f>
        <v>0</v>
      </c>
      <c r="H79" s="60"/>
      <c r="I79" s="45">
        <f t="shared" si="3"/>
        <v>0</v>
      </c>
      <c r="J79" s="75" t="str">
        <f t="shared" si="2"/>
        <v>Scope 3Waste disposalConstructionPlasterboardCombustiontonnes</v>
      </c>
    </row>
    <row r="80" spans="1:10" s="28" customFormat="1" ht="21" customHeight="1">
      <c r="A80" s="75" t="s">
        <v>444</v>
      </c>
      <c r="B80" s="75" t="s">
        <v>4</v>
      </c>
      <c r="C80" s="37" t="s">
        <v>407</v>
      </c>
      <c r="D80" s="37" t="s">
        <v>165</v>
      </c>
      <c r="E80" s="33" t="s">
        <v>736</v>
      </c>
      <c r="F80" s="33" t="s">
        <v>11</v>
      </c>
      <c r="G80" s="56">
        <f>_xlfn.XLOOKUP(J80,DB!N:N,DB!J:J,"Select Waste management practice",0,1)</f>
        <v>0</v>
      </c>
      <c r="H80" s="60"/>
      <c r="I80" s="45">
        <f t="shared" si="3"/>
        <v>0</v>
      </c>
      <c r="J80" s="75" t="str">
        <f t="shared" si="2"/>
        <v>Scope 3Waste disposalConstructionPlasterboardCompostingtonnes</v>
      </c>
    </row>
    <row r="81" spans="1:10" s="28" customFormat="1" ht="21" customHeight="1">
      <c r="A81" s="75" t="s">
        <v>444</v>
      </c>
      <c r="B81" s="75" t="s">
        <v>4</v>
      </c>
      <c r="C81" s="37" t="s">
        <v>407</v>
      </c>
      <c r="D81" s="37" t="s">
        <v>165</v>
      </c>
      <c r="E81" s="33" t="s">
        <v>737</v>
      </c>
      <c r="F81" s="33" t="s">
        <v>11</v>
      </c>
      <c r="G81" s="56">
        <f>_xlfn.XLOOKUP(J81,DB!N:N,DB!J:J,"Select Waste management practice",0,1)</f>
        <v>71.95</v>
      </c>
      <c r="H81" s="60"/>
      <c r="I81" s="45">
        <f t="shared" si="3"/>
        <v>0</v>
      </c>
      <c r="J81" s="75" t="str">
        <f t="shared" si="2"/>
        <v>Scope 3Waste disposalConstructionPlasterboardLandfilltonnes</v>
      </c>
    </row>
    <row r="82" spans="1:10" s="28" customFormat="1" ht="21" customHeight="1">
      <c r="A82" s="75" t="s">
        <v>444</v>
      </c>
      <c r="B82" s="75" t="s">
        <v>4</v>
      </c>
      <c r="C82" s="37" t="s">
        <v>407</v>
      </c>
      <c r="D82" s="37" t="s">
        <v>165</v>
      </c>
      <c r="E82" s="33" t="s">
        <v>739</v>
      </c>
      <c r="F82" s="33" t="s">
        <v>11</v>
      </c>
      <c r="G82" s="56">
        <f>_xlfn.XLOOKUP(J82,DB!N:N,DB!J:J,"Select Waste management practice",0,1)</f>
        <v>0</v>
      </c>
      <c r="H82" s="60"/>
      <c r="I82" s="45">
        <f t="shared" si="3"/>
        <v>0</v>
      </c>
      <c r="J82" s="75" t="str">
        <f t="shared" si="2"/>
        <v>Scope 3Waste disposalConstructionPlasterboardAnaerobic digestiontonnes</v>
      </c>
    </row>
    <row r="83" spans="1:10" s="28" customFormat="1" ht="21" customHeight="1">
      <c r="A83" s="75" t="s">
        <v>444</v>
      </c>
      <c r="B83" s="75" t="s">
        <v>4</v>
      </c>
      <c r="C83" s="37" t="s">
        <v>407</v>
      </c>
      <c r="D83" s="37" t="s">
        <v>176</v>
      </c>
      <c r="E83" s="33" t="s">
        <v>732</v>
      </c>
      <c r="F83" s="33" t="s">
        <v>11</v>
      </c>
      <c r="G83" s="56">
        <f>_xlfn.XLOOKUP(J83,DB!N:N,DB!J:J,"Select Waste management practice",0,1)</f>
        <v>0</v>
      </c>
      <c r="H83" s="60"/>
      <c r="I83" s="45">
        <f t="shared" si="3"/>
        <v>0</v>
      </c>
      <c r="J83" s="75" t="str">
        <f t="shared" si="2"/>
        <v>Scope 3Waste disposalConstructionTyresRe-usetonnes</v>
      </c>
    </row>
    <row r="84" spans="1:10" s="28" customFormat="1" ht="21" customHeight="1">
      <c r="A84" s="75" t="s">
        <v>444</v>
      </c>
      <c r="B84" s="75" t="s">
        <v>4</v>
      </c>
      <c r="C84" s="37" t="s">
        <v>407</v>
      </c>
      <c r="D84" s="37" t="s">
        <v>176</v>
      </c>
      <c r="E84" s="33" t="s">
        <v>733</v>
      </c>
      <c r="F84" s="33" t="s">
        <v>11</v>
      </c>
      <c r="G84" s="56">
        <f>_xlfn.XLOOKUP(J84,DB!N:N,DB!J:J,"Select Waste management practice",0,1)</f>
        <v>0</v>
      </c>
      <c r="H84" s="60"/>
      <c r="I84" s="45">
        <f t="shared" si="3"/>
        <v>0</v>
      </c>
      <c r="J84" s="75" t="str">
        <f t="shared" si="2"/>
        <v>Scope 3Waste disposalConstructionTyresOpen-looptonnes</v>
      </c>
    </row>
    <row r="85" spans="1:10" s="28" customFormat="1" ht="21" customHeight="1">
      <c r="A85" s="75" t="s">
        <v>444</v>
      </c>
      <c r="B85" s="75" t="s">
        <v>4</v>
      </c>
      <c r="C85" s="37" t="s">
        <v>407</v>
      </c>
      <c r="D85" s="37" t="s">
        <v>176</v>
      </c>
      <c r="E85" s="33" t="s">
        <v>734</v>
      </c>
      <c r="F85" s="33" t="s">
        <v>11</v>
      </c>
      <c r="G85" s="56">
        <f>_xlfn.XLOOKUP(J85,DB!N:N,DB!J:J,"Select Waste management practice",0,1)</f>
        <v>21.280193797999999</v>
      </c>
      <c r="H85" s="60"/>
      <c r="I85" s="45">
        <f t="shared" si="3"/>
        <v>0</v>
      </c>
      <c r="J85" s="75" t="str">
        <f t="shared" si="2"/>
        <v>Scope 3Waste disposalConstructionTyresClosed-looptonnes</v>
      </c>
    </row>
    <row r="86" spans="1:10" s="28" customFormat="1" ht="21" customHeight="1">
      <c r="A86" s="75" t="s">
        <v>444</v>
      </c>
      <c r="B86" s="75" t="s">
        <v>4</v>
      </c>
      <c r="C86" s="37" t="s">
        <v>407</v>
      </c>
      <c r="D86" s="37" t="s">
        <v>176</v>
      </c>
      <c r="E86" s="33" t="s">
        <v>735</v>
      </c>
      <c r="F86" s="33" t="s">
        <v>11</v>
      </c>
      <c r="G86" s="56">
        <f>_xlfn.XLOOKUP(J86,DB!N:N,DB!J:J,"Select Waste management practice",0,1)</f>
        <v>0</v>
      </c>
      <c r="H86" s="60"/>
      <c r="I86" s="45">
        <f t="shared" si="3"/>
        <v>0</v>
      </c>
      <c r="J86" s="75" t="str">
        <f t="shared" si="2"/>
        <v>Scope 3Waste disposalConstructionTyresCombustiontonnes</v>
      </c>
    </row>
    <row r="87" spans="1:10" s="28" customFormat="1" ht="21" customHeight="1">
      <c r="A87" s="75" t="s">
        <v>444</v>
      </c>
      <c r="B87" s="75" t="s">
        <v>4</v>
      </c>
      <c r="C87" s="37" t="s">
        <v>407</v>
      </c>
      <c r="D87" s="37" t="s">
        <v>176</v>
      </c>
      <c r="E87" s="33" t="s">
        <v>736</v>
      </c>
      <c r="F87" s="33" t="s">
        <v>11</v>
      </c>
      <c r="G87" s="56">
        <f>_xlfn.XLOOKUP(J87,DB!N:N,DB!J:J,"Select Waste management practice",0,1)</f>
        <v>0</v>
      </c>
      <c r="H87" s="60"/>
      <c r="I87" s="45">
        <f t="shared" si="3"/>
        <v>0</v>
      </c>
      <c r="J87" s="75" t="str">
        <f t="shared" si="2"/>
        <v>Scope 3Waste disposalConstructionTyresCompostingtonnes</v>
      </c>
    </row>
    <row r="88" spans="1:10" s="28" customFormat="1" ht="21" customHeight="1">
      <c r="A88" s="75" t="s">
        <v>444</v>
      </c>
      <c r="B88" s="75" t="s">
        <v>4</v>
      </c>
      <c r="C88" s="37" t="s">
        <v>407</v>
      </c>
      <c r="D88" s="37" t="s">
        <v>176</v>
      </c>
      <c r="E88" s="33" t="s">
        <v>737</v>
      </c>
      <c r="F88" s="33" t="s">
        <v>11</v>
      </c>
      <c r="G88" s="56">
        <f>_xlfn.XLOOKUP(J88,DB!N:N,DB!J:J,"Select Waste management practice",0,1)</f>
        <v>0</v>
      </c>
      <c r="H88" s="60"/>
      <c r="I88" s="45">
        <f t="shared" si="3"/>
        <v>0</v>
      </c>
      <c r="J88" s="75" t="str">
        <f t="shared" si="2"/>
        <v>Scope 3Waste disposalConstructionTyresLandfilltonnes</v>
      </c>
    </row>
    <row r="89" spans="1:10" s="28" customFormat="1" ht="21" customHeight="1">
      <c r="A89" s="75" t="s">
        <v>444</v>
      </c>
      <c r="B89" s="75" t="s">
        <v>4</v>
      </c>
      <c r="C89" s="37" t="s">
        <v>407</v>
      </c>
      <c r="D89" s="37" t="s">
        <v>176</v>
      </c>
      <c r="E89" s="33" t="s">
        <v>739</v>
      </c>
      <c r="F89" s="33" t="s">
        <v>11</v>
      </c>
      <c r="G89" s="56">
        <f>_xlfn.XLOOKUP(J89,DB!N:N,DB!J:J,"Select Waste management practice",0,1)</f>
        <v>0</v>
      </c>
      <c r="H89" s="60"/>
      <c r="I89" s="45">
        <f t="shared" si="3"/>
        <v>0</v>
      </c>
      <c r="J89" s="75" t="str">
        <f t="shared" si="2"/>
        <v>Scope 3Waste disposalConstructionTyresAnaerobic digestiontonnes</v>
      </c>
    </row>
    <row r="90" spans="1:10" s="28" customFormat="1" ht="21" customHeight="1">
      <c r="A90" s="75" t="s">
        <v>444</v>
      </c>
      <c r="B90" s="75" t="s">
        <v>4</v>
      </c>
      <c r="C90" s="37" t="s">
        <v>407</v>
      </c>
      <c r="D90" s="37" t="s">
        <v>181</v>
      </c>
      <c r="E90" s="33" t="s">
        <v>732</v>
      </c>
      <c r="F90" s="33" t="s">
        <v>11</v>
      </c>
      <c r="G90" s="56">
        <f>_xlfn.XLOOKUP(J90,DB!N:N,DB!J:J,"Select Waste management practice",0,1)</f>
        <v>0</v>
      </c>
      <c r="H90" s="60"/>
      <c r="I90" s="45">
        <f t="shared" si="3"/>
        <v>0</v>
      </c>
      <c r="J90" s="75" t="str">
        <f t="shared" si="2"/>
        <v>Scope 3Waste disposalConstructionWoodRe-usetonnes</v>
      </c>
    </row>
    <row r="91" spans="1:10" s="28" customFormat="1" ht="21" customHeight="1">
      <c r="A91" s="75" t="s">
        <v>444</v>
      </c>
      <c r="B91" s="75" t="s">
        <v>4</v>
      </c>
      <c r="C91" s="37" t="s">
        <v>407</v>
      </c>
      <c r="D91" s="37" t="s">
        <v>181</v>
      </c>
      <c r="E91" s="33" t="s">
        <v>733</v>
      </c>
      <c r="F91" s="33" t="s">
        <v>11</v>
      </c>
      <c r="G91" s="56">
        <f>_xlfn.XLOOKUP(J91,DB!N:N,DB!J:J,"Select Waste management practice",0,1)</f>
        <v>0</v>
      </c>
      <c r="H91" s="60"/>
      <c r="I91" s="45">
        <f t="shared" si="3"/>
        <v>0</v>
      </c>
      <c r="J91" s="75" t="str">
        <f t="shared" si="2"/>
        <v>Scope 3Waste disposalConstructionWoodOpen-looptonnes</v>
      </c>
    </row>
    <row r="92" spans="1:10" s="28" customFormat="1" ht="21" customHeight="1">
      <c r="A92" s="75" t="s">
        <v>444</v>
      </c>
      <c r="B92" s="75" t="s">
        <v>4</v>
      </c>
      <c r="C92" s="37" t="s">
        <v>407</v>
      </c>
      <c r="D92" s="37" t="s">
        <v>181</v>
      </c>
      <c r="E92" s="33" t="s">
        <v>734</v>
      </c>
      <c r="F92" s="33" t="s">
        <v>11</v>
      </c>
      <c r="G92" s="56">
        <f>_xlfn.XLOOKUP(J92,DB!N:N,DB!J:J,"Select Waste management practice",0,1)</f>
        <v>21.280193797999999</v>
      </c>
      <c r="H92" s="60"/>
      <c r="I92" s="45">
        <f t="shared" si="3"/>
        <v>0</v>
      </c>
      <c r="J92" s="75" t="str">
        <f t="shared" si="2"/>
        <v>Scope 3Waste disposalConstructionWoodClosed-looptonnes</v>
      </c>
    </row>
    <row r="93" spans="1:10" s="28" customFormat="1" ht="21" customHeight="1">
      <c r="A93" s="75" t="s">
        <v>444</v>
      </c>
      <c r="B93" s="75" t="s">
        <v>4</v>
      </c>
      <c r="C93" s="37" t="s">
        <v>407</v>
      </c>
      <c r="D93" s="37" t="s">
        <v>181</v>
      </c>
      <c r="E93" s="33" t="s">
        <v>735</v>
      </c>
      <c r="F93" s="33" t="s">
        <v>11</v>
      </c>
      <c r="G93" s="56">
        <f>_xlfn.XLOOKUP(J93,DB!N:N,DB!J:J,"Select Waste management practice",0,1)</f>
        <v>21.280193797999999</v>
      </c>
      <c r="H93" s="60"/>
      <c r="I93" s="45">
        <f t="shared" si="3"/>
        <v>0</v>
      </c>
      <c r="J93" s="75" t="str">
        <f t="shared" si="2"/>
        <v>Scope 3Waste disposalConstructionWoodCombustiontonnes</v>
      </c>
    </row>
    <row r="94" spans="1:10" s="28" customFormat="1" ht="21" customHeight="1">
      <c r="A94" s="75" t="s">
        <v>444</v>
      </c>
      <c r="B94" s="75" t="s">
        <v>4</v>
      </c>
      <c r="C94" s="37" t="s">
        <v>407</v>
      </c>
      <c r="D94" s="37" t="s">
        <v>181</v>
      </c>
      <c r="E94" s="33" t="s">
        <v>736</v>
      </c>
      <c r="F94" s="33" t="s">
        <v>11</v>
      </c>
      <c r="G94" s="56">
        <f>_xlfn.XLOOKUP(J94,DB!N:N,DB!J:J,"Select Waste management practice",0,1)</f>
        <v>8.9105813952999995</v>
      </c>
      <c r="H94" s="60"/>
      <c r="I94" s="45">
        <f t="shared" si="3"/>
        <v>0</v>
      </c>
      <c r="J94" s="75" t="str">
        <f t="shared" si="2"/>
        <v>Scope 3Waste disposalConstructionWoodCompostingtonnes</v>
      </c>
    </row>
    <row r="95" spans="1:10" s="28" customFormat="1" ht="21" customHeight="1">
      <c r="A95" s="75" t="s">
        <v>444</v>
      </c>
      <c r="B95" s="75" t="s">
        <v>4</v>
      </c>
      <c r="C95" s="37" t="s">
        <v>407</v>
      </c>
      <c r="D95" s="37" t="s">
        <v>181</v>
      </c>
      <c r="E95" s="33" t="s">
        <v>737</v>
      </c>
      <c r="F95" s="33" t="s">
        <v>11</v>
      </c>
      <c r="G95" s="56">
        <f>_xlfn.XLOOKUP(J95,DB!N:N,DB!J:J,"Select Waste management practice",0,1)</f>
        <v>828.01354454</v>
      </c>
      <c r="H95" s="60"/>
      <c r="I95" s="45">
        <f t="shared" si="3"/>
        <v>0</v>
      </c>
      <c r="J95" s="75" t="str">
        <f t="shared" si="2"/>
        <v>Scope 3Waste disposalConstructionWoodLandfilltonnes</v>
      </c>
    </row>
    <row r="96" spans="1:10" s="28" customFormat="1" ht="21" customHeight="1">
      <c r="A96" s="75" t="s">
        <v>444</v>
      </c>
      <c r="B96" s="75" t="s">
        <v>4</v>
      </c>
      <c r="C96" s="37" t="s">
        <v>407</v>
      </c>
      <c r="D96" s="37" t="s">
        <v>181</v>
      </c>
      <c r="E96" s="33" t="s">
        <v>739</v>
      </c>
      <c r="F96" s="33" t="s">
        <v>11</v>
      </c>
      <c r="G96" s="56">
        <f>_xlfn.XLOOKUP(J96,DB!N:N,DB!J:J,"Select Waste management practice",0,1)</f>
        <v>0</v>
      </c>
      <c r="H96" s="60"/>
      <c r="I96" s="45">
        <f t="shared" si="3"/>
        <v>0</v>
      </c>
      <c r="J96" s="75" t="str">
        <f t="shared" si="2"/>
        <v>Scope 3Waste disposalConstructionWoodAnaerobic digestiontonnes</v>
      </c>
    </row>
    <row r="97" spans="1:10" s="28" customFormat="1" ht="21" customHeight="1">
      <c r="A97" s="75" t="s">
        <v>444</v>
      </c>
      <c r="B97" s="75" t="s">
        <v>4</v>
      </c>
      <c r="C97" s="37" t="s">
        <v>408</v>
      </c>
      <c r="D97" s="37" t="s">
        <v>558</v>
      </c>
      <c r="E97" s="33" t="s">
        <v>732</v>
      </c>
      <c r="F97" s="33" t="s">
        <v>11</v>
      </c>
      <c r="G97" s="56">
        <f>_xlfn.XLOOKUP(J97,DB!N:N,DB!J:J,"Select Waste management practice",0,1)</f>
        <v>0</v>
      </c>
      <c r="H97" s="60"/>
      <c r="I97" s="45">
        <f t="shared" si="3"/>
        <v>0</v>
      </c>
      <c r="J97" s="75" t="str">
        <f t="shared" si="2"/>
        <v>Scope 3Waste disposalOtherBooksRe-usetonnes</v>
      </c>
    </row>
    <row r="98" spans="1:10" s="28" customFormat="1" ht="21" customHeight="1">
      <c r="A98" s="75" t="s">
        <v>444</v>
      </c>
      <c r="B98" s="75" t="s">
        <v>4</v>
      </c>
      <c r="C98" s="37" t="s">
        <v>408</v>
      </c>
      <c r="D98" s="37" t="s">
        <v>558</v>
      </c>
      <c r="E98" s="33" t="s">
        <v>733</v>
      </c>
      <c r="F98" s="33" t="s">
        <v>11</v>
      </c>
      <c r="G98" s="56">
        <f>_xlfn.XLOOKUP(J98,DB!N:N,DB!J:J,"Select Waste management practice",0,1)</f>
        <v>0</v>
      </c>
      <c r="H98" s="60"/>
      <c r="I98" s="45">
        <f t="shared" si="3"/>
        <v>0</v>
      </c>
      <c r="J98" s="75" t="str">
        <f t="shared" si="2"/>
        <v>Scope 3Waste disposalOtherBooksOpen-looptonnes</v>
      </c>
    </row>
    <row r="99" spans="1:10" s="28" customFormat="1" ht="21" customHeight="1">
      <c r="A99" s="75" t="s">
        <v>444</v>
      </c>
      <c r="B99" s="75" t="s">
        <v>4</v>
      </c>
      <c r="C99" s="37" t="s">
        <v>408</v>
      </c>
      <c r="D99" s="37" t="s">
        <v>558</v>
      </c>
      <c r="E99" s="33" t="s">
        <v>734</v>
      </c>
      <c r="F99" s="33" t="s">
        <v>11</v>
      </c>
      <c r="G99" s="56">
        <f>_xlfn.XLOOKUP(J99,DB!N:N,DB!J:J,"Select Waste management practice",0,1)</f>
        <v>21.280193797999999</v>
      </c>
      <c r="H99" s="60"/>
      <c r="I99" s="45">
        <f t="shared" si="3"/>
        <v>0</v>
      </c>
      <c r="J99" s="75" t="str">
        <f t="shared" si="2"/>
        <v>Scope 3Waste disposalOtherBooksClosed-looptonnes</v>
      </c>
    </row>
    <row r="100" spans="1:10" s="28" customFormat="1" ht="21" customHeight="1">
      <c r="A100" s="75" t="s">
        <v>444</v>
      </c>
      <c r="B100" s="75" t="s">
        <v>4</v>
      </c>
      <c r="C100" s="37" t="s">
        <v>408</v>
      </c>
      <c r="D100" s="37" t="s">
        <v>558</v>
      </c>
      <c r="E100" s="33" t="s">
        <v>735</v>
      </c>
      <c r="F100" s="33" t="s">
        <v>11</v>
      </c>
      <c r="G100" s="56">
        <f>_xlfn.XLOOKUP(J100,DB!N:N,DB!J:J,"Select Waste management practice",0,1)</f>
        <v>21.280193797999999</v>
      </c>
      <c r="H100" s="60"/>
      <c r="I100" s="45">
        <f t="shared" si="3"/>
        <v>0</v>
      </c>
      <c r="J100" s="75" t="str">
        <f t="shared" si="2"/>
        <v>Scope 3Waste disposalOtherBooksCombustiontonnes</v>
      </c>
    </row>
    <row r="101" spans="1:10" s="28" customFormat="1" ht="21" customHeight="1">
      <c r="A101" s="75" t="s">
        <v>444</v>
      </c>
      <c r="B101" s="75" t="s">
        <v>4</v>
      </c>
      <c r="C101" s="37" t="s">
        <v>408</v>
      </c>
      <c r="D101" s="37" t="s">
        <v>558</v>
      </c>
      <c r="E101" s="33" t="s">
        <v>736</v>
      </c>
      <c r="F101" s="33" t="s">
        <v>11</v>
      </c>
      <c r="G101" s="56">
        <f>_xlfn.XLOOKUP(J101,DB!N:N,DB!J:J,"Select Waste management practice",0,1)</f>
        <v>0</v>
      </c>
      <c r="H101" s="60"/>
      <c r="I101" s="45">
        <f t="shared" si="3"/>
        <v>0</v>
      </c>
      <c r="J101" s="75" t="str">
        <f t="shared" si="2"/>
        <v>Scope 3Waste disposalOtherBooksCompostingtonnes</v>
      </c>
    </row>
    <row r="102" spans="1:10" s="28" customFormat="1" ht="21" customHeight="1">
      <c r="A102" s="75" t="s">
        <v>444</v>
      </c>
      <c r="B102" s="75" t="s">
        <v>4</v>
      </c>
      <c r="C102" s="37" t="s">
        <v>408</v>
      </c>
      <c r="D102" s="37" t="s">
        <v>558</v>
      </c>
      <c r="E102" s="33" t="s">
        <v>737</v>
      </c>
      <c r="F102" s="33" t="s">
        <v>11</v>
      </c>
      <c r="G102" s="56">
        <f>_xlfn.XLOOKUP(J102,DB!N:N,DB!J:J,"Select Waste management practice",0,1)</f>
        <v>1041.7849725999999</v>
      </c>
      <c r="H102" s="60"/>
      <c r="I102" s="45">
        <f t="shared" si="3"/>
        <v>0</v>
      </c>
      <c r="J102" s="75" t="str">
        <f t="shared" si="2"/>
        <v>Scope 3Waste disposalOtherBooksLandfilltonnes</v>
      </c>
    </row>
    <row r="103" spans="1:10" s="28" customFormat="1" ht="21" customHeight="1">
      <c r="A103" s="75" t="s">
        <v>444</v>
      </c>
      <c r="B103" s="75" t="s">
        <v>4</v>
      </c>
      <c r="C103" s="37" t="s">
        <v>408</v>
      </c>
      <c r="D103" s="37" t="s">
        <v>558</v>
      </c>
      <c r="E103" s="33" t="s">
        <v>739</v>
      </c>
      <c r="F103" s="33" t="s">
        <v>11</v>
      </c>
      <c r="G103" s="56">
        <f>_xlfn.XLOOKUP(J103,DB!N:N,DB!J:J,"Select Waste management practice",0,1)</f>
        <v>0</v>
      </c>
      <c r="H103" s="60"/>
      <c r="I103" s="45">
        <f t="shared" si="3"/>
        <v>0</v>
      </c>
      <c r="J103" s="75" t="str">
        <f t="shared" si="2"/>
        <v>Scope 3Waste disposalOtherBooksAnaerobic digestiontonnes</v>
      </c>
    </row>
    <row r="104" spans="1:10" s="28" customFormat="1" ht="21" customHeight="1">
      <c r="A104" s="75" t="s">
        <v>444</v>
      </c>
      <c r="B104" s="75" t="s">
        <v>4</v>
      </c>
      <c r="C104" s="37" t="s">
        <v>408</v>
      </c>
      <c r="D104" s="37" t="s">
        <v>150</v>
      </c>
      <c r="E104" s="33" t="s">
        <v>732</v>
      </c>
      <c r="F104" s="33" t="s">
        <v>11</v>
      </c>
      <c r="G104" s="56">
        <f>_xlfn.XLOOKUP(J104,DB!N:N,DB!J:J,"Select Waste management practice",0,1)</f>
        <v>0</v>
      </c>
      <c r="H104" s="60"/>
      <c r="I104" s="45">
        <f t="shared" si="3"/>
        <v>0</v>
      </c>
      <c r="J104" s="75" t="str">
        <f t="shared" si="2"/>
        <v>Scope 3Waste disposalOtherGlassRe-usetonnes</v>
      </c>
    </row>
    <row r="105" spans="1:10" s="28" customFormat="1" ht="21" customHeight="1">
      <c r="A105" s="75" t="s">
        <v>444</v>
      </c>
      <c r="B105" s="75" t="s">
        <v>4</v>
      </c>
      <c r="C105" s="37" t="s">
        <v>408</v>
      </c>
      <c r="D105" s="37" t="s">
        <v>150</v>
      </c>
      <c r="E105" s="33" t="s">
        <v>733</v>
      </c>
      <c r="F105" s="33" t="s">
        <v>11</v>
      </c>
      <c r="G105" s="56">
        <f>_xlfn.XLOOKUP(J105,DB!N:N,DB!J:J,"Select Waste management practice",0,1)</f>
        <v>21.280193797999999</v>
      </c>
      <c r="H105" s="60"/>
      <c r="I105" s="45">
        <f t="shared" si="3"/>
        <v>0</v>
      </c>
      <c r="J105" s="75" t="str">
        <f t="shared" si="2"/>
        <v>Scope 3Waste disposalOtherGlassOpen-looptonnes</v>
      </c>
    </row>
    <row r="106" spans="1:10" s="28" customFormat="1" ht="21" customHeight="1">
      <c r="A106" s="75" t="s">
        <v>444</v>
      </c>
      <c r="B106" s="75" t="s">
        <v>4</v>
      </c>
      <c r="C106" s="37" t="s">
        <v>408</v>
      </c>
      <c r="D106" s="37" t="s">
        <v>150</v>
      </c>
      <c r="E106" s="33" t="s">
        <v>734</v>
      </c>
      <c r="F106" s="33" t="s">
        <v>11</v>
      </c>
      <c r="G106" s="56">
        <f>_xlfn.XLOOKUP(J106,DB!N:N,DB!J:J,"Select Waste management practice",0,1)</f>
        <v>21.280193797999999</v>
      </c>
      <c r="H106" s="60"/>
      <c r="I106" s="45">
        <f t="shared" si="3"/>
        <v>0</v>
      </c>
      <c r="J106" s="75" t="str">
        <f t="shared" si="2"/>
        <v>Scope 3Waste disposalOtherGlassClosed-looptonnes</v>
      </c>
    </row>
    <row r="107" spans="1:10" s="28" customFormat="1" ht="21" customHeight="1">
      <c r="A107" s="75" t="s">
        <v>444</v>
      </c>
      <c r="B107" s="75" t="s">
        <v>4</v>
      </c>
      <c r="C107" s="37" t="s">
        <v>408</v>
      </c>
      <c r="D107" s="37" t="s">
        <v>150</v>
      </c>
      <c r="E107" s="33" t="s">
        <v>735</v>
      </c>
      <c r="F107" s="33" t="s">
        <v>11</v>
      </c>
      <c r="G107" s="56">
        <f>_xlfn.XLOOKUP(J107,DB!N:N,DB!J:J,"Select Waste management practice",0,1)</f>
        <v>21.280193797999999</v>
      </c>
      <c r="H107" s="60"/>
      <c r="I107" s="45">
        <f t="shared" si="3"/>
        <v>0</v>
      </c>
      <c r="J107" s="75" t="str">
        <f t="shared" si="2"/>
        <v>Scope 3Waste disposalOtherGlassCombustiontonnes</v>
      </c>
    </row>
    <row r="108" spans="1:10" s="28" customFormat="1" ht="21" customHeight="1">
      <c r="A108" s="75" t="s">
        <v>444</v>
      </c>
      <c r="B108" s="75" t="s">
        <v>4</v>
      </c>
      <c r="C108" s="37" t="s">
        <v>408</v>
      </c>
      <c r="D108" s="37" t="s">
        <v>150</v>
      </c>
      <c r="E108" s="33" t="s">
        <v>736</v>
      </c>
      <c r="F108" s="33" t="s">
        <v>11</v>
      </c>
      <c r="G108" s="56">
        <f>_xlfn.XLOOKUP(J108,DB!N:N,DB!J:J,"Select Waste management practice",0,1)</f>
        <v>0</v>
      </c>
      <c r="H108" s="60"/>
      <c r="I108" s="45">
        <f t="shared" si="3"/>
        <v>0</v>
      </c>
      <c r="J108" s="75" t="str">
        <f t="shared" si="2"/>
        <v>Scope 3Waste disposalOtherGlassCompostingtonnes</v>
      </c>
    </row>
    <row r="109" spans="1:10" s="28" customFormat="1" ht="21" customHeight="1">
      <c r="A109" s="75" t="s">
        <v>444</v>
      </c>
      <c r="B109" s="75" t="s">
        <v>4</v>
      </c>
      <c r="C109" s="37" t="s">
        <v>408</v>
      </c>
      <c r="D109" s="37" t="s">
        <v>150</v>
      </c>
      <c r="E109" s="33" t="s">
        <v>737</v>
      </c>
      <c r="F109" s="33" t="s">
        <v>11</v>
      </c>
      <c r="G109" s="56">
        <f>_xlfn.XLOOKUP(J109,DB!N:N,DB!J:J,"Select Waste management practice",0,1)</f>
        <v>8.8832713178000002</v>
      </c>
      <c r="H109" s="60"/>
      <c r="I109" s="45">
        <f t="shared" si="3"/>
        <v>0</v>
      </c>
      <c r="J109" s="75" t="str">
        <f t="shared" si="2"/>
        <v>Scope 3Waste disposalOtherGlassLandfilltonnes</v>
      </c>
    </row>
    <row r="110" spans="1:10" s="28" customFormat="1" ht="21" customHeight="1">
      <c r="A110" s="75" t="s">
        <v>444</v>
      </c>
      <c r="B110" s="75" t="s">
        <v>4</v>
      </c>
      <c r="C110" s="37" t="s">
        <v>408</v>
      </c>
      <c r="D110" s="37" t="s">
        <v>150</v>
      </c>
      <c r="E110" s="33" t="s">
        <v>739</v>
      </c>
      <c r="F110" s="33" t="s">
        <v>11</v>
      </c>
      <c r="G110" s="56">
        <f>_xlfn.XLOOKUP(J110,DB!N:N,DB!J:J,"Select Waste management practice",0,1)</f>
        <v>0</v>
      </c>
      <c r="H110" s="60"/>
      <c r="I110" s="45">
        <f t="shared" si="3"/>
        <v>0</v>
      </c>
      <c r="J110" s="75" t="str">
        <f t="shared" si="2"/>
        <v>Scope 3Waste disposalOtherGlassAnaerobic digestiontonnes</v>
      </c>
    </row>
    <row r="111" spans="1:10" s="28" customFormat="1" ht="21" customHeight="1">
      <c r="A111" s="75" t="s">
        <v>444</v>
      </c>
      <c r="B111" s="75" t="s">
        <v>4</v>
      </c>
      <c r="C111" s="37" t="s">
        <v>408</v>
      </c>
      <c r="D111" s="37" t="s">
        <v>147</v>
      </c>
      <c r="E111" s="33" t="s">
        <v>732</v>
      </c>
      <c r="F111" s="33" t="s">
        <v>11</v>
      </c>
      <c r="G111" s="56">
        <f>_xlfn.XLOOKUP(J111,DB!N:N,DB!J:J,"Select Waste management practice",0,1)</f>
        <v>0</v>
      </c>
      <c r="H111" s="60"/>
      <c r="I111" s="45">
        <f t="shared" si="3"/>
        <v>0</v>
      </c>
      <c r="J111" s="75" t="str">
        <f t="shared" si="2"/>
        <v>Scope 3Waste disposalOtherClothingRe-usetonnes</v>
      </c>
    </row>
    <row r="112" spans="1:10" s="28" customFormat="1" ht="21" customHeight="1">
      <c r="A112" s="75" t="s">
        <v>444</v>
      </c>
      <c r="B112" s="75" t="s">
        <v>4</v>
      </c>
      <c r="C112" s="37" t="s">
        <v>408</v>
      </c>
      <c r="D112" s="37" t="s">
        <v>147</v>
      </c>
      <c r="E112" s="33" t="s">
        <v>733</v>
      </c>
      <c r="F112" s="33" t="s">
        <v>11</v>
      </c>
      <c r="G112" s="56">
        <f>_xlfn.XLOOKUP(J112,DB!N:N,DB!J:J,"Select Waste management practice",0,1)</f>
        <v>0</v>
      </c>
      <c r="H112" s="60"/>
      <c r="I112" s="45">
        <f t="shared" si="3"/>
        <v>0</v>
      </c>
      <c r="J112" s="75" t="str">
        <f t="shared" si="2"/>
        <v>Scope 3Waste disposalOtherClothingOpen-looptonnes</v>
      </c>
    </row>
    <row r="113" spans="1:10" s="28" customFormat="1" ht="21" customHeight="1">
      <c r="A113" s="75" t="s">
        <v>444</v>
      </c>
      <c r="B113" s="75" t="s">
        <v>4</v>
      </c>
      <c r="C113" s="37" t="s">
        <v>408</v>
      </c>
      <c r="D113" s="37" t="s">
        <v>147</v>
      </c>
      <c r="E113" s="33" t="s">
        <v>734</v>
      </c>
      <c r="F113" s="33" t="s">
        <v>11</v>
      </c>
      <c r="G113" s="56">
        <f>_xlfn.XLOOKUP(J113,DB!N:N,DB!J:J,"Select Waste management practice",0,1)</f>
        <v>21.280193797999999</v>
      </c>
      <c r="H113" s="60"/>
      <c r="I113" s="45">
        <f t="shared" si="3"/>
        <v>0</v>
      </c>
      <c r="J113" s="75" t="str">
        <f t="shared" si="2"/>
        <v>Scope 3Waste disposalOtherClothingClosed-looptonnes</v>
      </c>
    </row>
    <row r="114" spans="1:10" s="28" customFormat="1" ht="21" customHeight="1">
      <c r="A114" s="75" t="s">
        <v>444</v>
      </c>
      <c r="B114" s="75" t="s">
        <v>4</v>
      </c>
      <c r="C114" s="37" t="s">
        <v>408</v>
      </c>
      <c r="D114" s="37" t="s">
        <v>147</v>
      </c>
      <c r="E114" s="33" t="s">
        <v>735</v>
      </c>
      <c r="F114" s="33" t="s">
        <v>11</v>
      </c>
      <c r="G114" s="56">
        <f>_xlfn.XLOOKUP(J114,DB!N:N,DB!J:J,"Select Waste management practice",0,1)</f>
        <v>21.280193797999999</v>
      </c>
      <c r="H114" s="60"/>
      <c r="I114" s="45">
        <f t="shared" si="3"/>
        <v>0</v>
      </c>
      <c r="J114" s="75" t="str">
        <f t="shared" si="2"/>
        <v>Scope 3Waste disposalOtherClothingCombustiontonnes</v>
      </c>
    </row>
    <row r="115" spans="1:10" s="28" customFormat="1" ht="21" customHeight="1">
      <c r="A115" s="75" t="s">
        <v>444</v>
      </c>
      <c r="B115" s="75" t="s">
        <v>4</v>
      </c>
      <c r="C115" s="37" t="s">
        <v>408</v>
      </c>
      <c r="D115" s="37" t="s">
        <v>147</v>
      </c>
      <c r="E115" s="33" t="s">
        <v>736</v>
      </c>
      <c r="F115" s="33" t="s">
        <v>11</v>
      </c>
      <c r="G115" s="56">
        <f>_xlfn.XLOOKUP(J115,DB!N:N,DB!J:J,"Select Waste management practice",0,1)</f>
        <v>0</v>
      </c>
      <c r="H115" s="60"/>
      <c r="I115" s="45">
        <f t="shared" si="3"/>
        <v>0</v>
      </c>
      <c r="J115" s="75" t="str">
        <f t="shared" si="2"/>
        <v>Scope 3Waste disposalOtherClothingCompostingtonnes</v>
      </c>
    </row>
    <row r="116" spans="1:10" s="28" customFormat="1" ht="21" customHeight="1">
      <c r="A116" s="75" t="s">
        <v>444</v>
      </c>
      <c r="B116" s="75" t="s">
        <v>4</v>
      </c>
      <c r="C116" s="37" t="s">
        <v>408</v>
      </c>
      <c r="D116" s="37" t="s">
        <v>147</v>
      </c>
      <c r="E116" s="33" t="s">
        <v>737</v>
      </c>
      <c r="F116" s="33" t="s">
        <v>11</v>
      </c>
      <c r="G116" s="56">
        <f>_xlfn.XLOOKUP(J116,DB!N:N,DB!J:J,"Select Waste management practice",0,1)</f>
        <v>444.92468572000001</v>
      </c>
      <c r="H116" s="60"/>
      <c r="I116" s="45">
        <f t="shared" si="3"/>
        <v>0</v>
      </c>
      <c r="J116" s="75" t="str">
        <f t="shared" si="2"/>
        <v>Scope 3Waste disposalOtherClothingLandfilltonnes</v>
      </c>
    </row>
    <row r="117" spans="1:10" s="28" customFormat="1" ht="21" customHeight="1">
      <c r="A117" s="75" t="s">
        <v>444</v>
      </c>
      <c r="B117" s="75" t="s">
        <v>4</v>
      </c>
      <c r="C117" s="37" t="s">
        <v>408</v>
      </c>
      <c r="D117" s="37" t="s">
        <v>147</v>
      </c>
      <c r="E117" s="33" t="s">
        <v>739</v>
      </c>
      <c r="F117" s="33" t="s">
        <v>11</v>
      </c>
      <c r="G117" s="56">
        <f>_xlfn.XLOOKUP(J117,DB!N:N,DB!J:J,"Select Waste management practice",0,1)</f>
        <v>0</v>
      </c>
      <c r="H117" s="60"/>
      <c r="I117" s="45">
        <f t="shared" si="3"/>
        <v>0</v>
      </c>
      <c r="J117" s="75" t="str">
        <f t="shared" si="2"/>
        <v>Scope 3Waste disposalOtherClothingAnaerobic digestiontonnes</v>
      </c>
    </row>
    <row r="118" spans="1:10" s="28" customFormat="1" ht="21" customHeight="1">
      <c r="A118" s="75" t="s">
        <v>444</v>
      </c>
      <c r="B118" s="75" t="s">
        <v>4</v>
      </c>
      <c r="C118" s="37" t="s">
        <v>738</v>
      </c>
      <c r="D118" s="37" t="s">
        <v>151</v>
      </c>
      <c r="E118" s="33" t="s">
        <v>732</v>
      </c>
      <c r="F118" s="33" t="s">
        <v>11</v>
      </c>
      <c r="G118" s="56">
        <f>_xlfn.XLOOKUP(J118,DB!N:N,DB!J:J,"Select Waste management practice",0,1)</f>
        <v>0</v>
      </c>
      <c r="H118" s="60"/>
      <c r="I118" s="45">
        <f t="shared" si="3"/>
        <v>0</v>
      </c>
      <c r="J118" s="75" t="str">
        <f t="shared" si="2"/>
        <v>Scope 3Waste disposalRefuseHousehold residual wasteRe-usetonnes</v>
      </c>
    </row>
    <row r="119" spans="1:10" s="28" customFormat="1" ht="21" customHeight="1">
      <c r="A119" s="75" t="s">
        <v>444</v>
      </c>
      <c r="B119" s="75" t="s">
        <v>4</v>
      </c>
      <c r="C119" s="37" t="s">
        <v>738</v>
      </c>
      <c r="D119" s="37" t="s">
        <v>151</v>
      </c>
      <c r="E119" s="33" t="s">
        <v>733</v>
      </c>
      <c r="F119" s="33" t="s">
        <v>11</v>
      </c>
      <c r="G119" s="56">
        <f>_xlfn.XLOOKUP(J119,DB!N:N,DB!J:J,"Select Waste management practice",0,1)</f>
        <v>0</v>
      </c>
      <c r="H119" s="60"/>
      <c r="I119" s="45">
        <f t="shared" si="3"/>
        <v>0</v>
      </c>
      <c r="J119" s="75" t="str">
        <f t="shared" si="2"/>
        <v>Scope 3Waste disposalRefuseHousehold residual wasteOpen-looptonnes</v>
      </c>
    </row>
    <row r="120" spans="1:10" s="28" customFormat="1" ht="21" customHeight="1">
      <c r="A120" s="75" t="s">
        <v>444</v>
      </c>
      <c r="B120" s="75" t="s">
        <v>4</v>
      </c>
      <c r="C120" s="37" t="s">
        <v>738</v>
      </c>
      <c r="D120" s="37" t="s">
        <v>151</v>
      </c>
      <c r="E120" s="33" t="s">
        <v>734</v>
      </c>
      <c r="F120" s="33" t="s">
        <v>11</v>
      </c>
      <c r="G120" s="56">
        <f>_xlfn.XLOOKUP(J120,DB!N:N,DB!J:J,"Select Waste management practice",0,1)</f>
        <v>0</v>
      </c>
      <c r="H120" s="60"/>
      <c r="I120" s="45">
        <f t="shared" si="3"/>
        <v>0</v>
      </c>
      <c r="J120" s="75" t="str">
        <f t="shared" si="2"/>
        <v>Scope 3Waste disposalRefuseHousehold residual wasteClosed-looptonnes</v>
      </c>
    </row>
    <row r="121" spans="1:10" s="28" customFormat="1" ht="21" customHeight="1">
      <c r="A121" s="75" t="s">
        <v>444</v>
      </c>
      <c r="B121" s="75" t="s">
        <v>4</v>
      </c>
      <c r="C121" s="37" t="s">
        <v>738</v>
      </c>
      <c r="D121" s="37" t="s">
        <v>151</v>
      </c>
      <c r="E121" s="33" t="s">
        <v>735</v>
      </c>
      <c r="F121" s="33" t="s">
        <v>11</v>
      </c>
      <c r="G121" s="56">
        <f>_xlfn.XLOOKUP(J121,DB!N:N,DB!J:J,"Select Waste management practice",0,1)</f>
        <v>21.280193797999999</v>
      </c>
      <c r="H121" s="60"/>
      <c r="I121" s="45">
        <f t="shared" si="3"/>
        <v>0</v>
      </c>
      <c r="J121" s="75" t="str">
        <f t="shared" si="2"/>
        <v>Scope 3Waste disposalRefuseHousehold residual wasteCombustiontonnes</v>
      </c>
    </row>
    <row r="122" spans="1:10" s="28" customFormat="1" ht="21" customHeight="1">
      <c r="A122" s="75" t="s">
        <v>444</v>
      </c>
      <c r="B122" s="75" t="s">
        <v>4</v>
      </c>
      <c r="C122" s="37" t="s">
        <v>738</v>
      </c>
      <c r="D122" s="37" t="s">
        <v>151</v>
      </c>
      <c r="E122" s="33" t="s">
        <v>736</v>
      </c>
      <c r="F122" s="33" t="s">
        <v>11</v>
      </c>
      <c r="G122" s="56">
        <f>_xlfn.XLOOKUP(J122,DB!N:N,DB!J:J,"Select Waste management practice",0,1)</f>
        <v>0</v>
      </c>
      <c r="H122" s="60"/>
      <c r="I122" s="45">
        <f t="shared" si="3"/>
        <v>0</v>
      </c>
      <c r="J122" s="75" t="str">
        <f t="shared" si="2"/>
        <v>Scope 3Waste disposalRefuseHousehold residual wasteCompostingtonnes</v>
      </c>
    </row>
    <row r="123" spans="1:10" s="28" customFormat="1" ht="21" customHeight="1">
      <c r="A123" s="75" t="s">
        <v>444</v>
      </c>
      <c r="B123" s="75" t="s">
        <v>4</v>
      </c>
      <c r="C123" s="37" t="s">
        <v>738</v>
      </c>
      <c r="D123" s="37" t="s">
        <v>151</v>
      </c>
      <c r="E123" s="33" t="s">
        <v>737</v>
      </c>
      <c r="F123" s="33" t="s">
        <v>11</v>
      </c>
      <c r="G123" s="56">
        <f>_xlfn.XLOOKUP(J123,DB!N:N,DB!J:J,"Select Waste management practice",0,1)</f>
        <v>446.20410842000001</v>
      </c>
      <c r="H123" s="60"/>
      <c r="I123" s="45">
        <f t="shared" si="3"/>
        <v>0</v>
      </c>
      <c r="J123" s="75" t="str">
        <f t="shared" si="2"/>
        <v>Scope 3Waste disposalRefuseHousehold residual wasteLandfilltonnes</v>
      </c>
    </row>
    <row r="124" spans="1:10" s="28" customFormat="1" ht="21" customHeight="1">
      <c r="A124" s="75" t="s">
        <v>444</v>
      </c>
      <c r="B124" s="75" t="s">
        <v>4</v>
      </c>
      <c r="C124" s="37" t="s">
        <v>738</v>
      </c>
      <c r="D124" s="37" t="s">
        <v>151</v>
      </c>
      <c r="E124" s="33" t="s">
        <v>739</v>
      </c>
      <c r="F124" s="33" t="s">
        <v>11</v>
      </c>
      <c r="G124" s="56">
        <f>_xlfn.XLOOKUP(J124,DB!N:N,DB!J:J,"Select Waste management practice",0,1)</f>
        <v>0</v>
      </c>
      <c r="H124" s="60"/>
      <c r="I124" s="45">
        <f t="shared" si="3"/>
        <v>0</v>
      </c>
      <c r="J124" s="75" t="str">
        <f t="shared" si="2"/>
        <v>Scope 3Waste disposalRefuseHousehold residual wasteAnaerobic digestiontonnes</v>
      </c>
    </row>
    <row r="125" spans="1:10" s="28" customFormat="1" ht="21" customHeight="1">
      <c r="A125" s="75" t="s">
        <v>444</v>
      </c>
      <c r="B125" s="75" t="s">
        <v>4</v>
      </c>
      <c r="C125" s="37" t="s">
        <v>738</v>
      </c>
      <c r="D125" s="37" t="s">
        <v>159</v>
      </c>
      <c r="E125" s="33" t="s">
        <v>732</v>
      </c>
      <c r="F125" s="33" t="s">
        <v>11</v>
      </c>
      <c r="G125" s="56">
        <f>_xlfn.XLOOKUP(J125,DB!N:N,DB!J:J,"Select Waste management practice",0,1)</f>
        <v>0</v>
      </c>
      <c r="H125" s="60"/>
      <c r="I125" s="45">
        <f t="shared" si="3"/>
        <v>0</v>
      </c>
      <c r="J125" s="75" t="str">
        <f t="shared" si="2"/>
        <v>Scope 3Waste disposalRefuseOrganic: food and drink wasteRe-usetonnes</v>
      </c>
    </row>
    <row r="126" spans="1:10" s="28" customFormat="1" ht="21" customHeight="1">
      <c r="A126" s="75" t="s">
        <v>444</v>
      </c>
      <c r="B126" s="75" t="s">
        <v>4</v>
      </c>
      <c r="C126" s="37" t="s">
        <v>738</v>
      </c>
      <c r="D126" s="37" t="s">
        <v>159</v>
      </c>
      <c r="E126" s="33" t="s">
        <v>733</v>
      </c>
      <c r="F126" s="33" t="s">
        <v>11</v>
      </c>
      <c r="G126" s="56">
        <f>_xlfn.XLOOKUP(J126,DB!N:N,DB!J:J,"Select Waste management practice",0,1)</f>
        <v>0</v>
      </c>
      <c r="H126" s="60"/>
      <c r="I126" s="45">
        <f t="shared" si="3"/>
        <v>0</v>
      </c>
      <c r="J126" s="75" t="str">
        <f t="shared" si="2"/>
        <v>Scope 3Waste disposalRefuseOrganic: food and drink wasteOpen-looptonnes</v>
      </c>
    </row>
    <row r="127" spans="1:10" s="28" customFormat="1" ht="21" customHeight="1">
      <c r="A127" s="75" t="s">
        <v>444</v>
      </c>
      <c r="B127" s="75" t="s">
        <v>4</v>
      </c>
      <c r="C127" s="37" t="s">
        <v>738</v>
      </c>
      <c r="D127" s="37" t="s">
        <v>159</v>
      </c>
      <c r="E127" s="33" t="s">
        <v>734</v>
      </c>
      <c r="F127" s="33" t="s">
        <v>11</v>
      </c>
      <c r="G127" s="56">
        <f>_xlfn.XLOOKUP(J127,DB!N:N,DB!J:J,"Select Waste management practice",0,1)</f>
        <v>0</v>
      </c>
      <c r="H127" s="60"/>
      <c r="I127" s="45">
        <f t="shared" si="3"/>
        <v>0</v>
      </c>
      <c r="J127" s="75" t="str">
        <f t="shared" si="2"/>
        <v>Scope 3Waste disposalRefuseOrganic: food and drink wasteClosed-looptonnes</v>
      </c>
    </row>
    <row r="128" spans="1:10" s="28" customFormat="1" ht="21" customHeight="1">
      <c r="A128" s="75" t="s">
        <v>444</v>
      </c>
      <c r="B128" s="75" t="s">
        <v>4</v>
      </c>
      <c r="C128" s="37" t="s">
        <v>738</v>
      </c>
      <c r="D128" s="37" t="s">
        <v>159</v>
      </c>
      <c r="E128" s="33" t="s">
        <v>735</v>
      </c>
      <c r="F128" s="33" t="s">
        <v>11</v>
      </c>
      <c r="G128" s="56">
        <f>_xlfn.XLOOKUP(J128,DB!N:N,DB!J:J,"Select Waste management practice",0,1)</f>
        <v>21.280193797999999</v>
      </c>
      <c r="H128" s="60"/>
      <c r="I128" s="45">
        <f t="shared" si="3"/>
        <v>0</v>
      </c>
      <c r="J128" s="75" t="str">
        <f t="shared" si="2"/>
        <v>Scope 3Waste disposalRefuseOrganic: food and drink wasteCombustiontonnes</v>
      </c>
    </row>
    <row r="129" spans="1:10" s="28" customFormat="1" ht="21" customHeight="1">
      <c r="A129" s="75" t="s">
        <v>444</v>
      </c>
      <c r="B129" s="75" t="s">
        <v>4</v>
      </c>
      <c r="C129" s="37" t="s">
        <v>738</v>
      </c>
      <c r="D129" s="37" t="s">
        <v>159</v>
      </c>
      <c r="E129" s="33" t="s">
        <v>736</v>
      </c>
      <c r="F129" s="33" t="s">
        <v>11</v>
      </c>
      <c r="G129" s="56">
        <f>_xlfn.XLOOKUP(J129,DB!N:N,DB!J:J,"Select Waste management practice",0,1)</f>
        <v>8.9105813952999995</v>
      </c>
      <c r="H129" s="60"/>
      <c r="I129" s="45">
        <f t="shared" si="3"/>
        <v>0</v>
      </c>
      <c r="J129" s="75" t="str">
        <f t="shared" si="2"/>
        <v>Scope 3Waste disposalRefuseOrganic: food and drink wasteCompostingtonnes</v>
      </c>
    </row>
    <row r="130" spans="1:10" s="28" customFormat="1" ht="21" customHeight="1">
      <c r="A130" s="75" t="s">
        <v>444</v>
      </c>
      <c r="B130" s="75" t="s">
        <v>4</v>
      </c>
      <c r="C130" s="37" t="s">
        <v>738</v>
      </c>
      <c r="D130" s="37" t="s">
        <v>159</v>
      </c>
      <c r="E130" s="33" t="s">
        <v>737</v>
      </c>
      <c r="F130" s="33" t="s">
        <v>11</v>
      </c>
      <c r="G130" s="56">
        <f>_xlfn.XLOOKUP(J130,DB!N:N,DB!J:J,"Select Waste management practice",0,1)</f>
        <v>626.85614522000003</v>
      </c>
      <c r="H130" s="60"/>
      <c r="I130" s="45">
        <f t="shared" si="3"/>
        <v>0</v>
      </c>
      <c r="J130" s="75" t="str">
        <f t="shared" si="2"/>
        <v>Scope 3Waste disposalRefuseOrganic: food and drink wasteLandfilltonnes</v>
      </c>
    </row>
    <row r="131" spans="1:10" s="28" customFormat="1" ht="21" customHeight="1">
      <c r="A131" s="75" t="s">
        <v>444</v>
      </c>
      <c r="B131" s="75" t="s">
        <v>4</v>
      </c>
      <c r="C131" s="37" t="s">
        <v>738</v>
      </c>
      <c r="D131" s="37" t="s">
        <v>159</v>
      </c>
      <c r="E131" s="33" t="s">
        <v>739</v>
      </c>
      <c r="F131" s="33" t="s">
        <v>11</v>
      </c>
      <c r="G131" s="56">
        <f>_xlfn.XLOOKUP(J131,DB!N:N,DB!J:J,"Select Waste management practice",0,1)</f>
        <v>8.9105813952999995</v>
      </c>
      <c r="H131" s="60"/>
      <c r="I131" s="45">
        <f t="shared" si="3"/>
        <v>0</v>
      </c>
      <c r="J131" s="75" t="str">
        <f t="shared" si="2"/>
        <v>Scope 3Waste disposalRefuseOrganic: food and drink wasteAnaerobic digestiontonnes</v>
      </c>
    </row>
    <row r="132" spans="1:10" s="28" customFormat="1" ht="21" customHeight="1">
      <c r="A132" s="75" t="s">
        <v>444</v>
      </c>
      <c r="B132" s="75" t="s">
        <v>4</v>
      </c>
      <c r="C132" s="37" t="s">
        <v>738</v>
      </c>
      <c r="D132" s="37" t="s">
        <v>160</v>
      </c>
      <c r="E132" s="33" t="s">
        <v>732</v>
      </c>
      <c r="F132" s="33" t="s">
        <v>11</v>
      </c>
      <c r="G132" s="56">
        <f>_xlfn.XLOOKUP(J132,DB!N:N,DB!J:J,"Select Waste management practice",0,1)</f>
        <v>0</v>
      </c>
      <c r="H132" s="60"/>
      <c r="I132" s="45">
        <f t="shared" si="3"/>
        <v>0</v>
      </c>
      <c r="J132" s="75" t="str">
        <f t="shared" si="2"/>
        <v>Scope 3Waste disposalRefuseOrganic: garden wasteRe-usetonnes</v>
      </c>
    </row>
    <row r="133" spans="1:10" s="28" customFormat="1" ht="21" customHeight="1">
      <c r="A133" s="75" t="s">
        <v>444</v>
      </c>
      <c r="B133" s="75" t="s">
        <v>4</v>
      </c>
      <c r="C133" s="37" t="s">
        <v>738</v>
      </c>
      <c r="D133" s="37" t="s">
        <v>160</v>
      </c>
      <c r="E133" s="33" t="s">
        <v>733</v>
      </c>
      <c r="F133" s="33" t="s">
        <v>11</v>
      </c>
      <c r="G133" s="56">
        <f>_xlfn.XLOOKUP(J133,DB!N:N,DB!J:J,"Select Waste management practice",0,1)</f>
        <v>0</v>
      </c>
      <c r="H133" s="60"/>
      <c r="I133" s="45">
        <f t="shared" si="3"/>
        <v>0</v>
      </c>
      <c r="J133" s="75" t="str">
        <f t="shared" si="2"/>
        <v>Scope 3Waste disposalRefuseOrganic: garden wasteOpen-looptonnes</v>
      </c>
    </row>
    <row r="134" spans="1:10" s="28" customFormat="1" ht="21" customHeight="1">
      <c r="A134" s="75" t="s">
        <v>444</v>
      </c>
      <c r="B134" s="75" t="s">
        <v>4</v>
      </c>
      <c r="C134" s="37" t="s">
        <v>738</v>
      </c>
      <c r="D134" s="37" t="s">
        <v>160</v>
      </c>
      <c r="E134" s="33" t="s">
        <v>734</v>
      </c>
      <c r="F134" s="33" t="s">
        <v>11</v>
      </c>
      <c r="G134" s="56">
        <f>_xlfn.XLOOKUP(J134,DB!N:N,DB!J:J,"Select Waste management practice",0,1)</f>
        <v>0</v>
      </c>
      <c r="H134" s="60"/>
      <c r="I134" s="45">
        <f t="shared" si="3"/>
        <v>0</v>
      </c>
      <c r="J134" s="75" t="str">
        <f t="shared" ref="J134:J197" si="4">CONCATENATE(A134,B134,C134,D134,E134,F134)</f>
        <v>Scope 3Waste disposalRefuseOrganic: garden wasteClosed-looptonnes</v>
      </c>
    </row>
    <row r="135" spans="1:10" s="28" customFormat="1" ht="21" customHeight="1">
      <c r="A135" s="75" t="s">
        <v>444</v>
      </c>
      <c r="B135" s="75" t="s">
        <v>4</v>
      </c>
      <c r="C135" s="37" t="s">
        <v>738</v>
      </c>
      <c r="D135" s="37" t="s">
        <v>160</v>
      </c>
      <c r="E135" s="33" t="s">
        <v>735</v>
      </c>
      <c r="F135" s="33" t="s">
        <v>11</v>
      </c>
      <c r="G135" s="56">
        <f>_xlfn.XLOOKUP(J135,DB!N:N,DB!J:J,"Select Waste management practice",0,1)</f>
        <v>21.280193797999999</v>
      </c>
      <c r="H135" s="60"/>
      <c r="I135" s="45">
        <f t="shared" ref="I135:I198" si="5">IF(ISBLANK(E135),"-",G135*H135)</f>
        <v>0</v>
      </c>
      <c r="J135" s="75" t="str">
        <f t="shared" si="4"/>
        <v>Scope 3Waste disposalRefuseOrganic: garden wasteCombustiontonnes</v>
      </c>
    </row>
    <row r="136" spans="1:10" s="28" customFormat="1" ht="21" customHeight="1">
      <c r="A136" s="75" t="s">
        <v>444</v>
      </c>
      <c r="B136" s="75" t="s">
        <v>4</v>
      </c>
      <c r="C136" s="37" t="s">
        <v>738</v>
      </c>
      <c r="D136" s="37" t="s">
        <v>160</v>
      </c>
      <c r="E136" s="33" t="s">
        <v>736</v>
      </c>
      <c r="F136" s="33" t="s">
        <v>11</v>
      </c>
      <c r="G136" s="56">
        <f>_xlfn.XLOOKUP(J136,DB!N:N,DB!J:J,"Select Waste management practice",0,1)</f>
        <v>8.9105813952999995</v>
      </c>
      <c r="H136" s="60"/>
      <c r="I136" s="45">
        <f t="shared" si="5"/>
        <v>0</v>
      </c>
      <c r="J136" s="75" t="str">
        <f t="shared" si="4"/>
        <v>Scope 3Waste disposalRefuseOrganic: garden wasteCompostingtonnes</v>
      </c>
    </row>
    <row r="137" spans="1:10" s="28" customFormat="1" ht="21" customHeight="1">
      <c r="A137" s="75" t="s">
        <v>444</v>
      </c>
      <c r="B137" s="75" t="s">
        <v>4</v>
      </c>
      <c r="C137" s="37" t="s">
        <v>738</v>
      </c>
      <c r="D137" s="37" t="s">
        <v>160</v>
      </c>
      <c r="E137" s="33" t="s">
        <v>737</v>
      </c>
      <c r="F137" s="33" t="s">
        <v>11</v>
      </c>
      <c r="G137" s="56">
        <f>_xlfn.XLOOKUP(J137,DB!N:N,DB!J:J,"Select Waste management practice",0,1)</f>
        <v>578.94041277999997</v>
      </c>
      <c r="H137" s="60"/>
      <c r="I137" s="45">
        <f t="shared" si="5"/>
        <v>0</v>
      </c>
      <c r="J137" s="75" t="str">
        <f t="shared" si="4"/>
        <v>Scope 3Waste disposalRefuseOrganic: garden wasteLandfilltonnes</v>
      </c>
    </row>
    <row r="138" spans="1:10" s="28" customFormat="1" ht="21" customHeight="1">
      <c r="A138" s="75" t="s">
        <v>444</v>
      </c>
      <c r="B138" s="75" t="s">
        <v>4</v>
      </c>
      <c r="C138" s="37" t="s">
        <v>738</v>
      </c>
      <c r="D138" s="37" t="s">
        <v>160</v>
      </c>
      <c r="E138" s="33" t="s">
        <v>739</v>
      </c>
      <c r="F138" s="33" t="s">
        <v>11</v>
      </c>
      <c r="G138" s="56">
        <f>_xlfn.XLOOKUP(J138,DB!N:N,DB!J:J,"Select Waste management practice",0,1)</f>
        <v>8.9105813952999995</v>
      </c>
      <c r="H138" s="60"/>
      <c r="I138" s="45">
        <f t="shared" si="5"/>
        <v>0</v>
      </c>
      <c r="J138" s="75" t="str">
        <f t="shared" si="4"/>
        <v>Scope 3Waste disposalRefuseOrganic: garden wasteAnaerobic digestiontonnes</v>
      </c>
    </row>
    <row r="139" spans="1:10" s="28" customFormat="1" ht="21" customHeight="1">
      <c r="A139" s="75" t="s">
        <v>444</v>
      </c>
      <c r="B139" s="75" t="s">
        <v>4</v>
      </c>
      <c r="C139" s="37" t="s">
        <v>738</v>
      </c>
      <c r="D139" s="37" t="s">
        <v>161</v>
      </c>
      <c r="E139" s="33" t="s">
        <v>732</v>
      </c>
      <c r="F139" s="33" t="s">
        <v>11</v>
      </c>
      <c r="G139" s="56">
        <f>_xlfn.XLOOKUP(J139,DB!N:N,DB!J:J,"Select Waste management practice",0,1)</f>
        <v>0</v>
      </c>
      <c r="H139" s="60"/>
      <c r="I139" s="45">
        <f t="shared" si="5"/>
        <v>0</v>
      </c>
      <c r="J139" s="75" t="str">
        <f t="shared" si="4"/>
        <v>Scope 3Waste disposalRefuseOrganic: mixed food and garden wasteRe-usetonnes</v>
      </c>
    </row>
    <row r="140" spans="1:10" s="28" customFormat="1" ht="21" customHeight="1">
      <c r="A140" s="75" t="s">
        <v>444</v>
      </c>
      <c r="B140" s="75" t="s">
        <v>4</v>
      </c>
      <c r="C140" s="37" t="s">
        <v>738</v>
      </c>
      <c r="D140" s="37" t="s">
        <v>161</v>
      </c>
      <c r="E140" s="33" t="s">
        <v>733</v>
      </c>
      <c r="F140" s="33" t="s">
        <v>11</v>
      </c>
      <c r="G140" s="56">
        <f>_xlfn.XLOOKUP(J140,DB!N:N,DB!J:J,"Select Waste management practice",0,1)</f>
        <v>0</v>
      </c>
      <c r="H140" s="60"/>
      <c r="I140" s="45">
        <f t="shared" si="5"/>
        <v>0</v>
      </c>
      <c r="J140" s="75" t="str">
        <f t="shared" si="4"/>
        <v>Scope 3Waste disposalRefuseOrganic: mixed food and garden wasteOpen-looptonnes</v>
      </c>
    </row>
    <row r="141" spans="1:10" s="28" customFormat="1" ht="21" customHeight="1">
      <c r="A141" s="75" t="s">
        <v>444</v>
      </c>
      <c r="B141" s="75" t="s">
        <v>4</v>
      </c>
      <c r="C141" s="37" t="s">
        <v>738</v>
      </c>
      <c r="D141" s="37" t="s">
        <v>161</v>
      </c>
      <c r="E141" s="33" t="s">
        <v>734</v>
      </c>
      <c r="F141" s="33" t="s">
        <v>11</v>
      </c>
      <c r="G141" s="56">
        <f>_xlfn.XLOOKUP(J141,DB!N:N,DB!J:J,"Select Waste management practice",0,1)</f>
        <v>0</v>
      </c>
      <c r="H141" s="60"/>
      <c r="I141" s="45">
        <f t="shared" si="5"/>
        <v>0</v>
      </c>
      <c r="J141" s="75" t="str">
        <f t="shared" si="4"/>
        <v>Scope 3Waste disposalRefuseOrganic: mixed food and garden wasteClosed-looptonnes</v>
      </c>
    </row>
    <row r="142" spans="1:10" s="28" customFormat="1" ht="21" customHeight="1">
      <c r="A142" s="75" t="s">
        <v>444</v>
      </c>
      <c r="B142" s="75" t="s">
        <v>4</v>
      </c>
      <c r="C142" s="37" t="s">
        <v>738</v>
      </c>
      <c r="D142" s="37" t="s">
        <v>161</v>
      </c>
      <c r="E142" s="33" t="s">
        <v>735</v>
      </c>
      <c r="F142" s="33" t="s">
        <v>11</v>
      </c>
      <c r="G142" s="56">
        <f>_xlfn.XLOOKUP(J142,DB!N:N,DB!J:J,"Select Waste management practice",0,1)</f>
        <v>21.280193797999999</v>
      </c>
      <c r="H142" s="60"/>
      <c r="I142" s="45">
        <f t="shared" si="5"/>
        <v>0</v>
      </c>
      <c r="J142" s="75" t="str">
        <f t="shared" si="4"/>
        <v>Scope 3Waste disposalRefuseOrganic: mixed food and garden wasteCombustiontonnes</v>
      </c>
    </row>
    <row r="143" spans="1:10" s="28" customFormat="1" ht="21" customHeight="1">
      <c r="A143" s="75" t="s">
        <v>444</v>
      </c>
      <c r="B143" s="75" t="s">
        <v>4</v>
      </c>
      <c r="C143" s="37" t="s">
        <v>738</v>
      </c>
      <c r="D143" s="37" t="s">
        <v>161</v>
      </c>
      <c r="E143" s="33" t="s">
        <v>736</v>
      </c>
      <c r="F143" s="33" t="s">
        <v>11</v>
      </c>
      <c r="G143" s="56">
        <f>_xlfn.XLOOKUP(J143,DB!N:N,DB!J:J,"Select Waste management practice",0,1)</f>
        <v>8.9105813952999995</v>
      </c>
      <c r="H143" s="60"/>
      <c r="I143" s="45">
        <f t="shared" si="5"/>
        <v>0</v>
      </c>
      <c r="J143" s="75" t="str">
        <f t="shared" si="4"/>
        <v>Scope 3Waste disposalRefuseOrganic: mixed food and garden wasteCompostingtonnes</v>
      </c>
    </row>
    <row r="144" spans="1:10" s="28" customFormat="1" ht="21" customHeight="1">
      <c r="A144" s="75" t="s">
        <v>444</v>
      </c>
      <c r="B144" s="75" t="s">
        <v>4</v>
      </c>
      <c r="C144" s="37" t="s">
        <v>738</v>
      </c>
      <c r="D144" s="37" t="s">
        <v>161</v>
      </c>
      <c r="E144" s="33" t="s">
        <v>737</v>
      </c>
      <c r="F144" s="33" t="s">
        <v>11</v>
      </c>
      <c r="G144" s="56">
        <f>_xlfn.XLOOKUP(J144,DB!N:N,DB!J:J,"Select Waste management practice",0,1)</f>
        <v>587.32566596000004</v>
      </c>
      <c r="H144" s="60"/>
      <c r="I144" s="45">
        <f t="shared" si="5"/>
        <v>0</v>
      </c>
      <c r="J144" s="75" t="str">
        <f t="shared" si="4"/>
        <v>Scope 3Waste disposalRefuseOrganic: mixed food and garden wasteLandfilltonnes</v>
      </c>
    </row>
    <row r="145" spans="1:10" s="28" customFormat="1" ht="21" customHeight="1">
      <c r="A145" s="75" t="s">
        <v>444</v>
      </c>
      <c r="B145" s="75" t="s">
        <v>4</v>
      </c>
      <c r="C145" s="37" t="s">
        <v>738</v>
      </c>
      <c r="D145" s="37" t="s">
        <v>161</v>
      </c>
      <c r="E145" s="33" t="s">
        <v>739</v>
      </c>
      <c r="F145" s="33" t="s">
        <v>11</v>
      </c>
      <c r="G145" s="56">
        <f>_xlfn.XLOOKUP(J145,DB!N:N,DB!J:J,"Select Waste management practice",0,1)</f>
        <v>8.9105813952999995</v>
      </c>
      <c r="H145" s="60"/>
      <c r="I145" s="45">
        <f t="shared" si="5"/>
        <v>0</v>
      </c>
      <c r="J145" s="75" t="str">
        <f t="shared" si="4"/>
        <v>Scope 3Waste disposalRefuseOrganic: mixed food and garden wasteAnaerobic digestiontonnes</v>
      </c>
    </row>
    <row r="146" spans="1:10" s="28" customFormat="1" ht="21" customHeight="1">
      <c r="A146" s="75" t="s">
        <v>444</v>
      </c>
      <c r="B146" s="75" t="s">
        <v>4</v>
      </c>
      <c r="C146" s="37" t="s">
        <v>738</v>
      </c>
      <c r="D146" s="37" t="s">
        <v>148</v>
      </c>
      <c r="E146" s="33" t="s">
        <v>732</v>
      </c>
      <c r="F146" s="33" t="s">
        <v>11</v>
      </c>
      <c r="G146" s="56">
        <f>_xlfn.XLOOKUP(J146,DB!N:N,DB!J:J,"Select Waste management practice",0,1)</f>
        <v>0</v>
      </c>
      <c r="H146" s="60"/>
      <c r="I146" s="45">
        <f t="shared" si="5"/>
        <v>0</v>
      </c>
      <c r="J146" s="75" t="str">
        <f t="shared" si="4"/>
        <v>Scope 3Waste disposalRefuseCommercial and industrial wasteRe-usetonnes</v>
      </c>
    </row>
    <row r="147" spans="1:10" s="28" customFormat="1" ht="21" customHeight="1">
      <c r="A147" s="75" t="s">
        <v>444</v>
      </c>
      <c r="B147" s="75" t="s">
        <v>4</v>
      </c>
      <c r="C147" s="37" t="s">
        <v>738</v>
      </c>
      <c r="D147" s="37" t="s">
        <v>148</v>
      </c>
      <c r="E147" s="33" t="s">
        <v>733</v>
      </c>
      <c r="F147" s="33" t="s">
        <v>11</v>
      </c>
      <c r="G147" s="56">
        <f>_xlfn.XLOOKUP(J147,DB!N:N,DB!J:J,"Select Waste management practice",0,1)</f>
        <v>0</v>
      </c>
      <c r="H147" s="60"/>
      <c r="I147" s="45">
        <f t="shared" si="5"/>
        <v>0</v>
      </c>
      <c r="J147" s="75" t="str">
        <f t="shared" si="4"/>
        <v>Scope 3Waste disposalRefuseCommercial and industrial wasteOpen-looptonnes</v>
      </c>
    </row>
    <row r="148" spans="1:10" s="28" customFormat="1" ht="21" customHeight="1">
      <c r="A148" s="75" t="s">
        <v>444</v>
      </c>
      <c r="B148" s="75" t="s">
        <v>4</v>
      </c>
      <c r="C148" s="37" t="s">
        <v>738</v>
      </c>
      <c r="D148" s="37" t="s">
        <v>148</v>
      </c>
      <c r="E148" s="33" t="s">
        <v>734</v>
      </c>
      <c r="F148" s="33" t="s">
        <v>11</v>
      </c>
      <c r="G148" s="56">
        <f>_xlfn.XLOOKUP(J148,DB!N:N,DB!J:J,"Select Waste management practice",0,1)</f>
        <v>0</v>
      </c>
      <c r="H148" s="60"/>
      <c r="I148" s="45">
        <f t="shared" si="5"/>
        <v>0</v>
      </c>
      <c r="J148" s="75" t="str">
        <f t="shared" si="4"/>
        <v>Scope 3Waste disposalRefuseCommercial and industrial wasteClosed-looptonnes</v>
      </c>
    </row>
    <row r="149" spans="1:10" s="28" customFormat="1" ht="21" customHeight="1">
      <c r="A149" s="75" t="s">
        <v>444</v>
      </c>
      <c r="B149" s="75" t="s">
        <v>4</v>
      </c>
      <c r="C149" s="37" t="s">
        <v>738</v>
      </c>
      <c r="D149" s="37" t="s">
        <v>148</v>
      </c>
      <c r="E149" s="33" t="s">
        <v>735</v>
      </c>
      <c r="F149" s="33" t="s">
        <v>11</v>
      </c>
      <c r="G149" s="56">
        <f>_xlfn.XLOOKUP(J149,DB!N:N,DB!J:J,"Select Waste management practice",0,1)</f>
        <v>21.280193797999999</v>
      </c>
      <c r="H149" s="60"/>
      <c r="I149" s="45">
        <f t="shared" si="5"/>
        <v>0</v>
      </c>
      <c r="J149" s="75" t="str">
        <f t="shared" si="4"/>
        <v>Scope 3Waste disposalRefuseCommercial and industrial wasteCombustiontonnes</v>
      </c>
    </row>
    <row r="150" spans="1:10" s="28" customFormat="1" ht="21" customHeight="1">
      <c r="A150" s="75" t="s">
        <v>444</v>
      </c>
      <c r="B150" s="75" t="s">
        <v>4</v>
      </c>
      <c r="C150" s="37" t="s">
        <v>738</v>
      </c>
      <c r="D150" s="37" t="s">
        <v>148</v>
      </c>
      <c r="E150" s="33" t="s">
        <v>736</v>
      </c>
      <c r="F150" s="33" t="s">
        <v>11</v>
      </c>
      <c r="G150" s="56">
        <f>_xlfn.XLOOKUP(J150,DB!N:N,DB!J:J,"Select Waste management practice",0,1)</f>
        <v>0</v>
      </c>
      <c r="H150" s="60"/>
      <c r="I150" s="45">
        <f t="shared" si="5"/>
        <v>0</v>
      </c>
      <c r="J150" s="75" t="str">
        <f t="shared" si="4"/>
        <v>Scope 3Waste disposalRefuseCommercial and industrial wasteCompostingtonnes</v>
      </c>
    </row>
    <row r="151" spans="1:10" s="28" customFormat="1" ht="21" customHeight="1">
      <c r="A151" s="75" t="s">
        <v>444</v>
      </c>
      <c r="B151" s="75" t="s">
        <v>4</v>
      </c>
      <c r="C151" s="37" t="s">
        <v>738</v>
      </c>
      <c r="D151" s="37" t="s">
        <v>148</v>
      </c>
      <c r="E151" s="33" t="s">
        <v>737</v>
      </c>
      <c r="F151" s="33" t="s">
        <v>11</v>
      </c>
      <c r="G151" s="56">
        <f>_xlfn.XLOOKUP(J151,DB!N:N,DB!J:J,"Select Waste management practice",0,1)</f>
        <v>467.00838444999999</v>
      </c>
      <c r="H151" s="60"/>
      <c r="I151" s="45">
        <f t="shared" si="5"/>
        <v>0</v>
      </c>
      <c r="J151" s="75" t="str">
        <f t="shared" si="4"/>
        <v>Scope 3Waste disposalRefuseCommercial and industrial wasteLandfilltonnes</v>
      </c>
    </row>
    <row r="152" spans="1:10" s="28" customFormat="1" ht="21" customHeight="1">
      <c r="A152" s="75" t="s">
        <v>444</v>
      </c>
      <c r="B152" s="75" t="s">
        <v>4</v>
      </c>
      <c r="C152" s="37" t="s">
        <v>738</v>
      </c>
      <c r="D152" s="37" t="s">
        <v>148</v>
      </c>
      <c r="E152" s="33" t="s">
        <v>739</v>
      </c>
      <c r="F152" s="33" t="s">
        <v>11</v>
      </c>
      <c r="G152" s="56">
        <f>_xlfn.XLOOKUP(J152,DB!N:N,DB!J:J,"Select Waste management practice",0,1)</f>
        <v>0</v>
      </c>
      <c r="H152" s="60"/>
      <c r="I152" s="45">
        <f t="shared" si="5"/>
        <v>0</v>
      </c>
      <c r="J152" s="75" t="str">
        <f t="shared" si="4"/>
        <v>Scope 3Waste disposalRefuseCommercial and industrial wasteAnaerobic digestiontonnes</v>
      </c>
    </row>
    <row r="153" spans="1:10" s="28" customFormat="1" ht="21" customHeight="1">
      <c r="A153" s="75" t="s">
        <v>444</v>
      </c>
      <c r="B153" s="75" t="s">
        <v>4</v>
      </c>
      <c r="C153" s="37" t="s">
        <v>410</v>
      </c>
      <c r="D153" s="37" t="s">
        <v>177</v>
      </c>
      <c r="E153" s="33" t="s">
        <v>732</v>
      </c>
      <c r="F153" s="33" t="s">
        <v>11</v>
      </c>
      <c r="G153" s="56">
        <f>_xlfn.XLOOKUP(J153,DB!N:N,DB!J:J,"Select Waste management practice",0,1)</f>
        <v>0</v>
      </c>
      <c r="H153" s="60"/>
      <c r="I153" s="45">
        <f t="shared" si="5"/>
        <v>0</v>
      </c>
      <c r="J153" s="75" t="str">
        <f t="shared" si="4"/>
        <v>Scope 3Waste disposalElectrical itemsWEEE - fridges and freezersRe-usetonnes</v>
      </c>
    </row>
    <row r="154" spans="1:10" s="28" customFormat="1" ht="21" customHeight="1">
      <c r="A154" s="75" t="s">
        <v>444</v>
      </c>
      <c r="B154" s="75" t="s">
        <v>4</v>
      </c>
      <c r="C154" s="37" t="s">
        <v>410</v>
      </c>
      <c r="D154" s="37" t="s">
        <v>177</v>
      </c>
      <c r="E154" s="33" t="s">
        <v>733</v>
      </c>
      <c r="F154" s="33" t="s">
        <v>11</v>
      </c>
      <c r="G154" s="56">
        <f>_xlfn.XLOOKUP(J154,DB!N:N,DB!J:J,"Select Waste management practice",0,1)</f>
        <v>21.280193797999999</v>
      </c>
      <c r="H154" s="60"/>
      <c r="I154" s="45">
        <f t="shared" si="5"/>
        <v>0</v>
      </c>
      <c r="J154" s="75" t="str">
        <f t="shared" si="4"/>
        <v>Scope 3Waste disposalElectrical itemsWEEE - fridges and freezersOpen-looptonnes</v>
      </c>
    </row>
    <row r="155" spans="1:10" s="28" customFormat="1" ht="21" customHeight="1">
      <c r="A155" s="75" t="s">
        <v>444</v>
      </c>
      <c r="B155" s="75" t="s">
        <v>4</v>
      </c>
      <c r="C155" s="37" t="s">
        <v>410</v>
      </c>
      <c r="D155" s="37" t="s">
        <v>177</v>
      </c>
      <c r="E155" s="33" t="s">
        <v>734</v>
      </c>
      <c r="F155" s="33" t="s">
        <v>11</v>
      </c>
      <c r="G155" s="56">
        <f>_xlfn.XLOOKUP(J155,DB!N:N,DB!J:J,"Select Waste management practice",0,1)</f>
        <v>0</v>
      </c>
      <c r="H155" s="60"/>
      <c r="I155" s="45">
        <f t="shared" si="5"/>
        <v>0</v>
      </c>
      <c r="J155" s="75" t="str">
        <f t="shared" si="4"/>
        <v>Scope 3Waste disposalElectrical itemsWEEE - fridges and freezersClosed-looptonnes</v>
      </c>
    </row>
    <row r="156" spans="1:10" s="28" customFormat="1" ht="21" customHeight="1">
      <c r="A156" s="75" t="s">
        <v>444</v>
      </c>
      <c r="B156" s="75" t="s">
        <v>4</v>
      </c>
      <c r="C156" s="37" t="s">
        <v>410</v>
      </c>
      <c r="D156" s="37" t="s">
        <v>177</v>
      </c>
      <c r="E156" s="33" t="s">
        <v>735</v>
      </c>
      <c r="F156" s="33" t="s">
        <v>11</v>
      </c>
      <c r="G156" s="56">
        <f>_xlfn.XLOOKUP(J156,DB!N:N,DB!J:J,"Select Waste management practice",0,1)</f>
        <v>0</v>
      </c>
      <c r="H156" s="60"/>
      <c r="I156" s="45">
        <f t="shared" si="5"/>
        <v>0</v>
      </c>
      <c r="J156" s="75" t="str">
        <f t="shared" si="4"/>
        <v>Scope 3Waste disposalElectrical itemsWEEE - fridges and freezersCombustiontonnes</v>
      </c>
    </row>
    <row r="157" spans="1:10" s="28" customFormat="1" ht="21" customHeight="1">
      <c r="A157" s="75" t="s">
        <v>444</v>
      </c>
      <c r="B157" s="75" t="s">
        <v>4</v>
      </c>
      <c r="C157" s="37" t="s">
        <v>410</v>
      </c>
      <c r="D157" s="37" t="s">
        <v>177</v>
      </c>
      <c r="E157" s="33" t="s">
        <v>736</v>
      </c>
      <c r="F157" s="33" t="s">
        <v>11</v>
      </c>
      <c r="G157" s="56">
        <f>_xlfn.XLOOKUP(J157,DB!N:N,DB!J:J,"Select Waste management practice",0,1)</f>
        <v>0</v>
      </c>
      <c r="H157" s="60"/>
      <c r="I157" s="45">
        <f t="shared" si="5"/>
        <v>0</v>
      </c>
      <c r="J157" s="75" t="str">
        <f t="shared" si="4"/>
        <v>Scope 3Waste disposalElectrical itemsWEEE - fridges and freezersCompostingtonnes</v>
      </c>
    </row>
    <row r="158" spans="1:10" s="28" customFormat="1" ht="21" customHeight="1">
      <c r="A158" s="75" t="s">
        <v>444</v>
      </c>
      <c r="B158" s="75" t="s">
        <v>4</v>
      </c>
      <c r="C158" s="37" t="s">
        <v>410</v>
      </c>
      <c r="D158" s="37" t="s">
        <v>177</v>
      </c>
      <c r="E158" s="33" t="s">
        <v>737</v>
      </c>
      <c r="F158" s="33" t="s">
        <v>11</v>
      </c>
      <c r="G158" s="56">
        <f>_xlfn.XLOOKUP(J158,DB!N:N,DB!J:J,"Select Waste management practice",0,1)</f>
        <v>8.8832713178000002</v>
      </c>
      <c r="H158" s="60"/>
      <c r="I158" s="45">
        <f t="shared" si="5"/>
        <v>0</v>
      </c>
      <c r="J158" s="75" t="str">
        <f t="shared" si="4"/>
        <v>Scope 3Waste disposalElectrical itemsWEEE - fridges and freezersLandfilltonnes</v>
      </c>
    </row>
    <row r="159" spans="1:10" s="28" customFormat="1" ht="21" customHeight="1">
      <c r="A159" s="75" t="s">
        <v>444</v>
      </c>
      <c r="B159" s="75" t="s">
        <v>4</v>
      </c>
      <c r="C159" s="37" t="s">
        <v>410</v>
      </c>
      <c r="D159" s="37" t="s">
        <v>177</v>
      </c>
      <c r="E159" s="33" t="s">
        <v>739</v>
      </c>
      <c r="F159" s="33" t="s">
        <v>11</v>
      </c>
      <c r="G159" s="56">
        <f>_xlfn.XLOOKUP(J159,DB!N:N,DB!J:J,"Select Waste management practice",0,1)</f>
        <v>0</v>
      </c>
      <c r="H159" s="60"/>
      <c r="I159" s="45">
        <f t="shared" si="5"/>
        <v>0</v>
      </c>
      <c r="J159" s="75" t="str">
        <f t="shared" si="4"/>
        <v>Scope 3Waste disposalElectrical itemsWEEE - fridges and freezersAnaerobic digestiontonnes</v>
      </c>
    </row>
    <row r="160" spans="1:10" s="28" customFormat="1" ht="21" customHeight="1">
      <c r="A160" s="75" t="s">
        <v>444</v>
      </c>
      <c r="B160" s="75" t="s">
        <v>4</v>
      </c>
      <c r="C160" s="37" t="s">
        <v>410</v>
      </c>
      <c r="D160" s="37" t="s">
        <v>178</v>
      </c>
      <c r="E160" s="33" t="s">
        <v>732</v>
      </c>
      <c r="F160" s="33" t="s">
        <v>11</v>
      </c>
      <c r="G160" s="56">
        <f>_xlfn.XLOOKUP(J160,DB!N:N,DB!J:J,"Select Waste management practice",0,1)</f>
        <v>0</v>
      </c>
      <c r="H160" s="60"/>
      <c r="I160" s="45">
        <f t="shared" si="5"/>
        <v>0</v>
      </c>
      <c r="J160" s="75" t="str">
        <f t="shared" si="4"/>
        <v>Scope 3Waste disposalElectrical itemsWEEE - largeRe-usetonnes</v>
      </c>
    </row>
    <row r="161" spans="1:10" s="28" customFormat="1" ht="21" customHeight="1">
      <c r="A161" s="75" t="s">
        <v>444</v>
      </c>
      <c r="B161" s="75" t="s">
        <v>4</v>
      </c>
      <c r="C161" s="37" t="s">
        <v>410</v>
      </c>
      <c r="D161" s="37" t="s">
        <v>178</v>
      </c>
      <c r="E161" s="33" t="s">
        <v>733</v>
      </c>
      <c r="F161" s="33" t="s">
        <v>11</v>
      </c>
      <c r="G161" s="56">
        <f>_xlfn.XLOOKUP(J161,DB!N:N,DB!J:J,"Select Waste management practice",0,1)</f>
        <v>21.280193797999999</v>
      </c>
      <c r="H161" s="60"/>
      <c r="I161" s="45">
        <f t="shared" si="5"/>
        <v>0</v>
      </c>
      <c r="J161" s="75" t="str">
        <f t="shared" si="4"/>
        <v>Scope 3Waste disposalElectrical itemsWEEE - largeOpen-looptonnes</v>
      </c>
    </row>
    <row r="162" spans="1:10" s="28" customFormat="1" ht="21" customHeight="1">
      <c r="A162" s="75" t="s">
        <v>444</v>
      </c>
      <c r="B162" s="75" t="s">
        <v>4</v>
      </c>
      <c r="C162" s="37" t="s">
        <v>410</v>
      </c>
      <c r="D162" s="37" t="s">
        <v>178</v>
      </c>
      <c r="E162" s="33" t="s">
        <v>734</v>
      </c>
      <c r="F162" s="33" t="s">
        <v>11</v>
      </c>
      <c r="G162" s="56">
        <f>_xlfn.XLOOKUP(J162,DB!N:N,DB!J:J,"Select Waste management practice",0,1)</f>
        <v>0</v>
      </c>
      <c r="H162" s="60"/>
      <c r="I162" s="45">
        <f t="shared" si="5"/>
        <v>0</v>
      </c>
      <c r="J162" s="75" t="str">
        <f t="shared" si="4"/>
        <v>Scope 3Waste disposalElectrical itemsWEEE - largeClosed-looptonnes</v>
      </c>
    </row>
    <row r="163" spans="1:10" s="28" customFormat="1" ht="21" customHeight="1">
      <c r="A163" s="75" t="s">
        <v>444</v>
      </c>
      <c r="B163" s="75" t="s">
        <v>4</v>
      </c>
      <c r="C163" s="37" t="s">
        <v>410</v>
      </c>
      <c r="D163" s="37" t="s">
        <v>178</v>
      </c>
      <c r="E163" s="33" t="s">
        <v>735</v>
      </c>
      <c r="F163" s="33" t="s">
        <v>11</v>
      </c>
      <c r="G163" s="56">
        <f>_xlfn.XLOOKUP(J163,DB!N:N,DB!J:J,"Select Waste management practice",0,1)</f>
        <v>21.280193797999999</v>
      </c>
      <c r="H163" s="60"/>
      <c r="I163" s="45">
        <f t="shared" si="5"/>
        <v>0</v>
      </c>
      <c r="J163" s="75" t="str">
        <f t="shared" si="4"/>
        <v>Scope 3Waste disposalElectrical itemsWEEE - largeCombustiontonnes</v>
      </c>
    </row>
    <row r="164" spans="1:10" s="28" customFormat="1" ht="21" customHeight="1">
      <c r="A164" s="75" t="s">
        <v>444</v>
      </c>
      <c r="B164" s="75" t="s">
        <v>4</v>
      </c>
      <c r="C164" s="37" t="s">
        <v>410</v>
      </c>
      <c r="D164" s="37" t="s">
        <v>178</v>
      </c>
      <c r="E164" s="33" t="s">
        <v>736</v>
      </c>
      <c r="F164" s="33" t="s">
        <v>11</v>
      </c>
      <c r="G164" s="56">
        <f>_xlfn.XLOOKUP(J164,DB!N:N,DB!J:J,"Select Waste management practice",0,1)</f>
        <v>0</v>
      </c>
      <c r="H164" s="60"/>
      <c r="I164" s="45">
        <f t="shared" si="5"/>
        <v>0</v>
      </c>
      <c r="J164" s="75" t="str">
        <f t="shared" si="4"/>
        <v>Scope 3Waste disposalElectrical itemsWEEE - largeCompostingtonnes</v>
      </c>
    </row>
    <row r="165" spans="1:10" s="28" customFormat="1" ht="21" customHeight="1">
      <c r="A165" s="75" t="s">
        <v>444</v>
      </c>
      <c r="B165" s="75" t="s">
        <v>4</v>
      </c>
      <c r="C165" s="37" t="s">
        <v>410</v>
      </c>
      <c r="D165" s="37" t="s">
        <v>178</v>
      </c>
      <c r="E165" s="33" t="s">
        <v>737</v>
      </c>
      <c r="F165" s="33" t="s">
        <v>11</v>
      </c>
      <c r="G165" s="56">
        <f>_xlfn.XLOOKUP(J165,DB!N:N,DB!J:J,"Select Waste management practice",0,1)</f>
        <v>8.8832713178000002</v>
      </c>
      <c r="H165" s="60"/>
      <c r="I165" s="45">
        <f t="shared" si="5"/>
        <v>0</v>
      </c>
      <c r="J165" s="75" t="str">
        <f t="shared" si="4"/>
        <v>Scope 3Waste disposalElectrical itemsWEEE - largeLandfilltonnes</v>
      </c>
    </row>
    <row r="166" spans="1:10" s="28" customFormat="1" ht="21" customHeight="1">
      <c r="A166" s="75" t="s">
        <v>444</v>
      </c>
      <c r="B166" s="75" t="s">
        <v>4</v>
      </c>
      <c r="C166" s="37" t="s">
        <v>410</v>
      </c>
      <c r="D166" s="37" t="s">
        <v>178</v>
      </c>
      <c r="E166" s="33" t="s">
        <v>739</v>
      </c>
      <c r="F166" s="33" t="s">
        <v>11</v>
      </c>
      <c r="G166" s="56">
        <f>_xlfn.XLOOKUP(J166,DB!N:N,DB!J:J,"Select Waste management practice",0,1)</f>
        <v>0</v>
      </c>
      <c r="H166" s="60"/>
      <c r="I166" s="45">
        <f t="shared" si="5"/>
        <v>0</v>
      </c>
      <c r="J166" s="75" t="str">
        <f t="shared" si="4"/>
        <v>Scope 3Waste disposalElectrical itemsWEEE - largeAnaerobic digestiontonnes</v>
      </c>
    </row>
    <row r="167" spans="1:10" s="28" customFormat="1" ht="21" customHeight="1">
      <c r="A167" s="75" t="s">
        <v>444</v>
      </c>
      <c r="B167" s="75" t="s">
        <v>4</v>
      </c>
      <c r="C167" s="37" t="s">
        <v>410</v>
      </c>
      <c r="D167" s="37" t="s">
        <v>179</v>
      </c>
      <c r="E167" s="33" t="s">
        <v>732</v>
      </c>
      <c r="F167" s="33" t="s">
        <v>11</v>
      </c>
      <c r="G167" s="56">
        <f>_xlfn.XLOOKUP(J167,DB!N:N,DB!J:J,"Select Waste management practice",0,1)</f>
        <v>0</v>
      </c>
      <c r="H167" s="60"/>
      <c r="I167" s="45">
        <f t="shared" si="5"/>
        <v>0</v>
      </c>
      <c r="J167" s="75" t="str">
        <f t="shared" si="4"/>
        <v>Scope 3Waste disposalElectrical itemsWEEE - mixedRe-usetonnes</v>
      </c>
    </row>
    <row r="168" spans="1:10" s="28" customFormat="1" ht="21" customHeight="1">
      <c r="A168" s="75" t="s">
        <v>444</v>
      </c>
      <c r="B168" s="75" t="s">
        <v>4</v>
      </c>
      <c r="C168" s="37" t="s">
        <v>410</v>
      </c>
      <c r="D168" s="37" t="s">
        <v>179</v>
      </c>
      <c r="E168" s="33" t="s">
        <v>733</v>
      </c>
      <c r="F168" s="33" t="s">
        <v>11</v>
      </c>
      <c r="G168" s="56">
        <f>_xlfn.XLOOKUP(J168,DB!N:N,DB!J:J,"Select Waste management practice",0,1)</f>
        <v>21.280193797999999</v>
      </c>
      <c r="H168" s="60"/>
      <c r="I168" s="45">
        <f t="shared" si="5"/>
        <v>0</v>
      </c>
      <c r="J168" s="75" t="str">
        <f t="shared" si="4"/>
        <v>Scope 3Waste disposalElectrical itemsWEEE - mixedOpen-looptonnes</v>
      </c>
    </row>
    <row r="169" spans="1:10" s="28" customFormat="1" ht="21" customHeight="1">
      <c r="A169" s="75" t="s">
        <v>444</v>
      </c>
      <c r="B169" s="75" t="s">
        <v>4</v>
      </c>
      <c r="C169" s="37" t="s">
        <v>410</v>
      </c>
      <c r="D169" s="37" t="s">
        <v>179</v>
      </c>
      <c r="E169" s="33" t="s">
        <v>734</v>
      </c>
      <c r="F169" s="33" t="s">
        <v>11</v>
      </c>
      <c r="G169" s="56">
        <f>_xlfn.XLOOKUP(J169,DB!N:N,DB!J:J,"Select Waste management practice",0,1)</f>
        <v>0</v>
      </c>
      <c r="H169" s="60"/>
      <c r="I169" s="45">
        <f t="shared" si="5"/>
        <v>0</v>
      </c>
      <c r="J169" s="75" t="str">
        <f t="shared" si="4"/>
        <v>Scope 3Waste disposalElectrical itemsWEEE - mixedClosed-looptonnes</v>
      </c>
    </row>
    <row r="170" spans="1:10" s="28" customFormat="1" ht="21" customHeight="1">
      <c r="A170" s="75" t="s">
        <v>444</v>
      </c>
      <c r="B170" s="75" t="s">
        <v>4</v>
      </c>
      <c r="C170" s="37" t="s">
        <v>410</v>
      </c>
      <c r="D170" s="37" t="s">
        <v>179</v>
      </c>
      <c r="E170" s="33" t="s">
        <v>735</v>
      </c>
      <c r="F170" s="33" t="s">
        <v>11</v>
      </c>
      <c r="G170" s="56">
        <f>_xlfn.XLOOKUP(J170,DB!N:N,DB!J:J,"Select Waste management practice",0,1)</f>
        <v>21.280193797999999</v>
      </c>
      <c r="H170" s="60"/>
      <c r="I170" s="45">
        <f t="shared" si="5"/>
        <v>0</v>
      </c>
      <c r="J170" s="75" t="str">
        <f t="shared" si="4"/>
        <v>Scope 3Waste disposalElectrical itemsWEEE - mixedCombustiontonnes</v>
      </c>
    </row>
    <row r="171" spans="1:10" s="28" customFormat="1" ht="21" customHeight="1">
      <c r="A171" s="75" t="s">
        <v>444</v>
      </c>
      <c r="B171" s="75" t="s">
        <v>4</v>
      </c>
      <c r="C171" s="37" t="s">
        <v>410</v>
      </c>
      <c r="D171" s="37" t="s">
        <v>179</v>
      </c>
      <c r="E171" s="33" t="s">
        <v>736</v>
      </c>
      <c r="F171" s="33" t="s">
        <v>11</v>
      </c>
      <c r="G171" s="56">
        <f>_xlfn.XLOOKUP(J171,DB!N:N,DB!J:J,"Select Waste management practice",0,1)</f>
        <v>0</v>
      </c>
      <c r="H171" s="60"/>
      <c r="I171" s="45">
        <f t="shared" si="5"/>
        <v>0</v>
      </c>
      <c r="J171" s="75" t="str">
        <f t="shared" si="4"/>
        <v>Scope 3Waste disposalElectrical itemsWEEE - mixedCompostingtonnes</v>
      </c>
    </row>
    <row r="172" spans="1:10" s="28" customFormat="1" ht="21" customHeight="1">
      <c r="A172" s="75" t="s">
        <v>444</v>
      </c>
      <c r="B172" s="75" t="s">
        <v>4</v>
      </c>
      <c r="C172" s="37" t="s">
        <v>410</v>
      </c>
      <c r="D172" s="37" t="s">
        <v>179</v>
      </c>
      <c r="E172" s="33" t="s">
        <v>737</v>
      </c>
      <c r="F172" s="33" t="s">
        <v>11</v>
      </c>
      <c r="G172" s="56">
        <f>_xlfn.XLOOKUP(J172,DB!N:N,DB!J:J,"Select Waste management practice",0,1)</f>
        <v>8.8832713178000002</v>
      </c>
      <c r="H172" s="60"/>
      <c r="I172" s="45">
        <f t="shared" si="5"/>
        <v>0</v>
      </c>
      <c r="J172" s="75" t="str">
        <f t="shared" si="4"/>
        <v>Scope 3Waste disposalElectrical itemsWEEE - mixedLandfilltonnes</v>
      </c>
    </row>
    <row r="173" spans="1:10" s="28" customFormat="1" ht="21" customHeight="1">
      <c r="A173" s="75" t="s">
        <v>444</v>
      </c>
      <c r="B173" s="75" t="s">
        <v>4</v>
      </c>
      <c r="C173" s="37" t="s">
        <v>410</v>
      </c>
      <c r="D173" s="37" t="s">
        <v>179</v>
      </c>
      <c r="E173" s="33" t="s">
        <v>739</v>
      </c>
      <c r="F173" s="33" t="s">
        <v>11</v>
      </c>
      <c r="G173" s="56">
        <f>_xlfn.XLOOKUP(J173,DB!N:N,DB!J:J,"Select Waste management practice",0,1)</f>
        <v>0</v>
      </c>
      <c r="H173" s="60"/>
      <c r="I173" s="45">
        <f t="shared" si="5"/>
        <v>0</v>
      </c>
      <c r="J173" s="75" t="str">
        <f t="shared" si="4"/>
        <v>Scope 3Waste disposalElectrical itemsWEEE - mixedAnaerobic digestiontonnes</v>
      </c>
    </row>
    <row r="174" spans="1:10" s="28" customFormat="1" ht="21" customHeight="1">
      <c r="A174" s="75" t="s">
        <v>444</v>
      </c>
      <c r="B174" s="75" t="s">
        <v>4</v>
      </c>
      <c r="C174" s="37" t="s">
        <v>410</v>
      </c>
      <c r="D174" s="37" t="s">
        <v>180</v>
      </c>
      <c r="E174" s="33" t="s">
        <v>732</v>
      </c>
      <c r="F174" s="33" t="s">
        <v>11</v>
      </c>
      <c r="G174" s="56">
        <f>_xlfn.XLOOKUP(J174,DB!N:N,DB!J:J,"Select Waste management practice",0,1)</f>
        <v>0</v>
      </c>
      <c r="H174" s="60"/>
      <c r="I174" s="45">
        <f t="shared" si="5"/>
        <v>0</v>
      </c>
      <c r="J174" s="75" t="str">
        <f t="shared" si="4"/>
        <v>Scope 3Waste disposalElectrical itemsWEEE - smallRe-usetonnes</v>
      </c>
    </row>
    <row r="175" spans="1:10" s="28" customFormat="1" ht="21" customHeight="1">
      <c r="A175" s="75" t="s">
        <v>444</v>
      </c>
      <c r="B175" s="75" t="s">
        <v>4</v>
      </c>
      <c r="C175" s="37" t="s">
        <v>410</v>
      </c>
      <c r="D175" s="37" t="s">
        <v>180</v>
      </c>
      <c r="E175" s="33" t="s">
        <v>733</v>
      </c>
      <c r="F175" s="33" t="s">
        <v>11</v>
      </c>
      <c r="G175" s="56">
        <f>_xlfn.XLOOKUP(J175,DB!N:N,DB!J:J,"Select Waste management practice",0,1)</f>
        <v>21.280193797999999</v>
      </c>
      <c r="H175" s="60"/>
      <c r="I175" s="45">
        <f t="shared" si="5"/>
        <v>0</v>
      </c>
      <c r="J175" s="75" t="str">
        <f t="shared" si="4"/>
        <v>Scope 3Waste disposalElectrical itemsWEEE - smallOpen-looptonnes</v>
      </c>
    </row>
    <row r="176" spans="1:10" s="28" customFormat="1" ht="21" customHeight="1">
      <c r="A176" s="75" t="s">
        <v>444</v>
      </c>
      <c r="B176" s="75" t="s">
        <v>4</v>
      </c>
      <c r="C176" s="37" t="s">
        <v>410</v>
      </c>
      <c r="D176" s="37" t="s">
        <v>180</v>
      </c>
      <c r="E176" s="33" t="s">
        <v>734</v>
      </c>
      <c r="F176" s="33" t="s">
        <v>11</v>
      </c>
      <c r="G176" s="56">
        <f>_xlfn.XLOOKUP(J176,DB!N:N,DB!J:J,"Select Waste management practice",0,1)</f>
        <v>0</v>
      </c>
      <c r="H176" s="60"/>
      <c r="I176" s="45">
        <f t="shared" si="5"/>
        <v>0</v>
      </c>
      <c r="J176" s="75" t="str">
        <f t="shared" si="4"/>
        <v>Scope 3Waste disposalElectrical itemsWEEE - smallClosed-looptonnes</v>
      </c>
    </row>
    <row r="177" spans="1:10" s="28" customFormat="1" ht="21" customHeight="1">
      <c r="A177" s="75" t="s">
        <v>444</v>
      </c>
      <c r="B177" s="75" t="s">
        <v>4</v>
      </c>
      <c r="C177" s="37" t="s">
        <v>410</v>
      </c>
      <c r="D177" s="37" t="s">
        <v>180</v>
      </c>
      <c r="E177" s="33" t="s">
        <v>735</v>
      </c>
      <c r="F177" s="33" t="s">
        <v>11</v>
      </c>
      <c r="G177" s="56">
        <f>_xlfn.XLOOKUP(J177,DB!N:N,DB!J:J,"Select Waste management practice",0,1)</f>
        <v>21.280193797999999</v>
      </c>
      <c r="H177" s="60"/>
      <c r="I177" s="45">
        <f t="shared" si="5"/>
        <v>0</v>
      </c>
      <c r="J177" s="75" t="str">
        <f t="shared" si="4"/>
        <v>Scope 3Waste disposalElectrical itemsWEEE - smallCombustiontonnes</v>
      </c>
    </row>
    <row r="178" spans="1:10" s="28" customFormat="1" ht="21" customHeight="1">
      <c r="A178" s="75" t="s">
        <v>444</v>
      </c>
      <c r="B178" s="75" t="s">
        <v>4</v>
      </c>
      <c r="C178" s="37" t="s">
        <v>410</v>
      </c>
      <c r="D178" s="37" t="s">
        <v>180</v>
      </c>
      <c r="E178" s="33" t="s">
        <v>736</v>
      </c>
      <c r="F178" s="33" t="s">
        <v>11</v>
      </c>
      <c r="G178" s="56">
        <f>_xlfn.XLOOKUP(J178,DB!N:N,DB!J:J,"Select Waste management practice",0,1)</f>
        <v>0</v>
      </c>
      <c r="H178" s="60"/>
      <c r="I178" s="45">
        <f t="shared" si="5"/>
        <v>0</v>
      </c>
      <c r="J178" s="75" t="str">
        <f t="shared" si="4"/>
        <v>Scope 3Waste disposalElectrical itemsWEEE - smallCompostingtonnes</v>
      </c>
    </row>
    <row r="179" spans="1:10" s="28" customFormat="1" ht="21" customHeight="1">
      <c r="A179" s="75" t="s">
        <v>444</v>
      </c>
      <c r="B179" s="75" t="s">
        <v>4</v>
      </c>
      <c r="C179" s="37" t="s">
        <v>410</v>
      </c>
      <c r="D179" s="37" t="s">
        <v>180</v>
      </c>
      <c r="E179" s="33" t="s">
        <v>737</v>
      </c>
      <c r="F179" s="33" t="s">
        <v>11</v>
      </c>
      <c r="G179" s="56">
        <f>_xlfn.XLOOKUP(J179,DB!N:N,DB!J:J,"Select Waste management practice",0,1)</f>
        <v>8.8832713178000002</v>
      </c>
      <c r="H179" s="60"/>
      <c r="I179" s="45">
        <f t="shared" si="5"/>
        <v>0</v>
      </c>
      <c r="J179" s="75" t="str">
        <f t="shared" si="4"/>
        <v>Scope 3Waste disposalElectrical itemsWEEE - smallLandfilltonnes</v>
      </c>
    </row>
    <row r="180" spans="1:10" s="28" customFormat="1" ht="21" customHeight="1">
      <c r="A180" s="75" t="s">
        <v>444</v>
      </c>
      <c r="B180" s="75" t="s">
        <v>4</v>
      </c>
      <c r="C180" s="37" t="s">
        <v>410</v>
      </c>
      <c r="D180" s="37" t="s">
        <v>180</v>
      </c>
      <c r="E180" s="33" t="s">
        <v>739</v>
      </c>
      <c r="F180" s="33" t="s">
        <v>11</v>
      </c>
      <c r="G180" s="56">
        <f>_xlfn.XLOOKUP(J180,DB!N:N,DB!J:J,"Select Waste management practice",0,1)</f>
        <v>0</v>
      </c>
      <c r="H180" s="60"/>
      <c r="I180" s="45">
        <f t="shared" si="5"/>
        <v>0</v>
      </c>
      <c r="J180" s="75" t="str">
        <f t="shared" si="4"/>
        <v>Scope 3Waste disposalElectrical itemsWEEE - smallAnaerobic digestiontonnes</v>
      </c>
    </row>
    <row r="181" spans="1:10" s="28" customFormat="1" ht="21" customHeight="1">
      <c r="A181" s="75" t="s">
        <v>444</v>
      </c>
      <c r="B181" s="75" t="s">
        <v>4</v>
      </c>
      <c r="C181" s="37" t="s">
        <v>410</v>
      </c>
      <c r="D181" s="37" t="s">
        <v>145</v>
      </c>
      <c r="E181" s="33" t="s">
        <v>732</v>
      </c>
      <c r="F181" s="33" t="s">
        <v>11</v>
      </c>
      <c r="G181" s="56">
        <f>_xlfn.XLOOKUP(J181,DB!N:N,DB!J:J,"Select Waste management practice",0,1)</f>
        <v>0</v>
      </c>
      <c r="H181" s="60"/>
      <c r="I181" s="45">
        <f t="shared" si="5"/>
        <v>0</v>
      </c>
      <c r="J181" s="75" t="str">
        <f t="shared" si="4"/>
        <v>Scope 3Waste disposalElectrical itemsBatteriesRe-usetonnes</v>
      </c>
    </row>
    <row r="182" spans="1:10" s="28" customFormat="1" ht="21" customHeight="1">
      <c r="A182" s="75" t="s">
        <v>444</v>
      </c>
      <c r="B182" s="75" t="s">
        <v>4</v>
      </c>
      <c r="C182" s="37" t="s">
        <v>410</v>
      </c>
      <c r="D182" s="37" t="s">
        <v>145</v>
      </c>
      <c r="E182" s="33" t="s">
        <v>733</v>
      </c>
      <c r="F182" s="33" t="s">
        <v>11</v>
      </c>
      <c r="G182" s="56">
        <f>_xlfn.XLOOKUP(J182,DB!N:N,DB!J:J,"Select Waste management practice",0,1)</f>
        <v>21.280193797999999</v>
      </c>
      <c r="H182" s="60"/>
      <c r="I182" s="45">
        <f t="shared" si="5"/>
        <v>0</v>
      </c>
      <c r="J182" s="75" t="str">
        <f t="shared" si="4"/>
        <v>Scope 3Waste disposalElectrical itemsBatteriesOpen-looptonnes</v>
      </c>
    </row>
    <row r="183" spans="1:10" s="28" customFormat="1" ht="21" customHeight="1">
      <c r="A183" s="75" t="s">
        <v>444</v>
      </c>
      <c r="B183" s="75" t="s">
        <v>4</v>
      </c>
      <c r="C183" s="37" t="s">
        <v>410</v>
      </c>
      <c r="D183" s="37" t="s">
        <v>145</v>
      </c>
      <c r="E183" s="33" t="s">
        <v>734</v>
      </c>
      <c r="F183" s="33" t="s">
        <v>11</v>
      </c>
      <c r="G183" s="56">
        <f>_xlfn.XLOOKUP(J183,DB!N:N,DB!J:J,"Select Waste management practice",0,1)</f>
        <v>0</v>
      </c>
      <c r="H183" s="60"/>
      <c r="I183" s="45">
        <f t="shared" si="5"/>
        <v>0</v>
      </c>
      <c r="J183" s="75" t="str">
        <f t="shared" si="4"/>
        <v>Scope 3Waste disposalElectrical itemsBatteriesClosed-looptonnes</v>
      </c>
    </row>
    <row r="184" spans="1:10" s="28" customFormat="1" ht="21" customHeight="1">
      <c r="A184" s="75" t="s">
        <v>444</v>
      </c>
      <c r="B184" s="75" t="s">
        <v>4</v>
      </c>
      <c r="C184" s="37" t="s">
        <v>410</v>
      </c>
      <c r="D184" s="37" t="s">
        <v>145</v>
      </c>
      <c r="E184" s="33" t="s">
        <v>735</v>
      </c>
      <c r="F184" s="33" t="s">
        <v>11</v>
      </c>
      <c r="G184" s="56">
        <f>_xlfn.XLOOKUP(J184,DB!N:N,DB!J:J,"Select Waste management practice",0,1)</f>
        <v>0</v>
      </c>
      <c r="H184" s="60"/>
      <c r="I184" s="45">
        <f t="shared" si="5"/>
        <v>0</v>
      </c>
      <c r="J184" s="75" t="str">
        <f t="shared" si="4"/>
        <v>Scope 3Waste disposalElectrical itemsBatteriesCombustiontonnes</v>
      </c>
    </row>
    <row r="185" spans="1:10" s="28" customFormat="1" ht="21" customHeight="1">
      <c r="A185" s="75" t="s">
        <v>444</v>
      </c>
      <c r="B185" s="75" t="s">
        <v>4</v>
      </c>
      <c r="C185" s="37" t="s">
        <v>410</v>
      </c>
      <c r="D185" s="37" t="s">
        <v>145</v>
      </c>
      <c r="E185" s="33" t="s">
        <v>736</v>
      </c>
      <c r="F185" s="33" t="s">
        <v>11</v>
      </c>
      <c r="G185" s="56">
        <f>_xlfn.XLOOKUP(J185,DB!N:N,DB!J:J,"Select Waste management practice",0,1)</f>
        <v>0</v>
      </c>
      <c r="H185" s="60"/>
      <c r="I185" s="45">
        <f t="shared" si="5"/>
        <v>0</v>
      </c>
      <c r="J185" s="75" t="str">
        <f t="shared" si="4"/>
        <v>Scope 3Waste disposalElectrical itemsBatteriesCompostingtonnes</v>
      </c>
    </row>
    <row r="186" spans="1:10" s="28" customFormat="1" ht="21" customHeight="1">
      <c r="A186" s="75" t="s">
        <v>444</v>
      </c>
      <c r="B186" s="75" t="s">
        <v>4</v>
      </c>
      <c r="C186" s="37" t="s">
        <v>410</v>
      </c>
      <c r="D186" s="37" t="s">
        <v>145</v>
      </c>
      <c r="E186" s="33" t="s">
        <v>737</v>
      </c>
      <c r="F186" s="33" t="s">
        <v>11</v>
      </c>
      <c r="G186" s="56">
        <f>_xlfn.XLOOKUP(J186,DB!N:N,DB!J:J,"Select Waste management practice",0,1)</f>
        <v>8.8832713178000002</v>
      </c>
      <c r="H186" s="60"/>
      <c r="I186" s="45">
        <f t="shared" si="5"/>
        <v>0</v>
      </c>
      <c r="J186" s="75" t="str">
        <f t="shared" si="4"/>
        <v>Scope 3Waste disposalElectrical itemsBatteriesLandfilltonnes</v>
      </c>
    </row>
    <row r="187" spans="1:10" s="28" customFormat="1" ht="21" customHeight="1">
      <c r="A187" s="75" t="s">
        <v>444</v>
      </c>
      <c r="B187" s="75" t="s">
        <v>4</v>
      </c>
      <c r="C187" s="37" t="s">
        <v>410</v>
      </c>
      <c r="D187" s="37" t="s">
        <v>145</v>
      </c>
      <c r="E187" s="33" t="s">
        <v>739</v>
      </c>
      <c r="F187" s="33" t="s">
        <v>11</v>
      </c>
      <c r="G187" s="56">
        <f>_xlfn.XLOOKUP(J187,DB!N:N,DB!J:J,"Select Waste management practice",0,1)</f>
        <v>0</v>
      </c>
      <c r="H187" s="60"/>
      <c r="I187" s="45">
        <f t="shared" si="5"/>
        <v>0</v>
      </c>
      <c r="J187" s="75" t="str">
        <f t="shared" si="4"/>
        <v>Scope 3Waste disposalElectrical itemsBatteriesAnaerobic digestiontonnes</v>
      </c>
    </row>
    <row r="188" spans="1:10" s="28" customFormat="1" ht="21" customHeight="1">
      <c r="A188" s="75" t="s">
        <v>444</v>
      </c>
      <c r="B188" s="75" t="s">
        <v>4</v>
      </c>
      <c r="C188" s="37" t="s">
        <v>411</v>
      </c>
      <c r="D188" s="37" t="s">
        <v>153</v>
      </c>
      <c r="E188" s="33" t="s">
        <v>732</v>
      </c>
      <c r="F188" s="33" t="s">
        <v>11</v>
      </c>
      <c r="G188" s="56">
        <f>_xlfn.XLOOKUP(J188,DB!N:N,DB!J:J,"Select Waste management practice",0,1)</f>
        <v>0</v>
      </c>
      <c r="H188" s="60"/>
      <c r="I188" s="45">
        <f t="shared" si="5"/>
        <v>0</v>
      </c>
      <c r="J188" s="75" t="str">
        <f t="shared" si="4"/>
        <v>Scope 3Waste disposalMetalMetal: aluminium cans and foil (excl. forming)Re-usetonnes</v>
      </c>
    </row>
    <row r="189" spans="1:10" s="28" customFormat="1" ht="21" customHeight="1">
      <c r="A189" s="75" t="s">
        <v>444</v>
      </c>
      <c r="B189" s="75" t="s">
        <v>4</v>
      </c>
      <c r="C189" s="37" t="s">
        <v>411</v>
      </c>
      <c r="D189" s="37" t="s">
        <v>153</v>
      </c>
      <c r="E189" s="33" t="s">
        <v>733</v>
      </c>
      <c r="F189" s="33" t="s">
        <v>11</v>
      </c>
      <c r="G189" s="56">
        <f>_xlfn.XLOOKUP(J189,DB!N:N,DB!J:J,"Select Waste management practice",0,1)</f>
        <v>21.280193797999999</v>
      </c>
      <c r="H189" s="60"/>
      <c r="I189" s="45">
        <f t="shared" si="5"/>
        <v>0</v>
      </c>
      <c r="J189" s="75" t="str">
        <f t="shared" si="4"/>
        <v>Scope 3Waste disposalMetalMetal: aluminium cans and foil (excl. forming)Open-looptonnes</v>
      </c>
    </row>
    <row r="190" spans="1:10" s="28" customFormat="1" ht="21" customHeight="1">
      <c r="A190" s="75" t="s">
        <v>444</v>
      </c>
      <c r="B190" s="75" t="s">
        <v>4</v>
      </c>
      <c r="C190" s="37" t="s">
        <v>411</v>
      </c>
      <c r="D190" s="37" t="s">
        <v>153</v>
      </c>
      <c r="E190" s="33" t="s">
        <v>734</v>
      </c>
      <c r="F190" s="33" t="s">
        <v>11</v>
      </c>
      <c r="G190" s="56">
        <f>_xlfn.XLOOKUP(J190,DB!N:N,DB!J:J,"Select Waste management practice",0,1)</f>
        <v>21.280193797999999</v>
      </c>
      <c r="H190" s="60"/>
      <c r="I190" s="45">
        <f t="shared" si="5"/>
        <v>0</v>
      </c>
      <c r="J190" s="75" t="str">
        <f t="shared" si="4"/>
        <v>Scope 3Waste disposalMetalMetal: aluminium cans and foil (excl. forming)Closed-looptonnes</v>
      </c>
    </row>
    <row r="191" spans="1:10" s="28" customFormat="1" ht="21" customHeight="1">
      <c r="A191" s="75" t="s">
        <v>444</v>
      </c>
      <c r="B191" s="75" t="s">
        <v>4</v>
      </c>
      <c r="C191" s="37" t="s">
        <v>411</v>
      </c>
      <c r="D191" s="37" t="s">
        <v>153</v>
      </c>
      <c r="E191" s="33" t="s">
        <v>735</v>
      </c>
      <c r="F191" s="33" t="s">
        <v>11</v>
      </c>
      <c r="G191" s="56">
        <f>_xlfn.XLOOKUP(J191,DB!N:N,DB!J:J,"Select Waste management practice",0,1)</f>
        <v>21.280193797999999</v>
      </c>
      <c r="H191" s="60"/>
      <c r="I191" s="45">
        <f t="shared" si="5"/>
        <v>0</v>
      </c>
      <c r="J191" s="75" t="str">
        <f t="shared" si="4"/>
        <v>Scope 3Waste disposalMetalMetal: aluminium cans and foil (excl. forming)Combustiontonnes</v>
      </c>
    </row>
    <row r="192" spans="1:10" s="28" customFormat="1" ht="21" customHeight="1">
      <c r="A192" s="75" t="s">
        <v>444</v>
      </c>
      <c r="B192" s="75" t="s">
        <v>4</v>
      </c>
      <c r="C192" s="37" t="s">
        <v>411</v>
      </c>
      <c r="D192" s="37" t="s">
        <v>153</v>
      </c>
      <c r="E192" s="33" t="s">
        <v>736</v>
      </c>
      <c r="F192" s="33" t="s">
        <v>11</v>
      </c>
      <c r="G192" s="56">
        <f>_xlfn.XLOOKUP(J192,DB!N:N,DB!J:J,"Select Waste management practice",0,1)</f>
        <v>0</v>
      </c>
      <c r="H192" s="60"/>
      <c r="I192" s="45">
        <f t="shared" si="5"/>
        <v>0</v>
      </c>
      <c r="J192" s="75" t="str">
        <f t="shared" si="4"/>
        <v>Scope 3Waste disposalMetalMetal: aluminium cans and foil (excl. forming)Compostingtonnes</v>
      </c>
    </row>
    <row r="193" spans="1:10" s="28" customFormat="1" ht="21" customHeight="1">
      <c r="A193" s="75" t="s">
        <v>444</v>
      </c>
      <c r="B193" s="75" t="s">
        <v>4</v>
      </c>
      <c r="C193" s="37" t="s">
        <v>411</v>
      </c>
      <c r="D193" s="37" t="s">
        <v>153</v>
      </c>
      <c r="E193" s="33" t="s">
        <v>737</v>
      </c>
      <c r="F193" s="33" t="s">
        <v>11</v>
      </c>
      <c r="G193" s="56">
        <f>_xlfn.XLOOKUP(J193,DB!N:N,DB!J:J,"Select Waste management practice",0,1)</f>
        <v>8.8832713178000002</v>
      </c>
      <c r="H193" s="60"/>
      <c r="I193" s="45">
        <f t="shared" si="5"/>
        <v>0</v>
      </c>
      <c r="J193" s="75" t="str">
        <f t="shared" si="4"/>
        <v>Scope 3Waste disposalMetalMetal: aluminium cans and foil (excl. forming)Landfilltonnes</v>
      </c>
    </row>
    <row r="194" spans="1:10" s="28" customFormat="1" ht="21" customHeight="1">
      <c r="A194" s="75" t="s">
        <v>444</v>
      </c>
      <c r="B194" s="75" t="s">
        <v>4</v>
      </c>
      <c r="C194" s="37" t="s">
        <v>411</v>
      </c>
      <c r="D194" s="37" t="s">
        <v>153</v>
      </c>
      <c r="E194" s="33" t="s">
        <v>739</v>
      </c>
      <c r="F194" s="33" t="s">
        <v>11</v>
      </c>
      <c r="G194" s="56">
        <f>_xlfn.XLOOKUP(J194,DB!N:N,DB!J:J,"Select Waste management practice",0,1)</f>
        <v>0</v>
      </c>
      <c r="H194" s="60"/>
      <c r="I194" s="45">
        <f t="shared" si="5"/>
        <v>0</v>
      </c>
      <c r="J194" s="75" t="str">
        <f t="shared" si="4"/>
        <v>Scope 3Waste disposalMetalMetal: aluminium cans and foil (excl. forming)Anaerobic digestiontonnes</v>
      </c>
    </row>
    <row r="195" spans="1:10" s="28" customFormat="1" ht="21" customHeight="1">
      <c r="A195" s="75" t="s">
        <v>444</v>
      </c>
      <c r="B195" s="75" t="s">
        <v>4</v>
      </c>
      <c r="C195" s="37" t="s">
        <v>411</v>
      </c>
      <c r="D195" s="37" t="s">
        <v>154</v>
      </c>
      <c r="E195" s="33" t="s">
        <v>732</v>
      </c>
      <c r="F195" s="33" t="s">
        <v>11</v>
      </c>
      <c r="G195" s="56">
        <f>_xlfn.XLOOKUP(J195,DB!N:N,DB!J:J,"Select Waste management practice",0,1)</f>
        <v>0</v>
      </c>
      <c r="H195" s="60"/>
      <c r="I195" s="45">
        <f t="shared" si="5"/>
        <v>0</v>
      </c>
      <c r="J195" s="75" t="str">
        <f t="shared" si="4"/>
        <v>Scope 3Waste disposalMetalMetal: mixed cansRe-usetonnes</v>
      </c>
    </row>
    <row r="196" spans="1:10" s="28" customFormat="1" ht="21" customHeight="1">
      <c r="A196" s="75" t="s">
        <v>444</v>
      </c>
      <c r="B196" s="75" t="s">
        <v>4</v>
      </c>
      <c r="C196" s="37" t="s">
        <v>411</v>
      </c>
      <c r="D196" s="37" t="s">
        <v>154</v>
      </c>
      <c r="E196" s="33" t="s">
        <v>733</v>
      </c>
      <c r="F196" s="33" t="s">
        <v>11</v>
      </c>
      <c r="G196" s="56">
        <f>_xlfn.XLOOKUP(J196,DB!N:N,DB!J:J,"Select Waste management practice",0,1)</f>
        <v>21.280193797999999</v>
      </c>
      <c r="H196" s="60"/>
      <c r="I196" s="45">
        <f t="shared" si="5"/>
        <v>0</v>
      </c>
      <c r="J196" s="75" t="str">
        <f t="shared" si="4"/>
        <v>Scope 3Waste disposalMetalMetal: mixed cansOpen-looptonnes</v>
      </c>
    </row>
    <row r="197" spans="1:10" s="28" customFormat="1" ht="21" customHeight="1">
      <c r="A197" s="75" t="s">
        <v>444</v>
      </c>
      <c r="B197" s="75" t="s">
        <v>4</v>
      </c>
      <c r="C197" s="37" t="s">
        <v>411</v>
      </c>
      <c r="D197" s="37" t="s">
        <v>154</v>
      </c>
      <c r="E197" s="33" t="s">
        <v>734</v>
      </c>
      <c r="F197" s="33" t="s">
        <v>11</v>
      </c>
      <c r="G197" s="56">
        <f>_xlfn.XLOOKUP(J197,DB!N:N,DB!J:J,"Select Waste management practice",0,1)</f>
        <v>21.280193797999999</v>
      </c>
      <c r="H197" s="60"/>
      <c r="I197" s="45">
        <f t="shared" si="5"/>
        <v>0</v>
      </c>
      <c r="J197" s="75" t="str">
        <f t="shared" si="4"/>
        <v>Scope 3Waste disposalMetalMetal: mixed cansClosed-looptonnes</v>
      </c>
    </row>
    <row r="198" spans="1:10" s="28" customFormat="1" ht="21" customHeight="1">
      <c r="A198" s="75" t="s">
        <v>444</v>
      </c>
      <c r="B198" s="75" t="s">
        <v>4</v>
      </c>
      <c r="C198" s="37" t="s">
        <v>411</v>
      </c>
      <c r="D198" s="37" t="s">
        <v>154</v>
      </c>
      <c r="E198" s="33" t="s">
        <v>735</v>
      </c>
      <c r="F198" s="33" t="s">
        <v>11</v>
      </c>
      <c r="G198" s="56">
        <f>_xlfn.XLOOKUP(J198,DB!N:N,DB!J:J,"Select Waste management practice",0,1)</f>
        <v>21.280193797999999</v>
      </c>
      <c r="H198" s="60"/>
      <c r="I198" s="45">
        <f t="shared" si="5"/>
        <v>0</v>
      </c>
      <c r="J198" s="75" t="str">
        <f t="shared" ref="J198:J261" si="6">CONCATENATE(A198,B198,C198,D198,E198,F198)</f>
        <v>Scope 3Waste disposalMetalMetal: mixed cansCombustiontonnes</v>
      </c>
    </row>
    <row r="199" spans="1:10" s="28" customFormat="1" ht="21" customHeight="1">
      <c r="A199" s="75" t="s">
        <v>444</v>
      </c>
      <c r="B199" s="75" t="s">
        <v>4</v>
      </c>
      <c r="C199" s="37" t="s">
        <v>411</v>
      </c>
      <c r="D199" s="37" t="s">
        <v>154</v>
      </c>
      <c r="E199" s="33" t="s">
        <v>736</v>
      </c>
      <c r="F199" s="33" t="s">
        <v>11</v>
      </c>
      <c r="G199" s="56">
        <f>_xlfn.XLOOKUP(J199,DB!N:N,DB!J:J,"Select Waste management practice",0,1)</f>
        <v>0</v>
      </c>
      <c r="H199" s="60"/>
      <c r="I199" s="45">
        <f t="shared" ref="I199:I262" si="7">IF(ISBLANK(E199),"-",G199*H199)</f>
        <v>0</v>
      </c>
      <c r="J199" s="75" t="str">
        <f t="shared" si="6"/>
        <v>Scope 3Waste disposalMetalMetal: mixed cansCompostingtonnes</v>
      </c>
    </row>
    <row r="200" spans="1:10" s="28" customFormat="1" ht="21" customHeight="1">
      <c r="A200" s="75" t="s">
        <v>444</v>
      </c>
      <c r="B200" s="75" t="s">
        <v>4</v>
      </c>
      <c r="C200" s="37" t="s">
        <v>411</v>
      </c>
      <c r="D200" s="37" t="s">
        <v>154</v>
      </c>
      <c r="E200" s="33" t="s">
        <v>737</v>
      </c>
      <c r="F200" s="33" t="s">
        <v>11</v>
      </c>
      <c r="G200" s="56">
        <f>_xlfn.XLOOKUP(J200,DB!N:N,DB!J:J,"Select Waste management practice",0,1)</f>
        <v>8.8832713178000002</v>
      </c>
      <c r="H200" s="60"/>
      <c r="I200" s="45">
        <f t="shared" si="7"/>
        <v>0</v>
      </c>
      <c r="J200" s="75" t="str">
        <f t="shared" si="6"/>
        <v>Scope 3Waste disposalMetalMetal: mixed cansLandfilltonnes</v>
      </c>
    </row>
    <row r="201" spans="1:10" s="28" customFormat="1" ht="21" customHeight="1">
      <c r="A201" s="75" t="s">
        <v>444</v>
      </c>
      <c r="B201" s="75" t="s">
        <v>4</v>
      </c>
      <c r="C201" s="37" t="s">
        <v>411</v>
      </c>
      <c r="D201" s="37" t="s">
        <v>154</v>
      </c>
      <c r="E201" s="33" t="s">
        <v>739</v>
      </c>
      <c r="F201" s="33" t="s">
        <v>11</v>
      </c>
      <c r="G201" s="56">
        <f>_xlfn.XLOOKUP(J201,DB!N:N,DB!J:J,"Select Waste management practice",0,1)</f>
        <v>0</v>
      </c>
      <c r="H201" s="60"/>
      <c r="I201" s="45">
        <f t="shared" si="7"/>
        <v>0</v>
      </c>
      <c r="J201" s="75" t="str">
        <f t="shared" si="6"/>
        <v>Scope 3Waste disposalMetalMetal: mixed cansAnaerobic digestiontonnes</v>
      </c>
    </row>
    <row r="202" spans="1:10" s="28" customFormat="1" ht="21" customHeight="1">
      <c r="A202" s="75" t="s">
        <v>444</v>
      </c>
      <c r="B202" s="75" t="s">
        <v>4</v>
      </c>
      <c r="C202" s="37" t="s">
        <v>411</v>
      </c>
      <c r="D202" s="37" t="s">
        <v>155</v>
      </c>
      <c r="E202" s="33" t="s">
        <v>732</v>
      </c>
      <c r="F202" s="33" t="s">
        <v>11</v>
      </c>
      <c r="G202" s="56">
        <f>_xlfn.XLOOKUP(J202,DB!N:N,DB!J:J,"Select Waste management practice",0,1)</f>
        <v>0</v>
      </c>
      <c r="H202" s="60"/>
      <c r="I202" s="45">
        <f t="shared" si="7"/>
        <v>0</v>
      </c>
      <c r="J202" s="75" t="str">
        <f t="shared" si="6"/>
        <v>Scope 3Waste disposalMetalMetal: scrap metalRe-usetonnes</v>
      </c>
    </row>
    <row r="203" spans="1:10" s="28" customFormat="1" ht="21" customHeight="1">
      <c r="A203" s="75" t="s">
        <v>444</v>
      </c>
      <c r="B203" s="75" t="s">
        <v>4</v>
      </c>
      <c r="C203" s="37" t="s">
        <v>411</v>
      </c>
      <c r="D203" s="37" t="s">
        <v>155</v>
      </c>
      <c r="E203" s="33" t="s">
        <v>733</v>
      </c>
      <c r="F203" s="33" t="s">
        <v>11</v>
      </c>
      <c r="G203" s="56">
        <f>_xlfn.XLOOKUP(J203,DB!N:N,DB!J:J,"Select Waste management practice",0,1)</f>
        <v>21.280193797999999</v>
      </c>
      <c r="H203" s="60"/>
      <c r="I203" s="45">
        <f t="shared" si="7"/>
        <v>0</v>
      </c>
      <c r="J203" s="75" t="str">
        <f t="shared" si="6"/>
        <v>Scope 3Waste disposalMetalMetal: scrap metalOpen-looptonnes</v>
      </c>
    </row>
    <row r="204" spans="1:10" s="28" customFormat="1" ht="21" customHeight="1">
      <c r="A204" s="75" t="s">
        <v>444</v>
      </c>
      <c r="B204" s="75" t="s">
        <v>4</v>
      </c>
      <c r="C204" s="37" t="s">
        <v>411</v>
      </c>
      <c r="D204" s="37" t="s">
        <v>155</v>
      </c>
      <c r="E204" s="33" t="s">
        <v>734</v>
      </c>
      <c r="F204" s="33" t="s">
        <v>11</v>
      </c>
      <c r="G204" s="56">
        <f>_xlfn.XLOOKUP(J204,DB!N:N,DB!J:J,"Select Waste management practice",0,1)</f>
        <v>21.280193797999999</v>
      </c>
      <c r="H204" s="60"/>
      <c r="I204" s="45">
        <f t="shared" si="7"/>
        <v>0</v>
      </c>
      <c r="J204" s="75" t="str">
        <f t="shared" si="6"/>
        <v>Scope 3Waste disposalMetalMetal: scrap metalClosed-looptonnes</v>
      </c>
    </row>
    <row r="205" spans="1:10" s="28" customFormat="1" ht="21" customHeight="1">
      <c r="A205" s="75" t="s">
        <v>444</v>
      </c>
      <c r="B205" s="75" t="s">
        <v>4</v>
      </c>
      <c r="C205" s="37" t="s">
        <v>411</v>
      </c>
      <c r="D205" s="37" t="s">
        <v>155</v>
      </c>
      <c r="E205" s="33" t="s">
        <v>735</v>
      </c>
      <c r="F205" s="33" t="s">
        <v>11</v>
      </c>
      <c r="G205" s="56">
        <f>_xlfn.XLOOKUP(J205,DB!N:N,DB!J:J,"Select Waste management practice",0,1)</f>
        <v>21.280193797999999</v>
      </c>
      <c r="H205" s="60"/>
      <c r="I205" s="45">
        <f t="shared" si="7"/>
        <v>0</v>
      </c>
      <c r="J205" s="75" t="str">
        <f t="shared" si="6"/>
        <v>Scope 3Waste disposalMetalMetal: scrap metalCombustiontonnes</v>
      </c>
    </row>
    <row r="206" spans="1:10" s="28" customFormat="1" ht="21" customHeight="1">
      <c r="A206" s="75" t="s">
        <v>444</v>
      </c>
      <c r="B206" s="75" t="s">
        <v>4</v>
      </c>
      <c r="C206" s="37" t="s">
        <v>411</v>
      </c>
      <c r="D206" s="37" t="s">
        <v>155</v>
      </c>
      <c r="E206" s="33" t="s">
        <v>736</v>
      </c>
      <c r="F206" s="33" t="s">
        <v>11</v>
      </c>
      <c r="G206" s="56">
        <f>_xlfn.XLOOKUP(J206,DB!N:N,DB!J:J,"Select Waste management practice",0,1)</f>
        <v>0</v>
      </c>
      <c r="H206" s="60"/>
      <c r="I206" s="45">
        <f t="shared" si="7"/>
        <v>0</v>
      </c>
      <c r="J206" s="75" t="str">
        <f t="shared" si="6"/>
        <v>Scope 3Waste disposalMetalMetal: scrap metalCompostingtonnes</v>
      </c>
    </row>
    <row r="207" spans="1:10" s="28" customFormat="1" ht="21" customHeight="1">
      <c r="A207" s="75" t="s">
        <v>444</v>
      </c>
      <c r="B207" s="75" t="s">
        <v>4</v>
      </c>
      <c r="C207" s="37" t="s">
        <v>411</v>
      </c>
      <c r="D207" s="37" t="s">
        <v>155</v>
      </c>
      <c r="E207" s="33" t="s">
        <v>737</v>
      </c>
      <c r="F207" s="33" t="s">
        <v>11</v>
      </c>
      <c r="G207" s="56">
        <f>_xlfn.XLOOKUP(J207,DB!N:N,DB!J:J,"Select Waste management practice",0,1)</f>
        <v>8.8832713178000002</v>
      </c>
      <c r="H207" s="60"/>
      <c r="I207" s="45">
        <f t="shared" si="7"/>
        <v>0</v>
      </c>
      <c r="J207" s="75" t="str">
        <f t="shared" si="6"/>
        <v>Scope 3Waste disposalMetalMetal: scrap metalLandfilltonnes</v>
      </c>
    </row>
    <row r="208" spans="1:10" s="28" customFormat="1" ht="21" customHeight="1">
      <c r="A208" s="75" t="s">
        <v>444</v>
      </c>
      <c r="B208" s="75" t="s">
        <v>4</v>
      </c>
      <c r="C208" s="37" t="s">
        <v>411</v>
      </c>
      <c r="D208" s="37" t="s">
        <v>155</v>
      </c>
      <c r="E208" s="33" t="s">
        <v>739</v>
      </c>
      <c r="F208" s="33" t="s">
        <v>11</v>
      </c>
      <c r="G208" s="56">
        <f>_xlfn.XLOOKUP(J208,DB!N:N,DB!J:J,"Select Waste management practice",0,1)</f>
        <v>0</v>
      </c>
      <c r="H208" s="60"/>
      <c r="I208" s="45">
        <f t="shared" si="7"/>
        <v>0</v>
      </c>
      <c r="J208" s="75" t="str">
        <f t="shared" si="6"/>
        <v>Scope 3Waste disposalMetalMetal: scrap metalAnaerobic digestiontonnes</v>
      </c>
    </row>
    <row r="209" spans="1:10" s="28" customFormat="1" ht="21" customHeight="1">
      <c r="A209" s="75" t="s">
        <v>444</v>
      </c>
      <c r="B209" s="75" t="s">
        <v>4</v>
      </c>
      <c r="C209" s="37" t="s">
        <v>411</v>
      </c>
      <c r="D209" s="37" t="s">
        <v>156</v>
      </c>
      <c r="E209" s="33" t="s">
        <v>732</v>
      </c>
      <c r="F209" s="33" t="s">
        <v>11</v>
      </c>
      <c r="G209" s="56">
        <f>_xlfn.XLOOKUP(J209,DB!N:N,DB!J:J,"Select Waste management practice",0,1)</f>
        <v>0</v>
      </c>
      <c r="H209" s="60"/>
      <c r="I209" s="45">
        <f t="shared" si="7"/>
        <v>0</v>
      </c>
      <c r="J209" s="75" t="str">
        <f t="shared" si="6"/>
        <v>Scope 3Waste disposalMetalMetal: steel cansRe-usetonnes</v>
      </c>
    </row>
    <row r="210" spans="1:10" s="28" customFormat="1" ht="21" customHeight="1">
      <c r="A210" s="75" t="s">
        <v>444</v>
      </c>
      <c r="B210" s="75" t="s">
        <v>4</v>
      </c>
      <c r="C210" s="37" t="s">
        <v>411</v>
      </c>
      <c r="D210" s="37" t="s">
        <v>156</v>
      </c>
      <c r="E210" s="33" t="s">
        <v>733</v>
      </c>
      <c r="F210" s="33" t="s">
        <v>11</v>
      </c>
      <c r="G210" s="56">
        <f>_xlfn.XLOOKUP(J210,DB!N:N,DB!J:J,"Select Waste management practice",0,1)</f>
        <v>21.280193797999999</v>
      </c>
      <c r="H210" s="60"/>
      <c r="I210" s="45">
        <f t="shared" si="7"/>
        <v>0</v>
      </c>
      <c r="J210" s="75" t="str">
        <f t="shared" si="6"/>
        <v>Scope 3Waste disposalMetalMetal: steel cansOpen-looptonnes</v>
      </c>
    </row>
    <row r="211" spans="1:10" s="28" customFormat="1" ht="21" customHeight="1">
      <c r="A211" s="75" t="s">
        <v>444</v>
      </c>
      <c r="B211" s="75" t="s">
        <v>4</v>
      </c>
      <c r="C211" s="37" t="s">
        <v>411</v>
      </c>
      <c r="D211" s="37" t="s">
        <v>156</v>
      </c>
      <c r="E211" s="33" t="s">
        <v>734</v>
      </c>
      <c r="F211" s="33" t="s">
        <v>11</v>
      </c>
      <c r="G211" s="56">
        <f>_xlfn.XLOOKUP(J211,DB!N:N,DB!J:J,"Select Waste management practice",0,1)</f>
        <v>21.280193797999999</v>
      </c>
      <c r="H211" s="60"/>
      <c r="I211" s="45">
        <f t="shared" si="7"/>
        <v>0</v>
      </c>
      <c r="J211" s="75" t="str">
        <f t="shared" si="6"/>
        <v>Scope 3Waste disposalMetalMetal: steel cansClosed-looptonnes</v>
      </c>
    </row>
    <row r="212" spans="1:10" s="28" customFormat="1" ht="21" customHeight="1">
      <c r="A212" s="75" t="s">
        <v>444</v>
      </c>
      <c r="B212" s="75" t="s">
        <v>4</v>
      </c>
      <c r="C212" s="37" t="s">
        <v>411</v>
      </c>
      <c r="D212" s="37" t="s">
        <v>156</v>
      </c>
      <c r="E212" s="33" t="s">
        <v>735</v>
      </c>
      <c r="F212" s="33" t="s">
        <v>11</v>
      </c>
      <c r="G212" s="56">
        <f>_xlfn.XLOOKUP(J212,DB!N:N,DB!J:J,"Select Waste management practice",0,1)</f>
        <v>21.280193797999999</v>
      </c>
      <c r="H212" s="60"/>
      <c r="I212" s="45">
        <f t="shared" si="7"/>
        <v>0</v>
      </c>
      <c r="J212" s="75" t="str">
        <f t="shared" si="6"/>
        <v>Scope 3Waste disposalMetalMetal: steel cansCombustiontonnes</v>
      </c>
    </row>
    <row r="213" spans="1:10" s="28" customFormat="1" ht="21" customHeight="1">
      <c r="A213" s="75" t="s">
        <v>444</v>
      </c>
      <c r="B213" s="75" t="s">
        <v>4</v>
      </c>
      <c r="C213" s="37" t="s">
        <v>411</v>
      </c>
      <c r="D213" s="37" t="s">
        <v>156</v>
      </c>
      <c r="E213" s="33" t="s">
        <v>736</v>
      </c>
      <c r="F213" s="33" t="s">
        <v>11</v>
      </c>
      <c r="G213" s="56">
        <f>_xlfn.XLOOKUP(J213,DB!N:N,DB!J:J,"Select Waste management practice",0,1)</f>
        <v>0</v>
      </c>
      <c r="H213" s="60"/>
      <c r="I213" s="45">
        <f t="shared" si="7"/>
        <v>0</v>
      </c>
      <c r="J213" s="75" t="str">
        <f t="shared" si="6"/>
        <v>Scope 3Waste disposalMetalMetal: steel cansCompostingtonnes</v>
      </c>
    </row>
    <row r="214" spans="1:10" s="28" customFormat="1" ht="21" customHeight="1">
      <c r="A214" s="75" t="s">
        <v>444</v>
      </c>
      <c r="B214" s="75" t="s">
        <v>4</v>
      </c>
      <c r="C214" s="37" t="s">
        <v>411</v>
      </c>
      <c r="D214" s="37" t="s">
        <v>156</v>
      </c>
      <c r="E214" s="33" t="s">
        <v>737</v>
      </c>
      <c r="F214" s="33" t="s">
        <v>11</v>
      </c>
      <c r="G214" s="56">
        <f>_xlfn.XLOOKUP(J214,DB!N:N,DB!J:J,"Select Waste management practice",0,1)</f>
        <v>8.8832713178000002</v>
      </c>
      <c r="H214" s="60"/>
      <c r="I214" s="45">
        <f t="shared" si="7"/>
        <v>0</v>
      </c>
      <c r="J214" s="75" t="str">
        <f t="shared" si="6"/>
        <v>Scope 3Waste disposalMetalMetal: steel cansLandfilltonnes</v>
      </c>
    </row>
    <row r="215" spans="1:10" s="28" customFormat="1" ht="21" customHeight="1">
      <c r="A215" s="75" t="s">
        <v>444</v>
      </c>
      <c r="B215" s="75" t="s">
        <v>4</v>
      </c>
      <c r="C215" s="37" t="s">
        <v>411</v>
      </c>
      <c r="D215" s="37" t="s">
        <v>156</v>
      </c>
      <c r="E215" s="33" t="s">
        <v>739</v>
      </c>
      <c r="F215" s="33" t="s">
        <v>11</v>
      </c>
      <c r="G215" s="56">
        <f>_xlfn.XLOOKUP(J215,DB!N:N,DB!J:J,"Select Waste management practice",0,1)</f>
        <v>0</v>
      </c>
      <c r="H215" s="60"/>
      <c r="I215" s="45">
        <f t="shared" si="7"/>
        <v>0</v>
      </c>
      <c r="J215" s="75" t="str">
        <f t="shared" si="6"/>
        <v>Scope 3Waste disposalMetalMetal: steel cansAnaerobic digestiontonnes</v>
      </c>
    </row>
    <row r="216" spans="1:10" s="28" customFormat="1" ht="21" customHeight="1">
      <c r="A216" s="75" t="s">
        <v>444</v>
      </c>
      <c r="B216" s="75" t="s">
        <v>4</v>
      </c>
      <c r="C216" s="37" t="s">
        <v>412</v>
      </c>
      <c r="D216" s="37" t="s">
        <v>168</v>
      </c>
      <c r="E216" s="33" t="s">
        <v>732</v>
      </c>
      <c r="F216" s="33" t="s">
        <v>11</v>
      </c>
      <c r="G216" s="56">
        <f>_xlfn.XLOOKUP(J216,DB!N:N,DB!J:J,"Select Waste management practice",0,1)</f>
        <v>0</v>
      </c>
      <c r="H216" s="60"/>
      <c r="I216" s="45">
        <f t="shared" si="7"/>
        <v>0</v>
      </c>
      <c r="J216" s="75" t="str">
        <f t="shared" si="6"/>
        <v>Scope 3Waste disposalPlasticPlastics: average plasticsRe-usetonnes</v>
      </c>
    </row>
    <row r="217" spans="1:10" s="28" customFormat="1" ht="21" customHeight="1">
      <c r="A217" s="75" t="s">
        <v>444</v>
      </c>
      <c r="B217" s="75" t="s">
        <v>4</v>
      </c>
      <c r="C217" s="37" t="s">
        <v>412</v>
      </c>
      <c r="D217" s="37" t="s">
        <v>168</v>
      </c>
      <c r="E217" s="33" t="s">
        <v>733</v>
      </c>
      <c r="F217" s="33" t="s">
        <v>11</v>
      </c>
      <c r="G217" s="56">
        <f>_xlfn.XLOOKUP(J217,DB!N:N,DB!J:J,"Select Waste management practice",0,1)</f>
        <v>21.280193797999999</v>
      </c>
      <c r="H217" s="60"/>
      <c r="I217" s="45">
        <f t="shared" si="7"/>
        <v>0</v>
      </c>
      <c r="J217" s="75" t="str">
        <f t="shared" si="6"/>
        <v>Scope 3Waste disposalPlasticPlastics: average plasticsOpen-looptonnes</v>
      </c>
    </row>
    <row r="218" spans="1:10" s="28" customFormat="1" ht="21" customHeight="1">
      <c r="A218" s="75" t="s">
        <v>444</v>
      </c>
      <c r="B218" s="75" t="s">
        <v>4</v>
      </c>
      <c r="C218" s="37" t="s">
        <v>412</v>
      </c>
      <c r="D218" s="37" t="s">
        <v>168</v>
      </c>
      <c r="E218" s="33" t="s">
        <v>734</v>
      </c>
      <c r="F218" s="33" t="s">
        <v>11</v>
      </c>
      <c r="G218" s="56">
        <f>_xlfn.XLOOKUP(J218,DB!N:N,DB!J:J,"Select Waste management practice",0,1)</f>
        <v>21.280193797999999</v>
      </c>
      <c r="H218" s="60"/>
      <c r="I218" s="45">
        <f t="shared" si="7"/>
        <v>0</v>
      </c>
      <c r="J218" s="75" t="str">
        <f t="shared" si="6"/>
        <v>Scope 3Waste disposalPlasticPlastics: average plasticsClosed-looptonnes</v>
      </c>
    </row>
    <row r="219" spans="1:10" s="28" customFormat="1" ht="21" customHeight="1">
      <c r="A219" s="75" t="s">
        <v>444</v>
      </c>
      <c r="B219" s="75" t="s">
        <v>4</v>
      </c>
      <c r="C219" s="37" t="s">
        <v>412</v>
      </c>
      <c r="D219" s="37" t="s">
        <v>168</v>
      </c>
      <c r="E219" s="33" t="s">
        <v>735</v>
      </c>
      <c r="F219" s="33" t="s">
        <v>11</v>
      </c>
      <c r="G219" s="56">
        <f>_xlfn.XLOOKUP(J219,DB!N:N,DB!J:J,"Select Waste management practice",0,1)</f>
        <v>21.280193797999999</v>
      </c>
      <c r="H219" s="60"/>
      <c r="I219" s="45">
        <f t="shared" si="7"/>
        <v>0</v>
      </c>
      <c r="J219" s="75" t="str">
        <f t="shared" si="6"/>
        <v>Scope 3Waste disposalPlasticPlastics: average plasticsCombustiontonnes</v>
      </c>
    </row>
    <row r="220" spans="1:10" s="28" customFormat="1" ht="21" customHeight="1">
      <c r="A220" s="75" t="s">
        <v>444</v>
      </c>
      <c r="B220" s="75" t="s">
        <v>4</v>
      </c>
      <c r="C220" s="37" t="s">
        <v>412</v>
      </c>
      <c r="D220" s="37" t="s">
        <v>168</v>
      </c>
      <c r="E220" s="33" t="s">
        <v>736</v>
      </c>
      <c r="F220" s="33" t="s">
        <v>11</v>
      </c>
      <c r="G220" s="56">
        <f>_xlfn.XLOOKUP(J220,DB!N:N,DB!J:J,"Select Waste management practice",0,1)</f>
        <v>0</v>
      </c>
      <c r="H220" s="60"/>
      <c r="I220" s="45">
        <f t="shared" si="7"/>
        <v>0</v>
      </c>
      <c r="J220" s="75" t="str">
        <f t="shared" si="6"/>
        <v>Scope 3Waste disposalPlasticPlastics: average plasticsCompostingtonnes</v>
      </c>
    </row>
    <row r="221" spans="1:10" s="28" customFormat="1" ht="21" customHeight="1">
      <c r="A221" s="75" t="s">
        <v>444</v>
      </c>
      <c r="B221" s="75" t="s">
        <v>4</v>
      </c>
      <c r="C221" s="37" t="s">
        <v>412</v>
      </c>
      <c r="D221" s="37" t="s">
        <v>168</v>
      </c>
      <c r="E221" s="33" t="s">
        <v>737</v>
      </c>
      <c r="F221" s="33" t="s">
        <v>11</v>
      </c>
      <c r="G221" s="56">
        <f>_xlfn.XLOOKUP(J221,DB!N:N,DB!J:J,"Select Waste management practice",0,1)</f>
        <v>8.8832713178000002</v>
      </c>
      <c r="H221" s="60"/>
      <c r="I221" s="45">
        <f t="shared" si="7"/>
        <v>0</v>
      </c>
      <c r="J221" s="75" t="str">
        <f t="shared" si="6"/>
        <v>Scope 3Waste disposalPlasticPlastics: average plasticsLandfilltonnes</v>
      </c>
    </row>
    <row r="222" spans="1:10" s="28" customFormat="1" ht="21" customHeight="1">
      <c r="A222" s="75" t="s">
        <v>444</v>
      </c>
      <c r="B222" s="75" t="s">
        <v>4</v>
      </c>
      <c r="C222" s="37" t="s">
        <v>412</v>
      </c>
      <c r="D222" s="37" t="s">
        <v>168</v>
      </c>
      <c r="E222" s="33" t="s">
        <v>739</v>
      </c>
      <c r="F222" s="33" t="s">
        <v>11</v>
      </c>
      <c r="G222" s="56">
        <f>_xlfn.XLOOKUP(J222,DB!N:N,DB!J:J,"Select Waste management practice",0,1)</f>
        <v>0</v>
      </c>
      <c r="H222" s="60"/>
      <c r="I222" s="45">
        <f t="shared" si="7"/>
        <v>0</v>
      </c>
      <c r="J222" s="75" t="str">
        <f t="shared" si="6"/>
        <v>Scope 3Waste disposalPlasticPlastics: average plasticsAnaerobic digestiontonnes</v>
      </c>
    </row>
    <row r="223" spans="1:10" s="28" customFormat="1" ht="21" customHeight="1">
      <c r="A223" s="75" t="s">
        <v>444</v>
      </c>
      <c r="B223" s="75" t="s">
        <v>4</v>
      </c>
      <c r="C223" s="37" t="s">
        <v>412</v>
      </c>
      <c r="D223" s="37" t="s">
        <v>166</v>
      </c>
      <c r="E223" s="33" t="s">
        <v>732</v>
      </c>
      <c r="F223" s="33" t="s">
        <v>11</v>
      </c>
      <c r="G223" s="56">
        <f>_xlfn.XLOOKUP(J223,DB!N:N,DB!J:J,"Select Waste management practice",0,1)</f>
        <v>0</v>
      </c>
      <c r="H223" s="60"/>
      <c r="I223" s="45">
        <f t="shared" si="7"/>
        <v>0</v>
      </c>
      <c r="J223" s="75" t="str">
        <f t="shared" si="6"/>
        <v>Scope 3Waste disposalPlasticPlastics: average plastic filmRe-usetonnes</v>
      </c>
    </row>
    <row r="224" spans="1:10" s="28" customFormat="1" ht="21" customHeight="1">
      <c r="A224" s="75" t="s">
        <v>444</v>
      </c>
      <c r="B224" s="75" t="s">
        <v>4</v>
      </c>
      <c r="C224" s="37" t="s">
        <v>412</v>
      </c>
      <c r="D224" s="37" t="s">
        <v>166</v>
      </c>
      <c r="E224" s="33" t="s">
        <v>733</v>
      </c>
      <c r="F224" s="33" t="s">
        <v>11</v>
      </c>
      <c r="G224" s="56">
        <f>_xlfn.XLOOKUP(J224,DB!N:N,DB!J:J,"Select Waste management practice",0,1)</f>
        <v>21.280193797999999</v>
      </c>
      <c r="H224" s="60"/>
      <c r="I224" s="45">
        <f t="shared" si="7"/>
        <v>0</v>
      </c>
      <c r="J224" s="75" t="str">
        <f t="shared" si="6"/>
        <v>Scope 3Waste disposalPlasticPlastics: average plastic filmOpen-looptonnes</v>
      </c>
    </row>
    <row r="225" spans="1:10" s="28" customFormat="1" ht="21" customHeight="1">
      <c r="A225" s="75" t="s">
        <v>444</v>
      </c>
      <c r="B225" s="75" t="s">
        <v>4</v>
      </c>
      <c r="C225" s="37" t="s">
        <v>412</v>
      </c>
      <c r="D225" s="37" t="s">
        <v>166</v>
      </c>
      <c r="E225" s="33" t="s">
        <v>734</v>
      </c>
      <c r="F225" s="33" t="s">
        <v>11</v>
      </c>
      <c r="G225" s="56">
        <f>_xlfn.XLOOKUP(J225,DB!N:N,DB!J:J,"Select Waste management practice",0,1)</f>
        <v>21.280193797999999</v>
      </c>
      <c r="H225" s="60"/>
      <c r="I225" s="45">
        <f t="shared" si="7"/>
        <v>0</v>
      </c>
      <c r="J225" s="75" t="str">
        <f t="shared" si="6"/>
        <v>Scope 3Waste disposalPlasticPlastics: average plastic filmClosed-looptonnes</v>
      </c>
    </row>
    <row r="226" spans="1:10" s="28" customFormat="1" ht="21" customHeight="1">
      <c r="A226" s="75" t="s">
        <v>444</v>
      </c>
      <c r="B226" s="75" t="s">
        <v>4</v>
      </c>
      <c r="C226" s="37" t="s">
        <v>412</v>
      </c>
      <c r="D226" s="37" t="s">
        <v>166</v>
      </c>
      <c r="E226" s="33" t="s">
        <v>735</v>
      </c>
      <c r="F226" s="33" t="s">
        <v>11</v>
      </c>
      <c r="G226" s="56">
        <f>_xlfn.XLOOKUP(J226,DB!N:N,DB!J:J,"Select Waste management practice",0,1)</f>
        <v>21.280193797999999</v>
      </c>
      <c r="H226" s="60"/>
      <c r="I226" s="45">
        <f t="shared" si="7"/>
        <v>0</v>
      </c>
      <c r="J226" s="75" t="str">
        <f t="shared" si="6"/>
        <v>Scope 3Waste disposalPlasticPlastics: average plastic filmCombustiontonnes</v>
      </c>
    </row>
    <row r="227" spans="1:10" s="28" customFormat="1" ht="21" customHeight="1">
      <c r="A227" s="75" t="s">
        <v>444</v>
      </c>
      <c r="B227" s="75" t="s">
        <v>4</v>
      </c>
      <c r="C227" s="37" t="s">
        <v>412</v>
      </c>
      <c r="D227" s="37" t="s">
        <v>166</v>
      </c>
      <c r="E227" s="33" t="s">
        <v>736</v>
      </c>
      <c r="F227" s="33" t="s">
        <v>11</v>
      </c>
      <c r="G227" s="56">
        <f>_xlfn.XLOOKUP(J227,DB!N:N,DB!J:J,"Select Waste management practice",0,1)</f>
        <v>0</v>
      </c>
      <c r="H227" s="60"/>
      <c r="I227" s="45">
        <f t="shared" si="7"/>
        <v>0</v>
      </c>
      <c r="J227" s="75" t="str">
        <f t="shared" si="6"/>
        <v>Scope 3Waste disposalPlasticPlastics: average plastic filmCompostingtonnes</v>
      </c>
    </row>
    <row r="228" spans="1:10" s="28" customFormat="1" ht="21" customHeight="1">
      <c r="A228" s="75" t="s">
        <v>444</v>
      </c>
      <c r="B228" s="75" t="s">
        <v>4</v>
      </c>
      <c r="C228" s="37" t="s">
        <v>412</v>
      </c>
      <c r="D228" s="37" t="s">
        <v>166</v>
      </c>
      <c r="E228" s="33" t="s">
        <v>737</v>
      </c>
      <c r="F228" s="33" t="s">
        <v>11</v>
      </c>
      <c r="G228" s="56">
        <f>_xlfn.XLOOKUP(J228,DB!N:N,DB!J:J,"Select Waste management practice",0,1)</f>
        <v>8.8832713178000002</v>
      </c>
      <c r="H228" s="60"/>
      <c r="I228" s="45">
        <f t="shared" si="7"/>
        <v>0</v>
      </c>
      <c r="J228" s="75" t="str">
        <f t="shared" si="6"/>
        <v>Scope 3Waste disposalPlasticPlastics: average plastic filmLandfilltonnes</v>
      </c>
    </row>
    <row r="229" spans="1:10" s="28" customFormat="1" ht="21" customHeight="1">
      <c r="A229" s="75" t="s">
        <v>444</v>
      </c>
      <c r="B229" s="75" t="s">
        <v>4</v>
      </c>
      <c r="C229" s="37" t="s">
        <v>412</v>
      </c>
      <c r="D229" s="37" t="s">
        <v>166</v>
      </c>
      <c r="E229" s="33" t="s">
        <v>739</v>
      </c>
      <c r="F229" s="33" t="s">
        <v>11</v>
      </c>
      <c r="G229" s="56">
        <f>_xlfn.XLOOKUP(J229,DB!N:N,DB!J:J,"Select Waste management practice",0,1)</f>
        <v>0</v>
      </c>
      <c r="H229" s="60"/>
      <c r="I229" s="45">
        <f t="shared" si="7"/>
        <v>0</v>
      </c>
      <c r="J229" s="75" t="str">
        <f t="shared" si="6"/>
        <v>Scope 3Waste disposalPlasticPlastics: average plastic filmAnaerobic digestiontonnes</v>
      </c>
    </row>
    <row r="230" spans="1:10" s="28" customFormat="1" ht="21" customHeight="1">
      <c r="A230" s="75" t="s">
        <v>444</v>
      </c>
      <c r="B230" s="75" t="s">
        <v>4</v>
      </c>
      <c r="C230" s="37" t="s">
        <v>412</v>
      </c>
      <c r="D230" s="37" t="s">
        <v>167</v>
      </c>
      <c r="E230" s="33" t="s">
        <v>732</v>
      </c>
      <c r="F230" s="33" t="s">
        <v>11</v>
      </c>
      <c r="G230" s="56">
        <f>_xlfn.XLOOKUP(J230,DB!N:N,DB!J:J,"Select Waste management practice",0,1)</f>
        <v>0</v>
      </c>
      <c r="H230" s="60"/>
      <c r="I230" s="45">
        <f t="shared" si="7"/>
        <v>0</v>
      </c>
      <c r="J230" s="75" t="str">
        <f t="shared" si="6"/>
        <v>Scope 3Waste disposalPlasticPlastics: average plastic rigidRe-usetonnes</v>
      </c>
    </row>
    <row r="231" spans="1:10" s="28" customFormat="1" ht="21" customHeight="1">
      <c r="A231" s="75" t="s">
        <v>444</v>
      </c>
      <c r="B231" s="75" t="s">
        <v>4</v>
      </c>
      <c r="C231" s="37" t="s">
        <v>412</v>
      </c>
      <c r="D231" s="37" t="s">
        <v>167</v>
      </c>
      <c r="E231" s="33" t="s">
        <v>733</v>
      </c>
      <c r="F231" s="33" t="s">
        <v>11</v>
      </c>
      <c r="G231" s="56">
        <f>_xlfn.XLOOKUP(J231,DB!N:N,DB!J:J,"Select Waste management practice",0,1)</f>
        <v>21.280193797999999</v>
      </c>
      <c r="H231" s="60"/>
      <c r="I231" s="45">
        <f t="shared" si="7"/>
        <v>0</v>
      </c>
      <c r="J231" s="75" t="str">
        <f t="shared" si="6"/>
        <v>Scope 3Waste disposalPlasticPlastics: average plastic rigidOpen-looptonnes</v>
      </c>
    </row>
    <row r="232" spans="1:10" s="28" customFormat="1" ht="21" customHeight="1">
      <c r="A232" s="75" t="s">
        <v>444</v>
      </c>
      <c r="B232" s="75" t="s">
        <v>4</v>
      </c>
      <c r="C232" s="37" t="s">
        <v>412</v>
      </c>
      <c r="D232" s="37" t="s">
        <v>167</v>
      </c>
      <c r="E232" s="33" t="s">
        <v>734</v>
      </c>
      <c r="F232" s="33" t="s">
        <v>11</v>
      </c>
      <c r="G232" s="56">
        <f>_xlfn.XLOOKUP(J232,DB!N:N,DB!J:J,"Select Waste management practice",0,1)</f>
        <v>21.280193797999999</v>
      </c>
      <c r="H232" s="60"/>
      <c r="I232" s="45">
        <f t="shared" si="7"/>
        <v>0</v>
      </c>
      <c r="J232" s="75" t="str">
        <f t="shared" si="6"/>
        <v>Scope 3Waste disposalPlasticPlastics: average plastic rigidClosed-looptonnes</v>
      </c>
    </row>
    <row r="233" spans="1:10" s="28" customFormat="1" ht="21" customHeight="1">
      <c r="A233" s="75" t="s">
        <v>444</v>
      </c>
      <c r="B233" s="75" t="s">
        <v>4</v>
      </c>
      <c r="C233" s="37" t="s">
        <v>412</v>
      </c>
      <c r="D233" s="37" t="s">
        <v>167</v>
      </c>
      <c r="E233" s="33" t="s">
        <v>735</v>
      </c>
      <c r="F233" s="33" t="s">
        <v>11</v>
      </c>
      <c r="G233" s="56">
        <f>_xlfn.XLOOKUP(J233,DB!N:N,DB!J:J,"Select Waste management practice",0,1)</f>
        <v>21.280193797999999</v>
      </c>
      <c r="H233" s="60"/>
      <c r="I233" s="45">
        <f t="shared" si="7"/>
        <v>0</v>
      </c>
      <c r="J233" s="75" t="str">
        <f t="shared" si="6"/>
        <v>Scope 3Waste disposalPlasticPlastics: average plastic rigidCombustiontonnes</v>
      </c>
    </row>
    <row r="234" spans="1:10" s="28" customFormat="1" ht="21" customHeight="1">
      <c r="A234" s="75" t="s">
        <v>444</v>
      </c>
      <c r="B234" s="75" t="s">
        <v>4</v>
      </c>
      <c r="C234" s="37" t="s">
        <v>412</v>
      </c>
      <c r="D234" s="37" t="s">
        <v>167</v>
      </c>
      <c r="E234" s="33" t="s">
        <v>736</v>
      </c>
      <c r="F234" s="33" t="s">
        <v>11</v>
      </c>
      <c r="G234" s="56">
        <f>_xlfn.XLOOKUP(J234,DB!N:N,DB!J:J,"Select Waste management practice",0,1)</f>
        <v>0</v>
      </c>
      <c r="H234" s="60"/>
      <c r="I234" s="45">
        <f t="shared" si="7"/>
        <v>0</v>
      </c>
      <c r="J234" s="75" t="str">
        <f t="shared" si="6"/>
        <v>Scope 3Waste disposalPlasticPlastics: average plastic rigidCompostingtonnes</v>
      </c>
    </row>
    <row r="235" spans="1:10" s="28" customFormat="1" ht="21" customHeight="1">
      <c r="A235" s="75" t="s">
        <v>444</v>
      </c>
      <c r="B235" s="75" t="s">
        <v>4</v>
      </c>
      <c r="C235" s="37" t="s">
        <v>412</v>
      </c>
      <c r="D235" s="37" t="s">
        <v>167</v>
      </c>
      <c r="E235" s="33" t="s">
        <v>737</v>
      </c>
      <c r="F235" s="33" t="s">
        <v>11</v>
      </c>
      <c r="G235" s="56">
        <f>_xlfn.XLOOKUP(J235,DB!N:N,DB!J:J,"Select Waste management practice",0,1)</f>
        <v>8.8832713178000002</v>
      </c>
      <c r="H235" s="60"/>
      <c r="I235" s="45">
        <f t="shared" si="7"/>
        <v>0</v>
      </c>
      <c r="J235" s="75" t="str">
        <f t="shared" si="6"/>
        <v>Scope 3Waste disposalPlasticPlastics: average plastic rigidLandfilltonnes</v>
      </c>
    </row>
    <row r="236" spans="1:10" s="28" customFormat="1" ht="21" customHeight="1">
      <c r="A236" s="75" t="s">
        <v>444</v>
      </c>
      <c r="B236" s="75" t="s">
        <v>4</v>
      </c>
      <c r="C236" s="37" t="s">
        <v>412</v>
      </c>
      <c r="D236" s="37" t="s">
        <v>167</v>
      </c>
      <c r="E236" s="33" t="s">
        <v>739</v>
      </c>
      <c r="F236" s="33" t="s">
        <v>11</v>
      </c>
      <c r="G236" s="56">
        <f>_xlfn.XLOOKUP(J236,DB!N:N,DB!J:J,"Select Waste management practice",0,1)</f>
        <v>0</v>
      </c>
      <c r="H236" s="60"/>
      <c r="I236" s="45">
        <f t="shared" si="7"/>
        <v>0</v>
      </c>
      <c r="J236" s="75" t="str">
        <f t="shared" si="6"/>
        <v>Scope 3Waste disposalPlasticPlastics: average plastic rigidAnaerobic digestiontonnes</v>
      </c>
    </row>
    <row r="237" spans="1:10" s="28" customFormat="1" ht="21" customHeight="1">
      <c r="A237" s="75" t="s">
        <v>444</v>
      </c>
      <c r="B237" s="75" t="s">
        <v>4</v>
      </c>
      <c r="C237" s="37" t="s">
        <v>412</v>
      </c>
      <c r="D237" s="37" t="s">
        <v>169</v>
      </c>
      <c r="E237" s="33" t="s">
        <v>732</v>
      </c>
      <c r="F237" s="33" t="s">
        <v>11</v>
      </c>
      <c r="G237" s="56">
        <f>_xlfn.XLOOKUP(J237,DB!N:N,DB!J:J,"Select Waste management practice",0,1)</f>
        <v>0</v>
      </c>
      <c r="H237" s="60"/>
      <c r="I237" s="45">
        <f t="shared" si="7"/>
        <v>0</v>
      </c>
      <c r="J237" s="75" t="str">
        <f t="shared" si="6"/>
        <v>Scope 3Waste disposalPlasticPlastics: HDPE (incl. forming)Re-usetonnes</v>
      </c>
    </row>
    <row r="238" spans="1:10" s="28" customFormat="1" ht="21" customHeight="1">
      <c r="A238" s="75" t="s">
        <v>444</v>
      </c>
      <c r="B238" s="75" t="s">
        <v>4</v>
      </c>
      <c r="C238" s="37" t="s">
        <v>412</v>
      </c>
      <c r="D238" s="37" t="s">
        <v>169</v>
      </c>
      <c r="E238" s="33" t="s">
        <v>733</v>
      </c>
      <c r="F238" s="33" t="s">
        <v>11</v>
      </c>
      <c r="G238" s="56">
        <f>_xlfn.XLOOKUP(J238,DB!N:N,DB!J:J,"Select Waste management practice",0,1)</f>
        <v>21.280193797999999</v>
      </c>
      <c r="H238" s="60"/>
      <c r="I238" s="45">
        <f t="shared" si="7"/>
        <v>0</v>
      </c>
      <c r="J238" s="75" t="str">
        <f t="shared" si="6"/>
        <v>Scope 3Waste disposalPlasticPlastics: HDPE (incl. forming)Open-looptonnes</v>
      </c>
    </row>
    <row r="239" spans="1:10" s="28" customFormat="1" ht="21" customHeight="1">
      <c r="A239" s="75" t="s">
        <v>444</v>
      </c>
      <c r="B239" s="75" t="s">
        <v>4</v>
      </c>
      <c r="C239" s="37" t="s">
        <v>412</v>
      </c>
      <c r="D239" s="37" t="s">
        <v>169</v>
      </c>
      <c r="E239" s="33" t="s">
        <v>734</v>
      </c>
      <c r="F239" s="33" t="s">
        <v>11</v>
      </c>
      <c r="G239" s="56">
        <f>_xlfn.XLOOKUP(J239,DB!N:N,DB!J:J,"Select Waste management practice",0,1)</f>
        <v>21.280193797999999</v>
      </c>
      <c r="H239" s="60"/>
      <c r="I239" s="45">
        <f t="shared" si="7"/>
        <v>0</v>
      </c>
      <c r="J239" s="75" t="str">
        <f t="shared" si="6"/>
        <v>Scope 3Waste disposalPlasticPlastics: HDPE (incl. forming)Closed-looptonnes</v>
      </c>
    </row>
    <row r="240" spans="1:10" s="28" customFormat="1" ht="21" customHeight="1">
      <c r="A240" s="75" t="s">
        <v>444</v>
      </c>
      <c r="B240" s="75" t="s">
        <v>4</v>
      </c>
      <c r="C240" s="37" t="s">
        <v>412</v>
      </c>
      <c r="D240" s="37" t="s">
        <v>169</v>
      </c>
      <c r="E240" s="33" t="s">
        <v>735</v>
      </c>
      <c r="F240" s="33" t="s">
        <v>11</v>
      </c>
      <c r="G240" s="56">
        <f>_xlfn.XLOOKUP(J240,DB!N:N,DB!J:J,"Select Waste management practice",0,1)</f>
        <v>21.280193797999999</v>
      </c>
      <c r="H240" s="60"/>
      <c r="I240" s="45">
        <f t="shared" si="7"/>
        <v>0</v>
      </c>
      <c r="J240" s="75" t="str">
        <f t="shared" si="6"/>
        <v>Scope 3Waste disposalPlasticPlastics: HDPE (incl. forming)Combustiontonnes</v>
      </c>
    </row>
    <row r="241" spans="1:10" s="28" customFormat="1" ht="21" customHeight="1">
      <c r="A241" s="75" t="s">
        <v>444</v>
      </c>
      <c r="B241" s="75" t="s">
        <v>4</v>
      </c>
      <c r="C241" s="37" t="s">
        <v>412</v>
      </c>
      <c r="D241" s="37" t="s">
        <v>169</v>
      </c>
      <c r="E241" s="33" t="s">
        <v>736</v>
      </c>
      <c r="F241" s="33" t="s">
        <v>11</v>
      </c>
      <c r="G241" s="56">
        <f>_xlfn.XLOOKUP(J241,DB!N:N,DB!J:J,"Select Waste management practice",0,1)</f>
        <v>0</v>
      </c>
      <c r="H241" s="60"/>
      <c r="I241" s="45">
        <f t="shared" si="7"/>
        <v>0</v>
      </c>
      <c r="J241" s="75" t="str">
        <f t="shared" si="6"/>
        <v>Scope 3Waste disposalPlasticPlastics: HDPE (incl. forming)Compostingtonnes</v>
      </c>
    </row>
    <row r="242" spans="1:10" s="28" customFormat="1" ht="21" customHeight="1">
      <c r="A242" s="75" t="s">
        <v>444</v>
      </c>
      <c r="B242" s="75" t="s">
        <v>4</v>
      </c>
      <c r="C242" s="37" t="s">
        <v>412</v>
      </c>
      <c r="D242" s="37" t="s">
        <v>169</v>
      </c>
      <c r="E242" s="33" t="s">
        <v>737</v>
      </c>
      <c r="F242" s="33" t="s">
        <v>11</v>
      </c>
      <c r="G242" s="56">
        <f>_xlfn.XLOOKUP(J242,DB!N:N,DB!J:J,"Select Waste management practice",0,1)</f>
        <v>8.8832713178000002</v>
      </c>
      <c r="H242" s="60"/>
      <c r="I242" s="45">
        <f t="shared" si="7"/>
        <v>0</v>
      </c>
      <c r="J242" s="75" t="str">
        <f t="shared" si="6"/>
        <v>Scope 3Waste disposalPlasticPlastics: HDPE (incl. forming)Landfilltonnes</v>
      </c>
    </row>
    <row r="243" spans="1:10" s="28" customFormat="1" ht="21" customHeight="1">
      <c r="A243" s="75" t="s">
        <v>444</v>
      </c>
      <c r="B243" s="75" t="s">
        <v>4</v>
      </c>
      <c r="C243" s="37" t="s">
        <v>412</v>
      </c>
      <c r="D243" s="37" t="s">
        <v>169</v>
      </c>
      <c r="E243" s="33" t="s">
        <v>739</v>
      </c>
      <c r="F243" s="33" t="s">
        <v>11</v>
      </c>
      <c r="G243" s="56">
        <f>_xlfn.XLOOKUP(J243,DB!N:N,DB!J:J,"Select Waste management practice",0,1)</f>
        <v>0</v>
      </c>
      <c r="H243" s="60"/>
      <c r="I243" s="45">
        <f t="shared" si="7"/>
        <v>0</v>
      </c>
      <c r="J243" s="75" t="str">
        <f t="shared" si="6"/>
        <v>Scope 3Waste disposalPlasticPlastics: HDPE (incl. forming)Anaerobic digestiontonnes</v>
      </c>
    </row>
    <row r="244" spans="1:10" s="28" customFormat="1" ht="21" customHeight="1">
      <c r="A244" s="75" t="s">
        <v>444</v>
      </c>
      <c r="B244" s="75" t="s">
        <v>4</v>
      </c>
      <c r="C244" s="37" t="s">
        <v>412</v>
      </c>
      <c r="D244" s="37" t="s">
        <v>170</v>
      </c>
      <c r="E244" s="33" t="s">
        <v>732</v>
      </c>
      <c r="F244" s="33" t="s">
        <v>11</v>
      </c>
      <c r="G244" s="56">
        <f>_xlfn.XLOOKUP(J244,DB!N:N,DB!J:J,"Select Waste management practice",0,1)</f>
        <v>0</v>
      </c>
      <c r="H244" s="60"/>
      <c r="I244" s="45">
        <f t="shared" si="7"/>
        <v>0</v>
      </c>
      <c r="J244" s="75" t="str">
        <f t="shared" si="6"/>
        <v>Scope 3Waste disposalPlasticPlastics: LDPE and LLDPE (incl. forming)Re-usetonnes</v>
      </c>
    </row>
    <row r="245" spans="1:10" s="28" customFormat="1" ht="21" customHeight="1">
      <c r="A245" s="75" t="s">
        <v>444</v>
      </c>
      <c r="B245" s="75" t="s">
        <v>4</v>
      </c>
      <c r="C245" s="37" t="s">
        <v>412</v>
      </c>
      <c r="D245" s="37" t="s">
        <v>170</v>
      </c>
      <c r="E245" s="33" t="s">
        <v>733</v>
      </c>
      <c r="F245" s="33" t="s">
        <v>11</v>
      </c>
      <c r="G245" s="56">
        <f>_xlfn.XLOOKUP(J245,DB!N:N,DB!J:J,"Select Waste management practice",0,1)</f>
        <v>21.280193797999999</v>
      </c>
      <c r="H245" s="60"/>
      <c r="I245" s="45">
        <f t="shared" si="7"/>
        <v>0</v>
      </c>
      <c r="J245" s="75" t="str">
        <f t="shared" si="6"/>
        <v>Scope 3Waste disposalPlasticPlastics: LDPE and LLDPE (incl. forming)Open-looptonnes</v>
      </c>
    </row>
    <row r="246" spans="1:10" s="28" customFormat="1" ht="21" customHeight="1">
      <c r="A246" s="75" t="s">
        <v>444</v>
      </c>
      <c r="B246" s="75" t="s">
        <v>4</v>
      </c>
      <c r="C246" s="37" t="s">
        <v>412</v>
      </c>
      <c r="D246" s="37" t="s">
        <v>170</v>
      </c>
      <c r="E246" s="33" t="s">
        <v>734</v>
      </c>
      <c r="F246" s="33" t="s">
        <v>11</v>
      </c>
      <c r="G246" s="56">
        <f>_xlfn.XLOOKUP(J246,DB!N:N,DB!J:J,"Select Waste management practice",0,1)</f>
        <v>21.280193797999999</v>
      </c>
      <c r="H246" s="60"/>
      <c r="I246" s="45">
        <f t="shared" si="7"/>
        <v>0</v>
      </c>
      <c r="J246" s="75" t="str">
        <f t="shared" si="6"/>
        <v>Scope 3Waste disposalPlasticPlastics: LDPE and LLDPE (incl. forming)Closed-looptonnes</v>
      </c>
    </row>
    <row r="247" spans="1:10" s="28" customFormat="1" ht="21" customHeight="1">
      <c r="A247" s="75" t="s">
        <v>444</v>
      </c>
      <c r="B247" s="75" t="s">
        <v>4</v>
      </c>
      <c r="C247" s="37" t="s">
        <v>412</v>
      </c>
      <c r="D247" s="37" t="s">
        <v>170</v>
      </c>
      <c r="E247" s="33" t="s">
        <v>735</v>
      </c>
      <c r="F247" s="33" t="s">
        <v>11</v>
      </c>
      <c r="G247" s="56">
        <f>_xlfn.XLOOKUP(J247,DB!N:N,DB!J:J,"Select Waste management practice",0,1)</f>
        <v>21.280193797999999</v>
      </c>
      <c r="H247" s="60"/>
      <c r="I247" s="45">
        <f t="shared" si="7"/>
        <v>0</v>
      </c>
      <c r="J247" s="75" t="str">
        <f t="shared" si="6"/>
        <v>Scope 3Waste disposalPlasticPlastics: LDPE and LLDPE (incl. forming)Combustiontonnes</v>
      </c>
    </row>
    <row r="248" spans="1:10" s="28" customFormat="1" ht="21" customHeight="1">
      <c r="A248" s="75" t="s">
        <v>444</v>
      </c>
      <c r="B248" s="75" t="s">
        <v>4</v>
      </c>
      <c r="C248" s="37" t="s">
        <v>412</v>
      </c>
      <c r="D248" s="37" t="s">
        <v>170</v>
      </c>
      <c r="E248" s="33" t="s">
        <v>736</v>
      </c>
      <c r="F248" s="33" t="s">
        <v>11</v>
      </c>
      <c r="G248" s="56">
        <f>_xlfn.XLOOKUP(J248,DB!N:N,DB!J:J,"Select Waste management practice",0,1)</f>
        <v>0</v>
      </c>
      <c r="H248" s="60"/>
      <c r="I248" s="45">
        <f t="shared" si="7"/>
        <v>0</v>
      </c>
      <c r="J248" s="75" t="str">
        <f t="shared" si="6"/>
        <v>Scope 3Waste disposalPlasticPlastics: LDPE and LLDPE (incl. forming)Compostingtonnes</v>
      </c>
    </row>
    <row r="249" spans="1:10" s="28" customFormat="1" ht="21" customHeight="1">
      <c r="A249" s="75" t="s">
        <v>444</v>
      </c>
      <c r="B249" s="75" t="s">
        <v>4</v>
      </c>
      <c r="C249" s="37" t="s">
        <v>412</v>
      </c>
      <c r="D249" s="37" t="s">
        <v>170</v>
      </c>
      <c r="E249" s="33" t="s">
        <v>737</v>
      </c>
      <c r="F249" s="33" t="s">
        <v>11</v>
      </c>
      <c r="G249" s="56">
        <f>_xlfn.XLOOKUP(J249,DB!N:N,DB!J:J,"Select Waste management practice",0,1)</f>
        <v>8.8832713178000002</v>
      </c>
      <c r="H249" s="60"/>
      <c r="I249" s="45">
        <f t="shared" si="7"/>
        <v>0</v>
      </c>
      <c r="J249" s="75" t="str">
        <f t="shared" si="6"/>
        <v>Scope 3Waste disposalPlasticPlastics: LDPE and LLDPE (incl. forming)Landfilltonnes</v>
      </c>
    </row>
    <row r="250" spans="1:10" s="28" customFormat="1" ht="21" customHeight="1">
      <c r="A250" s="75" t="s">
        <v>444</v>
      </c>
      <c r="B250" s="75" t="s">
        <v>4</v>
      </c>
      <c r="C250" s="37" t="s">
        <v>412</v>
      </c>
      <c r="D250" s="37" t="s">
        <v>170</v>
      </c>
      <c r="E250" s="33" t="s">
        <v>739</v>
      </c>
      <c r="F250" s="33" t="s">
        <v>11</v>
      </c>
      <c r="G250" s="56">
        <f>_xlfn.XLOOKUP(J250,DB!N:N,DB!J:J,"Select Waste management practice",0,1)</f>
        <v>0</v>
      </c>
      <c r="H250" s="60"/>
      <c r="I250" s="45">
        <f t="shared" si="7"/>
        <v>0</v>
      </c>
      <c r="J250" s="75" t="str">
        <f t="shared" si="6"/>
        <v>Scope 3Waste disposalPlasticPlastics: LDPE and LLDPE (incl. forming)Anaerobic digestiontonnes</v>
      </c>
    </row>
    <row r="251" spans="1:10" s="28" customFormat="1" ht="21" customHeight="1">
      <c r="A251" s="75" t="s">
        <v>444</v>
      </c>
      <c r="B251" s="75" t="s">
        <v>4</v>
      </c>
      <c r="C251" s="37" t="s">
        <v>412</v>
      </c>
      <c r="D251" s="37" t="s">
        <v>171</v>
      </c>
      <c r="E251" s="33" t="s">
        <v>732</v>
      </c>
      <c r="F251" s="33" t="s">
        <v>11</v>
      </c>
      <c r="G251" s="56">
        <f>_xlfn.XLOOKUP(J251,DB!N:N,DB!J:J,"Select Waste management practice",0,1)</f>
        <v>0</v>
      </c>
      <c r="H251" s="60"/>
      <c r="I251" s="45">
        <f t="shared" si="7"/>
        <v>0</v>
      </c>
      <c r="J251" s="75" t="str">
        <f t="shared" si="6"/>
        <v>Scope 3Waste disposalPlasticPlastics: PET (incl. forming)Re-usetonnes</v>
      </c>
    </row>
    <row r="252" spans="1:10" s="28" customFormat="1" ht="21" customHeight="1">
      <c r="A252" s="75" t="s">
        <v>444</v>
      </c>
      <c r="B252" s="75" t="s">
        <v>4</v>
      </c>
      <c r="C252" s="37" t="s">
        <v>412</v>
      </c>
      <c r="D252" s="37" t="s">
        <v>171</v>
      </c>
      <c r="E252" s="33" t="s">
        <v>733</v>
      </c>
      <c r="F252" s="33" t="s">
        <v>11</v>
      </c>
      <c r="G252" s="56">
        <f>_xlfn.XLOOKUP(J252,DB!N:N,DB!J:J,"Select Waste management practice",0,1)</f>
        <v>21.280193797999999</v>
      </c>
      <c r="H252" s="60"/>
      <c r="I252" s="45">
        <f t="shared" si="7"/>
        <v>0</v>
      </c>
      <c r="J252" s="75" t="str">
        <f t="shared" si="6"/>
        <v>Scope 3Waste disposalPlasticPlastics: PET (incl. forming)Open-looptonnes</v>
      </c>
    </row>
    <row r="253" spans="1:10" s="28" customFormat="1" ht="21" customHeight="1">
      <c r="A253" s="75" t="s">
        <v>444</v>
      </c>
      <c r="B253" s="75" t="s">
        <v>4</v>
      </c>
      <c r="C253" s="37" t="s">
        <v>412</v>
      </c>
      <c r="D253" s="37" t="s">
        <v>171</v>
      </c>
      <c r="E253" s="33" t="s">
        <v>734</v>
      </c>
      <c r="F253" s="33" t="s">
        <v>11</v>
      </c>
      <c r="G253" s="56">
        <f>_xlfn.XLOOKUP(J253,DB!N:N,DB!J:J,"Select Waste management practice",0,1)</f>
        <v>21.280193797999999</v>
      </c>
      <c r="H253" s="60"/>
      <c r="I253" s="45">
        <f t="shared" si="7"/>
        <v>0</v>
      </c>
      <c r="J253" s="75" t="str">
        <f t="shared" si="6"/>
        <v>Scope 3Waste disposalPlasticPlastics: PET (incl. forming)Closed-looptonnes</v>
      </c>
    </row>
    <row r="254" spans="1:10" s="28" customFormat="1" ht="21" customHeight="1">
      <c r="A254" s="75" t="s">
        <v>444</v>
      </c>
      <c r="B254" s="75" t="s">
        <v>4</v>
      </c>
      <c r="C254" s="37" t="s">
        <v>412</v>
      </c>
      <c r="D254" s="37" t="s">
        <v>171</v>
      </c>
      <c r="E254" s="33" t="s">
        <v>735</v>
      </c>
      <c r="F254" s="33" t="s">
        <v>11</v>
      </c>
      <c r="G254" s="56">
        <f>_xlfn.XLOOKUP(J254,DB!N:N,DB!J:J,"Select Waste management practice",0,1)</f>
        <v>21.280193797999999</v>
      </c>
      <c r="H254" s="60"/>
      <c r="I254" s="45">
        <f t="shared" si="7"/>
        <v>0</v>
      </c>
      <c r="J254" s="75" t="str">
        <f t="shared" si="6"/>
        <v>Scope 3Waste disposalPlasticPlastics: PET (incl. forming)Combustiontonnes</v>
      </c>
    </row>
    <row r="255" spans="1:10" s="28" customFormat="1" ht="21" customHeight="1">
      <c r="A255" s="75" t="s">
        <v>444</v>
      </c>
      <c r="B255" s="75" t="s">
        <v>4</v>
      </c>
      <c r="C255" s="37" t="s">
        <v>412</v>
      </c>
      <c r="D255" s="37" t="s">
        <v>171</v>
      </c>
      <c r="E255" s="33" t="s">
        <v>736</v>
      </c>
      <c r="F255" s="33" t="s">
        <v>11</v>
      </c>
      <c r="G255" s="56">
        <f>_xlfn.XLOOKUP(J255,DB!N:N,DB!J:J,"Select Waste management practice",0,1)</f>
        <v>0</v>
      </c>
      <c r="H255" s="60"/>
      <c r="I255" s="45">
        <f t="shared" si="7"/>
        <v>0</v>
      </c>
      <c r="J255" s="75" t="str">
        <f t="shared" si="6"/>
        <v>Scope 3Waste disposalPlasticPlastics: PET (incl. forming)Compostingtonnes</v>
      </c>
    </row>
    <row r="256" spans="1:10" ht="21" customHeight="1">
      <c r="A256" s="75" t="s">
        <v>444</v>
      </c>
      <c r="B256" s="71" t="s">
        <v>4</v>
      </c>
      <c r="C256" s="37" t="s">
        <v>412</v>
      </c>
      <c r="D256" s="37" t="s">
        <v>171</v>
      </c>
      <c r="E256" s="33" t="s">
        <v>737</v>
      </c>
      <c r="F256" s="33" t="s">
        <v>11</v>
      </c>
      <c r="G256" s="56">
        <f>_xlfn.XLOOKUP(J256,DB!N:N,DB!J:J,"Select Waste management practice",0,1)</f>
        <v>8.8832713178000002</v>
      </c>
      <c r="H256" s="60"/>
      <c r="I256" s="45">
        <f t="shared" si="7"/>
        <v>0</v>
      </c>
      <c r="J256" s="75" t="str">
        <f t="shared" si="6"/>
        <v>Scope 3Waste disposalPlasticPlastics: PET (incl. forming)Landfilltonnes</v>
      </c>
    </row>
    <row r="257" spans="1:10" ht="21" customHeight="1">
      <c r="A257" s="75" t="s">
        <v>444</v>
      </c>
      <c r="B257" s="71" t="s">
        <v>4</v>
      </c>
      <c r="C257" s="37" t="s">
        <v>412</v>
      </c>
      <c r="D257" s="37" t="s">
        <v>171</v>
      </c>
      <c r="E257" s="33" t="s">
        <v>739</v>
      </c>
      <c r="F257" s="33" t="s">
        <v>11</v>
      </c>
      <c r="G257" s="56">
        <f>_xlfn.XLOOKUP(J257,DB!N:N,DB!J:J,"Select Waste management practice",0,1)</f>
        <v>0</v>
      </c>
      <c r="H257" s="60"/>
      <c r="I257" s="45">
        <f t="shared" si="7"/>
        <v>0</v>
      </c>
      <c r="J257" s="75" t="str">
        <f t="shared" si="6"/>
        <v>Scope 3Waste disposalPlasticPlastics: PET (incl. forming)Anaerobic digestiontonnes</v>
      </c>
    </row>
    <row r="258" spans="1:10" ht="21" customHeight="1">
      <c r="A258" s="75" t="s">
        <v>444</v>
      </c>
      <c r="B258" s="71" t="s">
        <v>4</v>
      </c>
      <c r="C258" s="37" t="s">
        <v>412</v>
      </c>
      <c r="D258" s="37" t="s">
        <v>172</v>
      </c>
      <c r="E258" s="33" t="s">
        <v>732</v>
      </c>
      <c r="F258" s="33" t="s">
        <v>11</v>
      </c>
      <c r="G258" s="56">
        <f>_xlfn.XLOOKUP(J258,DB!N:N,DB!J:J,"Select Waste management practice",0,1)</f>
        <v>0</v>
      </c>
      <c r="H258" s="60"/>
      <c r="I258" s="45">
        <f t="shared" si="7"/>
        <v>0</v>
      </c>
      <c r="J258" s="75" t="str">
        <f t="shared" si="6"/>
        <v>Scope 3Waste disposalPlasticPlastics: PP (incl. forming)Re-usetonnes</v>
      </c>
    </row>
    <row r="259" spans="1:10" ht="21" customHeight="1">
      <c r="A259" s="75" t="s">
        <v>444</v>
      </c>
      <c r="B259" s="71" t="s">
        <v>4</v>
      </c>
      <c r="C259" s="37" t="s">
        <v>412</v>
      </c>
      <c r="D259" s="37" t="s">
        <v>172</v>
      </c>
      <c r="E259" s="33" t="s">
        <v>733</v>
      </c>
      <c r="F259" s="33" t="s">
        <v>11</v>
      </c>
      <c r="G259" s="56">
        <f>_xlfn.XLOOKUP(J259,DB!N:N,DB!J:J,"Select Waste management practice",0,1)</f>
        <v>21.280193797999999</v>
      </c>
      <c r="H259" s="60"/>
      <c r="I259" s="45">
        <f t="shared" si="7"/>
        <v>0</v>
      </c>
      <c r="J259" s="75" t="str">
        <f t="shared" si="6"/>
        <v>Scope 3Waste disposalPlasticPlastics: PP (incl. forming)Open-looptonnes</v>
      </c>
    </row>
    <row r="260" spans="1:10" ht="21" customHeight="1">
      <c r="A260" s="75" t="s">
        <v>444</v>
      </c>
      <c r="B260" s="71" t="s">
        <v>4</v>
      </c>
      <c r="C260" s="37" t="s">
        <v>412</v>
      </c>
      <c r="D260" s="37" t="s">
        <v>172</v>
      </c>
      <c r="E260" s="33" t="s">
        <v>734</v>
      </c>
      <c r="F260" s="33" t="s">
        <v>11</v>
      </c>
      <c r="G260" s="56">
        <f>_xlfn.XLOOKUP(J260,DB!N:N,DB!J:J,"Select Waste management practice",0,1)</f>
        <v>21.280193797999999</v>
      </c>
      <c r="H260" s="60"/>
      <c r="I260" s="45">
        <f t="shared" si="7"/>
        <v>0</v>
      </c>
      <c r="J260" s="75" t="str">
        <f t="shared" si="6"/>
        <v>Scope 3Waste disposalPlasticPlastics: PP (incl. forming)Closed-looptonnes</v>
      </c>
    </row>
    <row r="261" spans="1:10" ht="21" customHeight="1">
      <c r="A261" s="75" t="s">
        <v>444</v>
      </c>
      <c r="B261" s="71" t="s">
        <v>4</v>
      </c>
      <c r="C261" s="37" t="s">
        <v>412</v>
      </c>
      <c r="D261" s="37" t="s">
        <v>172</v>
      </c>
      <c r="E261" s="33" t="s">
        <v>735</v>
      </c>
      <c r="F261" s="33" t="s">
        <v>11</v>
      </c>
      <c r="G261" s="56">
        <f>_xlfn.XLOOKUP(J261,DB!N:N,DB!J:J,"Select Waste management practice",0,1)</f>
        <v>21.280193797999999</v>
      </c>
      <c r="H261" s="60"/>
      <c r="I261" s="45">
        <f t="shared" si="7"/>
        <v>0</v>
      </c>
      <c r="J261" s="75" t="str">
        <f t="shared" si="6"/>
        <v>Scope 3Waste disposalPlasticPlastics: PP (incl. forming)Combustiontonnes</v>
      </c>
    </row>
    <row r="262" spans="1:10" ht="21" customHeight="1">
      <c r="A262" s="75" t="s">
        <v>444</v>
      </c>
      <c r="B262" s="71" t="s">
        <v>4</v>
      </c>
      <c r="C262" s="37" t="s">
        <v>412</v>
      </c>
      <c r="D262" s="37" t="s">
        <v>172</v>
      </c>
      <c r="E262" s="33" t="s">
        <v>736</v>
      </c>
      <c r="F262" s="33" t="s">
        <v>11</v>
      </c>
      <c r="G262" s="56">
        <f>_xlfn.XLOOKUP(J262,DB!N:N,DB!J:J,"Select Waste management practice",0,1)</f>
        <v>0</v>
      </c>
      <c r="H262" s="60"/>
      <c r="I262" s="45">
        <f t="shared" si="7"/>
        <v>0</v>
      </c>
      <c r="J262" s="75" t="str">
        <f t="shared" ref="J262:J299" si="8">CONCATENATE(A262,B262,C262,D262,E262,F262)</f>
        <v>Scope 3Waste disposalPlasticPlastics: PP (incl. forming)Compostingtonnes</v>
      </c>
    </row>
    <row r="263" spans="1:10" ht="21" customHeight="1">
      <c r="A263" s="75" t="s">
        <v>444</v>
      </c>
      <c r="B263" s="71" t="s">
        <v>4</v>
      </c>
      <c r="C263" s="37" t="s">
        <v>412</v>
      </c>
      <c r="D263" s="37" t="s">
        <v>172</v>
      </c>
      <c r="E263" s="33" t="s">
        <v>737</v>
      </c>
      <c r="F263" s="33" t="s">
        <v>11</v>
      </c>
      <c r="G263" s="56">
        <f>_xlfn.XLOOKUP(J263,DB!N:N,DB!J:J,"Select Waste management practice",0,1)</f>
        <v>8.8832713178000002</v>
      </c>
      <c r="H263" s="60"/>
      <c r="I263" s="45">
        <f t="shared" ref="I263:I299" si="9">IF(ISBLANK(E263),"-",G263*H263)</f>
        <v>0</v>
      </c>
      <c r="J263" s="75" t="str">
        <f t="shared" si="8"/>
        <v>Scope 3Waste disposalPlasticPlastics: PP (incl. forming)Landfilltonnes</v>
      </c>
    </row>
    <row r="264" spans="1:10" ht="21" customHeight="1">
      <c r="A264" s="75" t="s">
        <v>444</v>
      </c>
      <c r="B264" s="71" t="s">
        <v>4</v>
      </c>
      <c r="C264" s="37" t="s">
        <v>412</v>
      </c>
      <c r="D264" s="37" t="s">
        <v>172</v>
      </c>
      <c r="E264" s="33" t="s">
        <v>739</v>
      </c>
      <c r="F264" s="33" t="s">
        <v>11</v>
      </c>
      <c r="G264" s="56">
        <f>_xlfn.XLOOKUP(J264,DB!N:N,DB!J:J,"Select Waste management practice",0,1)</f>
        <v>0</v>
      </c>
      <c r="H264" s="60"/>
      <c r="I264" s="45">
        <f t="shared" si="9"/>
        <v>0</v>
      </c>
      <c r="J264" s="75" t="str">
        <f t="shared" si="8"/>
        <v>Scope 3Waste disposalPlasticPlastics: PP (incl. forming)Anaerobic digestiontonnes</v>
      </c>
    </row>
    <row r="265" spans="1:10" ht="21" customHeight="1">
      <c r="A265" s="75" t="s">
        <v>444</v>
      </c>
      <c r="B265" s="71" t="s">
        <v>4</v>
      </c>
      <c r="C265" s="37" t="s">
        <v>412</v>
      </c>
      <c r="D265" s="37" t="s">
        <v>173</v>
      </c>
      <c r="E265" s="33" t="s">
        <v>732</v>
      </c>
      <c r="F265" s="33" t="s">
        <v>11</v>
      </c>
      <c r="G265" s="56">
        <f>_xlfn.XLOOKUP(J265,DB!N:N,DB!J:J,"Select Waste management practice",0,1)</f>
        <v>0</v>
      </c>
      <c r="H265" s="60"/>
      <c r="I265" s="45">
        <f t="shared" si="9"/>
        <v>0</v>
      </c>
      <c r="J265" s="75" t="str">
        <f t="shared" si="8"/>
        <v>Scope 3Waste disposalPlasticPlastics: PS (incl. forming)Re-usetonnes</v>
      </c>
    </row>
    <row r="266" spans="1:10" ht="21" customHeight="1">
      <c r="A266" s="75" t="s">
        <v>444</v>
      </c>
      <c r="B266" s="71" t="s">
        <v>4</v>
      </c>
      <c r="C266" s="37" t="s">
        <v>412</v>
      </c>
      <c r="D266" s="37" t="s">
        <v>173</v>
      </c>
      <c r="E266" s="33" t="s">
        <v>733</v>
      </c>
      <c r="F266" s="33" t="s">
        <v>11</v>
      </c>
      <c r="G266" s="56">
        <f>_xlfn.XLOOKUP(J266,DB!N:N,DB!J:J,"Select Waste management practice",0,1)</f>
        <v>21.280193797999999</v>
      </c>
      <c r="H266" s="60"/>
      <c r="I266" s="45">
        <f t="shared" si="9"/>
        <v>0</v>
      </c>
      <c r="J266" s="75" t="str">
        <f t="shared" si="8"/>
        <v>Scope 3Waste disposalPlasticPlastics: PS (incl. forming)Open-looptonnes</v>
      </c>
    </row>
    <row r="267" spans="1:10" ht="21" customHeight="1">
      <c r="A267" s="75" t="s">
        <v>444</v>
      </c>
      <c r="B267" s="71" t="s">
        <v>4</v>
      </c>
      <c r="C267" s="37" t="s">
        <v>412</v>
      </c>
      <c r="D267" s="37" t="s">
        <v>173</v>
      </c>
      <c r="E267" s="33" t="s">
        <v>734</v>
      </c>
      <c r="F267" s="33" t="s">
        <v>11</v>
      </c>
      <c r="G267" s="56">
        <f>_xlfn.XLOOKUP(J267,DB!N:N,DB!J:J,"Select Waste management practice",0,1)</f>
        <v>21.280193797999999</v>
      </c>
      <c r="H267" s="60"/>
      <c r="I267" s="45">
        <f t="shared" si="9"/>
        <v>0</v>
      </c>
      <c r="J267" s="75" t="str">
        <f t="shared" si="8"/>
        <v>Scope 3Waste disposalPlasticPlastics: PS (incl. forming)Closed-looptonnes</v>
      </c>
    </row>
    <row r="268" spans="1:10" ht="21" customHeight="1">
      <c r="A268" s="75" t="s">
        <v>444</v>
      </c>
      <c r="B268" s="71" t="s">
        <v>4</v>
      </c>
      <c r="C268" s="37" t="s">
        <v>412</v>
      </c>
      <c r="D268" s="37" t="s">
        <v>173</v>
      </c>
      <c r="E268" s="33" t="s">
        <v>735</v>
      </c>
      <c r="F268" s="33" t="s">
        <v>11</v>
      </c>
      <c r="G268" s="56">
        <f>_xlfn.XLOOKUP(J268,DB!N:N,DB!J:J,"Select Waste management practice",0,1)</f>
        <v>21.280193797999999</v>
      </c>
      <c r="H268" s="60"/>
      <c r="I268" s="45">
        <f t="shared" si="9"/>
        <v>0</v>
      </c>
      <c r="J268" s="75" t="str">
        <f t="shared" si="8"/>
        <v>Scope 3Waste disposalPlasticPlastics: PS (incl. forming)Combustiontonnes</v>
      </c>
    </row>
    <row r="269" spans="1:10" ht="21" customHeight="1">
      <c r="A269" s="75" t="s">
        <v>444</v>
      </c>
      <c r="B269" s="71" t="s">
        <v>4</v>
      </c>
      <c r="C269" s="37" t="s">
        <v>412</v>
      </c>
      <c r="D269" s="37" t="s">
        <v>173</v>
      </c>
      <c r="E269" s="33" t="s">
        <v>736</v>
      </c>
      <c r="F269" s="33" t="s">
        <v>11</v>
      </c>
      <c r="G269" s="56">
        <f>_xlfn.XLOOKUP(J269,DB!N:N,DB!J:J,"Select Waste management practice",0,1)</f>
        <v>0</v>
      </c>
      <c r="H269" s="60"/>
      <c r="I269" s="45">
        <f t="shared" si="9"/>
        <v>0</v>
      </c>
      <c r="J269" s="75" t="str">
        <f t="shared" si="8"/>
        <v>Scope 3Waste disposalPlasticPlastics: PS (incl. forming)Compostingtonnes</v>
      </c>
    </row>
    <row r="270" spans="1:10" ht="21" customHeight="1">
      <c r="A270" s="75" t="s">
        <v>444</v>
      </c>
      <c r="B270" s="71" t="s">
        <v>4</v>
      </c>
      <c r="C270" s="37" t="s">
        <v>412</v>
      </c>
      <c r="D270" s="37" t="s">
        <v>173</v>
      </c>
      <c r="E270" s="33" t="s">
        <v>737</v>
      </c>
      <c r="F270" s="33" t="s">
        <v>11</v>
      </c>
      <c r="G270" s="56">
        <f>_xlfn.XLOOKUP(J270,DB!N:N,DB!J:J,"Select Waste management practice",0,1)</f>
        <v>8.8832713178000002</v>
      </c>
      <c r="H270" s="60"/>
      <c r="I270" s="45">
        <f t="shared" si="9"/>
        <v>0</v>
      </c>
      <c r="J270" s="75" t="str">
        <f t="shared" si="8"/>
        <v>Scope 3Waste disposalPlasticPlastics: PS (incl. forming)Landfilltonnes</v>
      </c>
    </row>
    <row r="271" spans="1:10" ht="21" customHeight="1">
      <c r="A271" s="75" t="s">
        <v>444</v>
      </c>
      <c r="B271" s="71" t="s">
        <v>4</v>
      </c>
      <c r="C271" s="37" t="s">
        <v>412</v>
      </c>
      <c r="D271" s="37" t="s">
        <v>173</v>
      </c>
      <c r="E271" s="33" t="s">
        <v>739</v>
      </c>
      <c r="F271" s="33" t="s">
        <v>11</v>
      </c>
      <c r="G271" s="56">
        <f>_xlfn.XLOOKUP(J271,DB!N:N,DB!J:J,"Select Waste management practice",0,1)</f>
        <v>0</v>
      </c>
      <c r="H271" s="60"/>
      <c r="I271" s="45">
        <f t="shared" si="9"/>
        <v>0</v>
      </c>
      <c r="J271" s="75" t="str">
        <f t="shared" si="8"/>
        <v>Scope 3Waste disposalPlasticPlastics: PS (incl. forming)Anaerobic digestiontonnes</v>
      </c>
    </row>
    <row r="272" spans="1:10" ht="21" customHeight="1">
      <c r="A272" s="75" t="s">
        <v>444</v>
      </c>
      <c r="B272" s="71" t="s">
        <v>4</v>
      </c>
      <c r="C272" s="37" t="s">
        <v>412</v>
      </c>
      <c r="D272" s="37" t="s">
        <v>174</v>
      </c>
      <c r="E272" s="33" t="s">
        <v>732</v>
      </c>
      <c r="F272" s="33" t="s">
        <v>11</v>
      </c>
      <c r="G272" s="56">
        <f>_xlfn.XLOOKUP(J272,DB!N:N,DB!J:J,"Select Waste management practice",0,1)</f>
        <v>0</v>
      </c>
      <c r="H272" s="60"/>
      <c r="I272" s="45">
        <f t="shared" si="9"/>
        <v>0</v>
      </c>
      <c r="J272" s="75" t="str">
        <f t="shared" si="8"/>
        <v>Scope 3Waste disposalPlasticPlastics: PVC (incl. forming)Re-usetonnes</v>
      </c>
    </row>
    <row r="273" spans="1:10" ht="21" customHeight="1">
      <c r="A273" s="75" t="s">
        <v>444</v>
      </c>
      <c r="B273" s="71" t="s">
        <v>4</v>
      </c>
      <c r="C273" s="37" t="s">
        <v>412</v>
      </c>
      <c r="D273" s="37" t="s">
        <v>174</v>
      </c>
      <c r="E273" s="33" t="s">
        <v>733</v>
      </c>
      <c r="F273" s="33" t="s">
        <v>11</v>
      </c>
      <c r="G273" s="56">
        <f>_xlfn.XLOOKUP(J273,DB!N:N,DB!J:J,"Select Waste management practice",0,1)</f>
        <v>21.280193797999999</v>
      </c>
      <c r="H273" s="60"/>
      <c r="I273" s="45">
        <f t="shared" si="9"/>
        <v>0</v>
      </c>
      <c r="J273" s="75" t="str">
        <f t="shared" si="8"/>
        <v>Scope 3Waste disposalPlasticPlastics: PVC (incl. forming)Open-looptonnes</v>
      </c>
    </row>
    <row r="274" spans="1:10" ht="21" customHeight="1">
      <c r="A274" s="75" t="s">
        <v>444</v>
      </c>
      <c r="B274" s="71" t="s">
        <v>4</v>
      </c>
      <c r="C274" s="37" t="s">
        <v>412</v>
      </c>
      <c r="D274" s="37" t="s">
        <v>174</v>
      </c>
      <c r="E274" s="33" t="s">
        <v>734</v>
      </c>
      <c r="F274" s="33" t="s">
        <v>11</v>
      </c>
      <c r="G274" s="56">
        <f>_xlfn.XLOOKUP(J274,DB!N:N,DB!J:J,"Select Waste management practice",0,1)</f>
        <v>21.280193797999999</v>
      </c>
      <c r="H274" s="60"/>
      <c r="I274" s="45">
        <f t="shared" si="9"/>
        <v>0</v>
      </c>
      <c r="J274" s="75" t="str">
        <f t="shared" si="8"/>
        <v>Scope 3Waste disposalPlasticPlastics: PVC (incl. forming)Closed-looptonnes</v>
      </c>
    </row>
    <row r="275" spans="1:10" ht="21" customHeight="1">
      <c r="A275" s="75" t="s">
        <v>444</v>
      </c>
      <c r="B275" s="71" t="s">
        <v>4</v>
      </c>
      <c r="C275" s="37" t="s">
        <v>412</v>
      </c>
      <c r="D275" s="37" t="s">
        <v>174</v>
      </c>
      <c r="E275" s="33" t="s">
        <v>735</v>
      </c>
      <c r="F275" s="33" t="s">
        <v>11</v>
      </c>
      <c r="G275" s="56">
        <f>_xlfn.XLOOKUP(J275,DB!N:N,DB!J:J,"Select Waste management practice",0,1)</f>
        <v>21.280193797999999</v>
      </c>
      <c r="H275" s="60"/>
      <c r="I275" s="45">
        <f t="shared" si="9"/>
        <v>0</v>
      </c>
      <c r="J275" s="75" t="str">
        <f t="shared" si="8"/>
        <v>Scope 3Waste disposalPlasticPlastics: PVC (incl. forming)Combustiontonnes</v>
      </c>
    </row>
    <row r="276" spans="1:10" ht="21" customHeight="1">
      <c r="A276" s="75" t="s">
        <v>444</v>
      </c>
      <c r="B276" s="71" t="s">
        <v>4</v>
      </c>
      <c r="C276" s="37" t="s">
        <v>412</v>
      </c>
      <c r="D276" s="37" t="s">
        <v>174</v>
      </c>
      <c r="E276" s="33" t="s">
        <v>736</v>
      </c>
      <c r="F276" s="33" t="s">
        <v>11</v>
      </c>
      <c r="G276" s="56">
        <f>_xlfn.XLOOKUP(J276,DB!N:N,DB!J:J,"Select Waste management practice",0,1)</f>
        <v>0</v>
      </c>
      <c r="H276" s="60"/>
      <c r="I276" s="45">
        <f t="shared" si="9"/>
        <v>0</v>
      </c>
      <c r="J276" s="75" t="str">
        <f t="shared" si="8"/>
        <v>Scope 3Waste disposalPlasticPlastics: PVC (incl. forming)Compostingtonnes</v>
      </c>
    </row>
    <row r="277" spans="1:10" ht="21" customHeight="1">
      <c r="A277" s="75" t="s">
        <v>444</v>
      </c>
      <c r="B277" s="71" t="s">
        <v>4</v>
      </c>
      <c r="C277" s="37" t="s">
        <v>412</v>
      </c>
      <c r="D277" s="37" t="s">
        <v>174</v>
      </c>
      <c r="E277" s="33" t="s">
        <v>737</v>
      </c>
      <c r="F277" s="33" t="s">
        <v>11</v>
      </c>
      <c r="G277" s="56">
        <f>_xlfn.XLOOKUP(J277,DB!N:N,DB!J:J,"Select Waste management practice",0,1)</f>
        <v>8.8832713178000002</v>
      </c>
      <c r="H277" s="60"/>
      <c r="I277" s="45">
        <f t="shared" si="9"/>
        <v>0</v>
      </c>
      <c r="J277" s="75" t="str">
        <f t="shared" si="8"/>
        <v>Scope 3Waste disposalPlasticPlastics: PVC (incl. forming)Landfilltonnes</v>
      </c>
    </row>
    <row r="278" spans="1:10" ht="21" customHeight="1">
      <c r="A278" s="75" t="s">
        <v>444</v>
      </c>
      <c r="B278" s="71" t="s">
        <v>4</v>
      </c>
      <c r="C278" s="37" t="s">
        <v>412</v>
      </c>
      <c r="D278" s="37" t="s">
        <v>174</v>
      </c>
      <c r="E278" s="33" t="s">
        <v>739</v>
      </c>
      <c r="F278" s="33" t="s">
        <v>11</v>
      </c>
      <c r="G278" s="56">
        <f>_xlfn.XLOOKUP(J278,DB!N:N,DB!J:J,"Select Waste management practice",0,1)</f>
        <v>0</v>
      </c>
      <c r="H278" s="60"/>
      <c r="I278" s="45">
        <f t="shared" si="9"/>
        <v>0</v>
      </c>
      <c r="J278" s="75" t="str">
        <f t="shared" si="8"/>
        <v>Scope 3Waste disposalPlasticPlastics: PVC (incl. forming)Anaerobic digestiontonnes</v>
      </c>
    </row>
    <row r="279" spans="1:10" ht="21" customHeight="1">
      <c r="A279" s="75" t="s">
        <v>444</v>
      </c>
      <c r="B279" s="71" t="s">
        <v>4</v>
      </c>
      <c r="C279" s="37" t="s">
        <v>413</v>
      </c>
      <c r="D279" s="37" t="s">
        <v>162</v>
      </c>
      <c r="E279" s="33" t="s">
        <v>732</v>
      </c>
      <c r="F279" s="33" t="s">
        <v>11</v>
      </c>
      <c r="G279" s="56">
        <f>_xlfn.XLOOKUP(J279,DB!N:N,DB!J:J,"Select Waste management practice",0,1)</f>
        <v>0</v>
      </c>
      <c r="H279" s="60"/>
      <c r="I279" s="45">
        <f t="shared" si="9"/>
        <v>0</v>
      </c>
      <c r="J279" s="75" t="str">
        <f t="shared" si="8"/>
        <v>Scope 3Waste disposalPaperPaper and board: boardRe-usetonnes</v>
      </c>
    </row>
    <row r="280" spans="1:10" ht="21" customHeight="1">
      <c r="A280" s="75" t="s">
        <v>444</v>
      </c>
      <c r="B280" s="71" t="s">
        <v>4</v>
      </c>
      <c r="C280" s="37" t="s">
        <v>413</v>
      </c>
      <c r="D280" s="37" t="s">
        <v>162</v>
      </c>
      <c r="E280" s="33" t="s">
        <v>733</v>
      </c>
      <c r="F280" s="33" t="s">
        <v>11</v>
      </c>
      <c r="G280" s="56">
        <f>_xlfn.XLOOKUP(J280,DB!N:N,DB!J:J,"Select Waste management practice",0,1)</f>
        <v>0</v>
      </c>
      <c r="H280" s="60"/>
      <c r="I280" s="45">
        <f t="shared" si="9"/>
        <v>0</v>
      </c>
      <c r="J280" s="75" t="str">
        <f t="shared" si="8"/>
        <v>Scope 3Waste disposalPaperPaper and board: boardOpen-looptonnes</v>
      </c>
    </row>
    <row r="281" spans="1:10" ht="21" customHeight="1">
      <c r="A281" s="75" t="s">
        <v>444</v>
      </c>
      <c r="B281" s="71" t="s">
        <v>4</v>
      </c>
      <c r="C281" s="37" t="s">
        <v>413</v>
      </c>
      <c r="D281" s="37" t="s">
        <v>162</v>
      </c>
      <c r="E281" s="33" t="s">
        <v>734</v>
      </c>
      <c r="F281" s="33" t="s">
        <v>11</v>
      </c>
      <c r="G281" s="56">
        <f>_xlfn.XLOOKUP(J281,DB!N:N,DB!J:J,"Select Waste management practice",0,1)</f>
        <v>21.280193797999999</v>
      </c>
      <c r="H281" s="60"/>
      <c r="I281" s="45">
        <f t="shared" si="9"/>
        <v>0</v>
      </c>
      <c r="J281" s="75" t="str">
        <f t="shared" si="8"/>
        <v>Scope 3Waste disposalPaperPaper and board: boardClosed-looptonnes</v>
      </c>
    </row>
    <row r="282" spans="1:10" ht="21" customHeight="1">
      <c r="A282" s="75" t="s">
        <v>444</v>
      </c>
      <c r="B282" s="71" t="s">
        <v>4</v>
      </c>
      <c r="C282" s="37" t="s">
        <v>413</v>
      </c>
      <c r="D282" s="37" t="s">
        <v>162</v>
      </c>
      <c r="E282" s="33" t="s">
        <v>735</v>
      </c>
      <c r="F282" s="33" t="s">
        <v>11</v>
      </c>
      <c r="G282" s="56">
        <f>_xlfn.XLOOKUP(J282,DB!N:N,DB!J:J,"Select Waste management practice",0,1)</f>
        <v>21.280193797999999</v>
      </c>
      <c r="H282" s="60"/>
      <c r="I282" s="45">
        <f t="shared" si="9"/>
        <v>0</v>
      </c>
      <c r="J282" s="75" t="str">
        <f t="shared" si="8"/>
        <v>Scope 3Waste disposalPaperPaper and board: boardCombustiontonnes</v>
      </c>
    </row>
    <row r="283" spans="1:10" ht="21" customHeight="1">
      <c r="A283" s="75" t="s">
        <v>444</v>
      </c>
      <c r="B283" s="71" t="s">
        <v>4</v>
      </c>
      <c r="C283" s="37" t="s">
        <v>413</v>
      </c>
      <c r="D283" s="37" t="s">
        <v>162</v>
      </c>
      <c r="E283" s="33" t="s">
        <v>736</v>
      </c>
      <c r="F283" s="33" t="s">
        <v>11</v>
      </c>
      <c r="G283" s="56">
        <f>_xlfn.XLOOKUP(J283,DB!N:N,DB!J:J,"Select Waste management practice",0,1)</f>
        <v>8.9105813952999995</v>
      </c>
      <c r="H283" s="60"/>
      <c r="I283" s="45">
        <f t="shared" si="9"/>
        <v>0</v>
      </c>
      <c r="J283" s="75" t="str">
        <f t="shared" si="8"/>
        <v>Scope 3Waste disposalPaperPaper and board: boardCompostingtonnes</v>
      </c>
    </row>
    <row r="284" spans="1:10" ht="21" customHeight="1">
      <c r="A284" s="75" t="s">
        <v>444</v>
      </c>
      <c r="B284" s="71" t="s">
        <v>4</v>
      </c>
      <c r="C284" s="37" t="s">
        <v>413</v>
      </c>
      <c r="D284" s="37" t="s">
        <v>162</v>
      </c>
      <c r="E284" s="33" t="s">
        <v>737</v>
      </c>
      <c r="F284" s="33" t="s">
        <v>11</v>
      </c>
      <c r="G284" s="56">
        <f>_xlfn.XLOOKUP(J284,DB!N:N,DB!J:J,"Select Waste management practice",0,1)</f>
        <v>1041.7849725999999</v>
      </c>
      <c r="H284" s="60"/>
      <c r="I284" s="45">
        <f t="shared" si="9"/>
        <v>0</v>
      </c>
      <c r="J284" s="75" t="str">
        <f t="shared" si="8"/>
        <v>Scope 3Waste disposalPaperPaper and board: boardLandfilltonnes</v>
      </c>
    </row>
    <row r="285" spans="1:10" ht="21" customHeight="1">
      <c r="A285" s="75" t="s">
        <v>444</v>
      </c>
      <c r="B285" s="71" t="s">
        <v>4</v>
      </c>
      <c r="C285" s="37" t="s">
        <v>413</v>
      </c>
      <c r="D285" s="37" t="s">
        <v>162</v>
      </c>
      <c r="E285" s="33" t="s">
        <v>739</v>
      </c>
      <c r="F285" s="33" t="s">
        <v>11</v>
      </c>
      <c r="G285" s="56">
        <f>_xlfn.XLOOKUP(J285,DB!N:N,DB!J:J,"Select Waste management practice",0,1)</f>
        <v>0</v>
      </c>
      <c r="H285" s="60"/>
      <c r="I285" s="45">
        <f t="shared" si="9"/>
        <v>0</v>
      </c>
      <c r="J285" s="75" t="str">
        <f t="shared" si="8"/>
        <v>Scope 3Waste disposalPaperPaper and board: boardAnaerobic digestiontonnes</v>
      </c>
    </row>
    <row r="286" spans="1:10" ht="21" customHeight="1">
      <c r="A286" s="75" t="s">
        <v>444</v>
      </c>
      <c r="B286" s="71" t="s">
        <v>4</v>
      </c>
      <c r="C286" s="37" t="s">
        <v>413</v>
      </c>
      <c r="D286" s="37" t="s">
        <v>163</v>
      </c>
      <c r="E286" s="33" t="s">
        <v>732</v>
      </c>
      <c r="F286" s="33" t="s">
        <v>11</v>
      </c>
      <c r="G286" s="56">
        <f>_xlfn.XLOOKUP(J286,DB!N:N,DB!J:J,"Select Waste management practice",0,1)</f>
        <v>0</v>
      </c>
      <c r="H286" s="60"/>
      <c r="I286" s="45">
        <f t="shared" si="9"/>
        <v>0</v>
      </c>
      <c r="J286" s="75" t="str">
        <f t="shared" si="8"/>
        <v>Scope 3Waste disposalPaperPaper and board: mixedRe-usetonnes</v>
      </c>
    </row>
    <row r="287" spans="1:10" ht="21" customHeight="1">
      <c r="A287" s="75" t="s">
        <v>444</v>
      </c>
      <c r="B287" s="71" t="s">
        <v>4</v>
      </c>
      <c r="C287" s="37" t="s">
        <v>413</v>
      </c>
      <c r="D287" s="37" t="s">
        <v>163</v>
      </c>
      <c r="E287" s="33" t="s">
        <v>733</v>
      </c>
      <c r="F287" s="33" t="s">
        <v>11</v>
      </c>
      <c r="G287" s="56">
        <f>_xlfn.XLOOKUP(J287,DB!N:N,DB!J:J,"Select Waste management practice",0,1)</f>
        <v>0</v>
      </c>
      <c r="H287" s="60"/>
      <c r="I287" s="45">
        <f t="shared" si="9"/>
        <v>0</v>
      </c>
      <c r="J287" s="75" t="str">
        <f t="shared" si="8"/>
        <v>Scope 3Waste disposalPaperPaper and board: mixedOpen-looptonnes</v>
      </c>
    </row>
    <row r="288" spans="1:10" ht="21" customHeight="1">
      <c r="A288" s="75" t="s">
        <v>444</v>
      </c>
      <c r="B288" s="71" t="s">
        <v>4</v>
      </c>
      <c r="C288" s="37" t="s">
        <v>413</v>
      </c>
      <c r="D288" s="37" t="s">
        <v>163</v>
      </c>
      <c r="E288" s="33" t="s">
        <v>734</v>
      </c>
      <c r="F288" s="33" t="s">
        <v>11</v>
      </c>
      <c r="G288" s="56">
        <f>_xlfn.XLOOKUP(J288,DB!N:N,DB!J:J,"Select Waste management practice",0,1)</f>
        <v>21.280193797999999</v>
      </c>
      <c r="H288" s="60"/>
      <c r="I288" s="45">
        <f t="shared" si="9"/>
        <v>0</v>
      </c>
      <c r="J288" s="75" t="str">
        <f t="shared" si="8"/>
        <v>Scope 3Waste disposalPaperPaper and board: mixedClosed-looptonnes</v>
      </c>
    </row>
    <row r="289" spans="1:10" ht="21" customHeight="1">
      <c r="A289" s="75" t="s">
        <v>444</v>
      </c>
      <c r="B289" s="71" t="s">
        <v>4</v>
      </c>
      <c r="C289" s="37" t="s">
        <v>413</v>
      </c>
      <c r="D289" s="37" t="s">
        <v>163</v>
      </c>
      <c r="E289" s="33" t="s">
        <v>735</v>
      </c>
      <c r="F289" s="33" t="s">
        <v>11</v>
      </c>
      <c r="G289" s="56">
        <f>_xlfn.XLOOKUP(J289,DB!N:N,DB!J:J,"Select Waste management practice",0,1)</f>
        <v>21.280193797999999</v>
      </c>
      <c r="H289" s="60"/>
      <c r="I289" s="45">
        <f t="shared" si="9"/>
        <v>0</v>
      </c>
      <c r="J289" s="75" t="str">
        <f t="shared" si="8"/>
        <v>Scope 3Waste disposalPaperPaper and board: mixedCombustiontonnes</v>
      </c>
    </row>
    <row r="290" spans="1:10" ht="21" customHeight="1">
      <c r="A290" s="75" t="s">
        <v>444</v>
      </c>
      <c r="B290" s="71" t="s">
        <v>4</v>
      </c>
      <c r="C290" s="37" t="s">
        <v>413</v>
      </c>
      <c r="D290" s="37" t="s">
        <v>163</v>
      </c>
      <c r="E290" s="33" t="s">
        <v>736</v>
      </c>
      <c r="F290" s="33" t="s">
        <v>11</v>
      </c>
      <c r="G290" s="56">
        <f>_xlfn.XLOOKUP(J290,DB!N:N,DB!J:J,"Select Waste management practice",0,1)</f>
        <v>8.9105813952999995</v>
      </c>
      <c r="H290" s="60"/>
      <c r="I290" s="45">
        <f t="shared" si="9"/>
        <v>0</v>
      </c>
      <c r="J290" s="75" t="str">
        <f t="shared" si="8"/>
        <v>Scope 3Waste disposalPaperPaper and board: mixedCompostingtonnes</v>
      </c>
    </row>
    <row r="291" spans="1:10" ht="21" customHeight="1">
      <c r="A291" s="75" t="s">
        <v>444</v>
      </c>
      <c r="B291" s="71" t="s">
        <v>4</v>
      </c>
      <c r="C291" s="37" t="s">
        <v>413</v>
      </c>
      <c r="D291" s="37" t="s">
        <v>163</v>
      </c>
      <c r="E291" s="33" t="s">
        <v>737</v>
      </c>
      <c r="F291" s="33" t="s">
        <v>11</v>
      </c>
      <c r="G291" s="56">
        <f>_xlfn.XLOOKUP(J291,DB!N:N,DB!J:J,"Select Waste management practice",0,1)</f>
        <v>1041.7849725999999</v>
      </c>
      <c r="H291" s="60"/>
      <c r="I291" s="45">
        <f t="shared" si="9"/>
        <v>0</v>
      </c>
      <c r="J291" s="75" t="str">
        <f t="shared" si="8"/>
        <v>Scope 3Waste disposalPaperPaper and board: mixedLandfilltonnes</v>
      </c>
    </row>
    <row r="292" spans="1:10" ht="21" customHeight="1">
      <c r="A292" s="75" t="s">
        <v>444</v>
      </c>
      <c r="B292" s="71" t="s">
        <v>4</v>
      </c>
      <c r="C292" s="37" t="s">
        <v>413</v>
      </c>
      <c r="D292" s="37" t="s">
        <v>163</v>
      </c>
      <c r="E292" s="33" t="s">
        <v>739</v>
      </c>
      <c r="F292" s="33" t="s">
        <v>11</v>
      </c>
      <c r="G292" s="56">
        <f>_xlfn.XLOOKUP(J292,DB!N:N,DB!J:J,"Select Waste management practice",0,1)</f>
        <v>0</v>
      </c>
      <c r="H292" s="60"/>
      <c r="I292" s="45">
        <f t="shared" si="9"/>
        <v>0</v>
      </c>
      <c r="J292" s="75" t="str">
        <f t="shared" si="8"/>
        <v>Scope 3Waste disposalPaperPaper and board: mixedAnaerobic digestiontonnes</v>
      </c>
    </row>
    <row r="293" spans="1:10" ht="21" customHeight="1">
      <c r="A293" s="75" t="s">
        <v>444</v>
      </c>
      <c r="B293" s="71" t="s">
        <v>4</v>
      </c>
      <c r="C293" s="37" t="s">
        <v>413</v>
      </c>
      <c r="D293" s="37" t="s">
        <v>164</v>
      </c>
      <c r="E293" s="33" t="s">
        <v>732</v>
      </c>
      <c r="F293" s="33" t="s">
        <v>11</v>
      </c>
      <c r="G293" s="56">
        <f>_xlfn.XLOOKUP(J293,DB!N:N,DB!J:J,"Select Waste management practice",0,1)</f>
        <v>0</v>
      </c>
      <c r="H293" s="60"/>
      <c r="I293" s="45">
        <f t="shared" si="9"/>
        <v>0</v>
      </c>
      <c r="J293" s="75" t="str">
        <f t="shared" si="8"/>
        <v>Scope 3Waste disposalPaperPaper and board: paperRe-usetonnes</v>
      </c>
    </row>
    <row r="294" spans="1:10" ht="21" customHeight="1">
      <c r="A294" s="75" t="s">
        <v>444</v>
      </c>
      <c r="B294" s="71" t="s">
        <v>4</v>
      </c>
      <c r="C294" s="37" t="s">
        <v>413</v>
      </c>
      <c r="D294" s="37" t="s">
        <v>164</v>
      </c>
      <c r="E294" s="33" t="s">
        <v>733</v>
      </c>
      <c r="F294" s="33" t="s">
        <v>11</v>
      </c>
      <c r="G294" s="56">
        <f>_xlfn.XLOOKUP(J294,DB!N:N,DB!J:J,"Select Waste management practice",0,1)</f>
        <v>0</v>
      </c>
      <c r="H294" s="60"/>
      <c r="I294" s="45">
        <f t="shared" si="9"/>
        <v>0</v>
      </c>
      <c r="J294" s="75" t="str">
        <f t="shared" si="8"/>
        <v>Scope 3Waste disposalPaperPaper and board: paperOpen-looptonnes</v>
      </c>
    </row>
    <row r="295" spans="1:10" ht="21" customHeight="1">
      <c r="A295" s="75" t="s">
        <v>444</v>
      </c>
      <c r="B295" s="71" t="s">
        <v>4</v>
      </c>
      <c r="C295" s="37" t="s">
        <v>413</v>
      </c>
      <c r="D295" s="37" t="s">
        <v>164</v>
      </c>
      <c r="E295" s="33" t="s">
        <v>734</v>
      </c>
      <c r="F295" s="33" t="s">
        <v>11</v>
      </c>
      <c r="G295" s="56">
        <f>_xlfn.XLOOKUP(J295,DB!N:N,DB!J:J,"Select Waste management practice",0,1)</f>
        <v>21.280193797999999</v>
      </c>
      <c r="H295" s="60"/>
      <c r="I295" s="45">
        <f t="shared" si="9"/>
        <v>0</v>
      </c>
      <c r="J295" s="75" t="str">
        <f t="shared" si="8"/>
        <v>Scope 3Waste disposalPaperPaper and board: paperClosed-looptonnes</v>
      </c>
    </row>
    <row r="296" spans="1:10" ht="21" customHeight="1">
      <c r="A296" s="75" t="s">
        <v>444</v>
      </c>
      <c r="B296" s="71" t="s">
        <v>4</v>
      </c>
      <c r="C296" s="37" t="s">
        <v>413</v>
      </c>
      <c r="D296" s="37" t="s">
        <v>164</v>
      </c>
      <c r="E296" s="33" t="s">
        <v>735</v>
      </c>
      <c r="F296" s="33" t="s">
        <v>11</v>
      </c>
      <c r="G296" s="56">
        <f>_xlfn.XLOOKUP(J296,DB!N:N,DB!J:J,"Select Waste management practice",0,1)</f>
        <v>21.280193797999999</v>
      </c>
      <c r="H296" s="60"/>
      <c r="I296" s="45">
        <f t="shared" si="9"/>
        <v>0</v>
      </c>
      <c r="J296" s="75" t="str">
        <f t="shared" si="8"/>
        <v>Scope 3Waste disposalPaperPaper and board: paperCombustiontonnes</v>
      </c>
    </row>
    <row r="297" spans="1:10" ht="21" customHeight="1">
      <c r="A297" s="75" t="s">
        <v>444</v>
      </c>
      <c r="B297" s="71" t="s">
        <v>4</v>
      </c>
      <c r="C297" s="37" t="s">
        <v>413</v>
      </c>
      <c r="D297" s="37" t="s">
        <v>164</v>
      </c>
      <c r="E297" s="33" t="s">
        <v>736</v>
      </c>
      <c r="F297" s="33" t="s">
        <v>11</v>
      </c>
      <c r="G297" s="56">
        <f>_xlfn.XLOOKUP(J297,DB!N:N,DB!J:J,"Select Waste management practice",0,1)</f>
        <v>8.9105813952999995</v>
      </c>
      <c r="H297" s="60"/>
      <c r="I297" s="45">
        <f t="shared" si="9"/>
        <v>0</v>
      </c>
      <c r="J297" s="75" t="str">
        <f t="shared" si="8"/>
        <v>Scope 3Waste disposalPaperPaper and board: paperCompostingtonnes</v>
      </c>
    </row>
    <row r="298" spans="1:10" ht="21" customHeight="1">
      <c r="A298" s="75" t="s">
        <v>444</v>
      </c>
      <c r="B298" s="71" t="s">
        <v>4</v>
      </c>
      <c r="C298" s="37" t="s">
        <v>413</v>
      </c>
      <c r="D298" s="37" t="s">
        <v>164</v>
      </c>
      <c r="E298" s="33" t="s">
        <v>737</v>
      </c>
      <c r="F298" s="33" t="s">
        <v>11</v>
      </c>
      <c r="G298" s="56">
        <f>_xlfn.XLOOKUP(J298,DB!N:N,DB!J:J,"Select Waste management practice",0,1)</f>
        <v>1041.7849725999999</v>
      </c>
      <c r="H298" s="60"/>
      <c r="I298" s="45">
        <f t="shared" si="9"/>
        <v>0</v>
      </c>
      <c r="J298" s="75" t="str">
        <f t="shared" si="8"/>
        <v>Scope 3Waste disposalPaperPaper and board: paperLandfilltonnes</v>
      </c>
    </row>
    <row r="299" spans="1:10" ht="21" customHeight="1">
      <c r="A299" s="75" t="s">
        <v>444</v>
      </c>
      <c r="B299" s="71" t="s">
        <v>4</v>
      </c>
      <c r="C299" s="37" t="s">
        <v>413</v>
      </c>
      <c r="D299" s="37" t="s">
        <v>164</v>
      </c>
      <c r="E299" s="33" t="s">
        <v>739</v>
      </c>
      <c r="F299" s="33" t="s">
        <v>11</v>
      </c>
      <c r="G299" s="56">
        <f>_xlfn.XLOOKUP(J299,DB!N:N,DB!J:J,"Select Waste management practice",0,1)</f>
        <v>0</v>
      </c>
      <c r="H299" s="60"/>
      <c r="I299" s="45">
        <f t="shared" si="9"/>
        <v>0</v>
      </c>
      <c r="J299" s="75" t="str">
        <f t="shared" si="8"/>
        <v>Scope 3Waste disposalPaperPaper and board: paperAnaerobic digestiontonnes</v>
      </c>
    </row>
  </sheetData>
  <sheetProtection algorithmName="SHA-512" hashValue="w7wziQrHvdCse77l1AsxWWlfmgSc+WluGjlD+8kCMEwx01Y40644LCz4KA64Aag/gJLv9RuMD5ncxcAi5A/5hQ==" saltValue="+VyLsZTOZSu95sD5s6VYzg==" spinCount="100000" sheet="1" objects="1" scenarios="1" selectLockedCells="1" autoFilter="0"/>
  <autoFilter ref="C5:E5" xr:uid="{41FE6AA0-BE8F-6945-A734-AF9C93E41C4C}"/>
  <mergeCells count="3">
    <mergeCell ref="C4:H4"/>
    <mergeCell ref="C2:H2"/>
    <mergeCell ref="C3:D3"/>
  </mergeCells>
  <phoneticPr fontId="45" type="noConversion"/>
  <hyperlinks>
    <hyperlink ref="H3" r:id="rId1" xr:uid="{412A12D1-3240-8D4D-8052-D73F21AF95D6}"/>
    <hyperlink ref="E3" r:id="rId2" xr:uid="{2CDF0AF6-E0A0-4092-AD49-E471F6F88B9C}"/>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966AF-783C-6348-A857-04AE367B42BF}">
  <sheetPr>
    <tabColor theme="0"/>
  </sheetPr>
  <dimension ref="A1:O3493"/>
  <sheetViews>
    <sheetView zoomScale="70" zoomScaleNormal="70" workbookViewId="0">
      <selection activeCell="C2523" sqref="C2523"/>
    </sheetView>
  </sheetViews>
  <sheetFormatPr defaultColWidth="10.83203125" defaultRowHeight="15.5"/>
  <cols>
    <col min="1" max="1" width="16.58203125" style="142" bestFit="1" customWidth="1"/>
    <col min="2" max="2" width="8.08203125" style="142" bestFit="1" customWidth="1"/>
    <col min="3" max="3" width="26.5" style="142" bestFit="1" customWidth="1"/>
    <col min="4" max="4" width="36.5" style="142" customWidth="1"/>
    <col min="5" max="5" width="46.58203125" style="142" bestFit="1" customWidth="1"/>
    <col min="6" max="6" width="22" style="142" bestFit="1" customWidth="1"/>
    <col min="7" max="7" width="38.58203125" style="142" bestFit="1" customWidth="1"/>
    <col min="8" max="8" width="18.83203125" style="142" bestFit="1" customWidth="1"/>
    <col min="9" max="9" width="11.25" style="142" bestFit="1" customWidth="1"/>
    <col min="10" max="10" width="22.83203125" style="142" bestFit="1" customWidth="1"/>
    <col min="11" max="11" width="8.83203125" style="142" bestFit="1" customWidth="1"/>
    <col min="12" max="12" width="12.58203125" style="143" bestFit="1" customWidth="1"/>
    <col min="13" max="13" width="9.5" style="142" bestFit="1" customWidth="1"/>
    <col min="14" max="14" width="80.58203125" style="142" bestFit="1" customWidth="1"/>
    <col min="15" max="15" width="12.58203125" style="142" bestFit="1" customWidth="1"/>
    <col min="16" max="16" width="9.83203125" style="142" bestFit="1" customWidth="1"/>
    <col min="17" max="16384" width="10.83203125" style="142"/>
  </cols>
  <sheetData>
    <row r="1" spans="1:14">
      <c r="A1" s="142" t="s">
        <v>775</v>
      </c>
      <c r="B1" s="142" t="s">
        <v>441</v>
      </c>
      <c r="C1" s="142" t="s">
        <v>574</v>
      </c>
      <c r="D1" s="142" t="s">
        <v>575</v>
      </c>
      <c r="E1" s="142" t="s">
        <v>576</v>
      </c>
      <c r="F1" s="142" t="s">
        <v>577</v>
      </c>
      <c r="G1" s="142" t="s">
        <v>578</v>
      </c>
      <c r="H1" s="142" t="s">
        <v>579</v>
      </c>
      <c r="I1" s="142" t="s">
        <v>776</v>
      </c>
      <c r="J1" s="142" t="s">
        <v>777</v>
      </c>
      <c r="K1" s="142" t="s">
        <v>431</v>
      </c>
      <c r="L1" s="142" t="s">
        <v>189</v>
      </c>
      <c r="M1" s="142" t="s">
        <v>746</v>
      </c>
      <c r="N1" t="s">
        <v>4413</v>
      </c>
    </row>
    <row r="2" spans="1:14">
      <c r="A2" s="152" t="s">
        <v>778</v>
      </c>
      <c r="B2" s="152" t="s">
        <v>442</v>
      </c>
      <c r="C2" s="152" t="s">
        <v>432</v>
      </c>
      <c r="D2" s="152" t="s">
        <v>9</v>
      </c>
      <c r="E2" s="152" t="s">
        <v>580</v>
      </c>
      <c r="F2"/>
      <c r="G2" s="152"/>
      <c r="H2" s="152" t="s">
        <v>11</v>
      </c>
      <c r="I2" s="152" t="s">
        <v>506</v>
      </c>
      <c r="J2">
        <v>3033.32</v>
      </c>
      <c r="K2" s="152" t="s">
        <v>744</v>
      </c>
      <c r="L2" s="152" t="s">
        <v>741</v>
      </c>
      <c r="M2">
        <v>2022</v>
      </c>
      <c r="N2" t="s">
        <v>4414</v>
      </c>
    </row>
    <row r="3" spans="1:14">
      <c r="A3" s="152" t="s">
        <v>779</v>
      </c>
      <c r="B3" s="152" t="s">
        <v>442</v>
      </c>
      <c r="C3" s="152" t="s">
        <v>432</v>
      </c>
      <c r="D3" s="152" t="s">
        <v>9</v>
      </c>
      <c r="E3" s="152" t="s">
        <v>580</v>
      </c>
      <c r="F3"/>
      <c r="G3" s="152"/>
      <c r="H3" s="152" t="s">
        <v>405</v>
      </c>
      <c r="I3" s="152" t="s">
        <v>506</v>
      </c>
      <c r="J3">
        <v>1.74529</v>
      </c>
      <c r="K3" s="152" t="s">
        <v>744</v>
      </c>
      <c r="L3" s="152" t="s">
        <v>741</v>
      </c>
      <c r="M3">
        <v>2022</v>
      </c>
      <c r="N3" t="s">
        <v>4415</v>
      </c>
    </row>
    <row r="4" spans="1:14">
      <c r="A4" s="152" t="s">
        <v>780</v>
      </c>
      <c r="B4" s="152" t="s">
        <v>442</v>
      </c>
      <c r="C4" s="152" t="s">
        <v>432</v>
      </c>
      <c r="D4" s="152" t="s">
        <v>9</v>
      </c>
      <c r="E4" s="152" t="s">
        <v>580</v>
      </c>
      <c r="F4"/>
      <c r="G4" s="152"/>
      <c r="H4" s="152" t="s">
        <v>582</v>
      </c>
      <c r="I4" s="152" t="s">
        <v>506</v>
      </c>
      <c r="J4">
        <v>0.24106</v>
      </c>
      <c r="K4" s="152" t="s">
        <v>744</v>
      </c>
      <c r="L4" s="152" t="s">
        <v>741</v>
      </c>
      <c r="M4">
        <v>2022</v>
      </c>
      <c r="N4" t="s">
        <v>4416</v>
      </c>
    </row>
    <row r="5" spans="1:14">
      <c r="A5" s="152" t="s">
        <v>781</v>
      </c>
      <c r="B5" s="152" t="s">
        <v>442</v>
      </c>
      <c r="C5" s="152" t="s">
        <v>432</v>
      </c>
      <c r="D5" s="152" t="s">
        <v>9</v>
      </c>
      <c r="E5" s="152" t="s">
        <v>580</v>
      </c>
      <c r="F5"/>
      <c r="G5" s="152"/>
      <c r="H5" s="152" t="s">
        <v>581</v>
      </c>
      <c r="I5" s="152" t="s">
        <v>506</v>
      </c>
      <c r="J5">
        <v>0.22239999999999999</v>
      </c>
      <c r="K5" s="152" t="s">
        <v>744</v>
      </c>
      <c r="L5" s="152" t="s">
        <v>741</v>
      </c>
      <c r="M5">
        <v>2022</v>
      </c>
      <c r="N5" t="s">
        <v>4417</v>
      </c>
    </row>
    <row r="6" spans="1:14">
      <c r="A6" s="152" t="s">
        <v>782</v>
      </c>
      <c r="B6" s="152" t="s">
        <v>442</v>
      </c>
      <c r="C6" s="152" t="s">
        <v>432</v>
      </c>
      <c r="D6" s="152" t="s">
        <v>9</v>
      </c>
      <c r="E6" s="152" t="s">
        <v>10</v>
      </c>
      <c r="F6"/>
      <c r="G6" s="152"/>
      <c r="H6" s="152" t="s">
        <v>11</v>
      </c>
      <c r="I6" s="152" t="s">
        <v>506</v>
      </c>
      <c r="J6">
        <v>2539.25</v>
      </c>
      <c r="K6" s="152" t="s">
        <v>744</v>
      </c>
      <c r="L6" s="152" t="s">
        <v>741</v>
      </c>
      <c r="M6">
        <v>2022</v>
      </c>
      <c r="N6" t="s">
        <v>4418</v>
      </c>
    </row>
    <row r="7" spans="1:14">
      <c r="A7" s="152" t="s">
        <v>783</v>
      </c>
      <c r="B7" s="152" t="s">
        <v>442</v>
      </c>
      <c r="C7" s="152" t="s">
        <v>432</v>
      </c>
      <c r="D7" s="152" t="s">
        <v>9</v>
      </c>
      <c r="E7" s="152" t="s">
        <v>10</v>
      </c>
      <c r="F7"/>
      <c r="G7" s="152"/>
      <c r="H7" s="152" t="s">
        <v>405</v>
      </c>
      <c r="I7" s="152" t="s">
        <v>506</v>
      </c>
      <c r="J7">
        <v>0.44435999999999998</v>
      </c>
      <c r="K7" s="152" t="s">
        <v>744</v>
      </c>
      <c r="L7" s="152" t="s">
        <v>741</v>
      </c>
      <c r="M7">
        <v>2022</v>
      </c>
      <c r="N7" t="s">
        <v>4419</v>
      </c>
    </row>
    <row r="8" spans="1:14">
      <c r="A8" s="152" t="s">
        <v>784</v>
      </c>
      <c r="B8" s="152" t="s">
        <v>442</v>
      </c>
      <c r="C8" s="152" t="s">
        <v>432</v>
      </c>
      <c r="D8" s="152" t="s">
        <v>9</v>
      </c>
      <c r="E8" s="152" t="s">
        <v>10</v>
      </c>
      <c r="F8"/>
      <c r="G8" s="152"/>
      <c r="H8" s="152" t="s">
        <v>582</v>
      </c>
      <c r="I8" s="152" t="s">
        <v>506</v>
      </c>
      <c r="J8">
        <v>0.20227000000000001</v>
      </c>
      <c r="K8" s="152" t="s">
        <v>744</v>
      </c>
      <c r="L8" s="152" t="s">
        <v>741</v>
      </c>
      <c r="M8">
        <v>2022</v>
      </c>
      <c r="N8" t="s">
        <v>4420</v>
      </c>
    </row>
    <row r="9" spans="1:14">
      <c r="A9" s="152" t="s">
        <v>785</v>
      </c>
      <c r="B9" s="152" t="s">
        <v>442</v>
      </c>
      <c r="C9" s="152" t="s">
        <v>432</v>
      </c>
      <c r="D9" s="152" t="s">
        <v>9</v>
      </c>
      <c r="E9" s="152" t="s">
        <v>10</v>
      </c>
      <c r="F9"/>
      <c r="G9" s="152"/>
      <c r="H9" s="152" t="s">
        <v>581</v>
      </c>
      <c r="I9" s="152" t="s">
        <v>506</v>
      </c>
      <c r="J9">
        <v>0.18254000000000001</v>
      </c>
      <c r="K9" s="152" t="s">
        <v>744</v>
      </c>
      <c r="L9" s="152" t="s">
        <v>741</v>
      </c>
      <c r="M9">
        <v>2022</v>
      </c>
      <c r="N9" t="s">
        <v>4421</v>
      </c>
    </row>
    <row r="10" spans="1:14">
      <c r="A10" s="152" t="s">
        <v>786</v>
      </c>
      <c r="B10" s="152" t="s">
        <v>442</v>
      </c>
      <c r="C10" s="152" t="s">
        <v>432</v>
      </c>
      <c r="D10" s="152" t="s">
        <v>9</v>
      </c>
      <c r="E10" s="152" t="s">
        <v>572</v>
      </c>
      <c r="F10"/>
      <c r="G10" s="152"/>
      <c r="H10" s="152" t="s">
        <v>11</v>
      </c>
      <c r="I10" s="152" t="s">
        <v>506</v>
      </c>
      <c r="J10">
        <v>2559.17</v>
      </c>
      <c r="K10" s="152" t="s">
        <v>744</v>
      </c>
      <c r="L10" s="152" t="s">
        <v>741</v>
      </c>
      <c r="M10">
        <v>2022</v>
      </c>
      <c r="N10" t="s">
        <v>4422</v>
      </c>
    </row>
    <row r="11" spans="1:14">
      <c r="A11" s="152" t="s">
        <v>787</v>
      </c>
      <c r="B11" s="152" t="s">
        <v>442</v>
      </c>
      <c r="C11" s="152" t="s">
        <v>432</v>
      </c>
      <c r="D11" s="152" t="s">
        <v>9</v>
      </c>
      <c r="E11" s="152" t="s">
        <v>572</v>
      </c>
      <c r="F11"/>
      <c r="G11" s="152"/>
      <c r="H11" s="152" t="s">
        <v>405</v>
      </c>
      <c r="I11" s="152" t="s">
        <v>506</v>
      </c>
      <c r="J11">
        <v>1.1579999999999999</v>
      </c>
      <c r="K11" s="152" t="s">
        <v>744</v>
      </c>
      <c r="L11" s="152" t="s">
        <v>741</v>
      </c>
      <c r="M11">
        <v>2022</v>
      </c>
      <c r="N11" t="s">
        <v>4423</v>
      </c>
    </row>
    <row r="12" spans="1:14">
      <c r="A12" s="152" t="s">
        <v>788</v>
      </c>
      <c r="B12" s="152" t="s">
        <v>442</v>
      </c>
      <c r="C12" s="152" t="s">
        <v>432</v>
      </c>
      <c r="D12" s="152" t="s">
        <v>9</v>
      </c>
      <c r="E12" s="152" t="s">
        <v>572</v>
      </c>
      <c r="F12"/>
      <c r="G12" s="152"/>
      <c r="H12" s="152" t="s">
        <v>582</v>
      </c>
      <c r="I12" s="152" t="s">
        <v>506</v>
      </c>
      <c r="J12">
        <v>0.20386000000000001</v>
      </c>
      <c r="K12" s="152" t="s">
        <v>744</v>
      </c>
      <c r="L12" s="152" t="s">
        <v>741</v>
      </c>
      <c r="M12">
        <v>2022</v>
      </c>
      <c r="N12" t="s">
        <v>4424</v>
      </c>
    </row>
    <row r="13" spans="1:14">
      <c r="A13" s="152" t="s">
        <v>789</v>
      </c>
      <c r="B13" s="152" t="s">
        <v>442</v>
      </c>
      <c r="C13" s="152" t="s">
        <v>432</v>
      </c>
      <c r="D13" s="152" t="s">
        <v>9</v>
      </c>
      <c r="E13" s="152" t="s">
        <v>572</v>
      </c>
      <c r="F13"/>
      <c r="G13" s="152"/>
      <c r="H13" s="152" t="s">
        <v>581</v>
      </c>
      <c r="I13" s="152" t="s">
        <v>506</v>
      </c>
      <c r="J13">
        <v>0.18396999999999999</v>
      </c>
      <c r="K13" s="152" t="s">
        <v>744</v>
      </c>
      <c r="L13" s="152" t="s">
        <v>741</v>
      </c>
      <c r="M13">
        <v>2022</v>
      </c>
      <c r="N13" t="s">
        <v>4425</v>
      </c>
    </row>
    <row r="14" spans="1:14">
      <c r="A14" s="152" t="s">
        <v>790</v>
      </c>
      <c r="B14" s="152" t="s">
        <v>442</v>
      </c>
      <c r="C14" s="152" t="s">
        <v>432</v>
      </c>
      <c r="D14" s="152" t="s">
        <v>9</v>
      </c>
      <c r="E14" s="152" t="s">
        <v>12</v>
      </c>
      <c r="F14"/>
      <c r="G14" s="152"/>
      <c r="H14" s="152" t="s">
        <v>11</v>
      </c>
      <c r="I14" s="152" t="s">
        <v>506</v>
      </c>
      <c r="J14">
        <v>2939.29</v>
      </c>
      <c r="K14" s="152" t="s">
        <v>744</v>
      </c>
      <c r="L14" s="152" t="s">
        <v>741</v>
      </c>
      <c r="M14">
        <v>2022</v>
      </c>
      <c r="N14" t="s">
        <v>4426</v>
      </c>
    </row>
    <row r="15" spans="1:14">
      <c r="A15" s="152" t="s">
        <v>791</v>
      </c>
      <c r="B15" s="152" t="s">
        <v>442</v>
      </c>
      <c r="C15" s="152" t="s">
        <v>432</v>
      </c>
      <c r="D15" s="152" t="s">
        <v>9</v>
      </c>
      <c r="E15" s="152" t="s">
        <v>12</v>
      </c>
      <c r="F15"/>
      <c r="G15" s="152"/>
      <c r="H15" s="152" t="s">
        <v>405</v>
      </c>
      <c r="I15" s="152" t="s">
        <v>506</v>
      </c>
      <c r="J15">
        <v>1.5570900000000001</v>
      </c>
      <c r="K15" s="152" t="s">
        <v>744</v>
      </c>
      <c r="L15" s="152" t="s">
        <v>741</v>
      </c>
      <c r="M15">
        <v>2022</v>
      </c>
      <c r="N15" t="s">
        <v>4427</v>
      </c>
    </row>
    <row r="16" spans="1:14">
      <c r="A16" s="152" t="s">
        <v>792</v>
      </c>
      <c r="B16" s="152" t="s">
        <v>442</v>
      </c>
      <c r="C16" s="152" t="s">
        <v>432</v>
      </c>
      <c r="D16" s="152" t="s">
        <v>9</v>
      </c>
      <c r="E16" s="152" t="s">
        <v>12</v>
      </c>
      <c r="F16"/>
      <c r="G16" s="152"/>
      <c r="H16" s="152" t="s">
        <v>582</v>
      </c>
      <c r="I16" s="152" t="s">
        <v>506</v>
      </c>
      <c r="J16">
        <v>0.23030999999999999</v>
      </c>
      <c r="K16" s="152" t="s">
        <v>744</v>
      </c>
      <c r="L16" s="152" t="s">
        <v>741</v>
      </c>
      <c r="M16">
        <v>2022</v>
      </c>
      <c r="N16" t="s">
        <v>4428</v>
      </c>
    </row>
    <row r="17" spans="1:14">
      <c r="A17" s="152" t="s">
        <v>793</v>
      </c>
      <c r="B17" s="152" t="s">
        <v>442</v>
      </c>
      <c r="C17" s="152" t="s">
        <v>432</v>
      </c>
      <c r="D17" s="152" t="s">
        <v>9</v>
      </c>
      <c r="E17" s="152" t="s">
        <v>12</v>
      </c>
      <c r="F17"/>
      <c r="G17" s="152"/>
      <c r="H17" s="152" t="s">
        <v>581</v>
      </c>
      <c r="I17" s="152" t="s">
        <v>506</v>
      </c>
      <c r="J17">
        <v>0.21448999999999999</v>
      </c>
      <c r="K17" s="152" t="s">
        <v>744</v>
      </c>
      <c r="L17" s="152" t="s">
        <v>741</v>
      </c>
      <c r="M17">
        <v>2022</v>
      </c>
      <c r="N17" t="s">
        <v>4429</v>
      </c>
    </row>
    <row r="18" spans="1:14">
      <c r="A18" s="152" t="s">
        <v>794</v>
      </c>
      <c r="B18" s="152" t="s">
        <v>442</v>
      </c>
      <c r="C18" s="152" t="s">
        <v>432</v>
      </c>
      <c r="D18" s="152" t="s">
        <v>9</v>
      </c>
      <c r="E18" s="152" t="s">
        <v>13</v>
      </c>
      <c r="F18"/>
      <c r="G18" s="152"/>
      <c r="H18" s="152" t="s">
        <v>11</v>
      </c>
      <c r="I18" s="152" t="s">
        <v>506</v>
      </c>
      <c r="J18">
        <v>2539.25</v>
      </c>
      <c r="K18" s="152" t="s">
        <v>744</v>
      </c>
      <c r="L18" s="152" t="s">
        <v>741</v>
      </c>
      <c r="M18">
        <v>2022</v>
      </c>
      <c r="N18" t="s">
        <v>4430</v>
      </c>
    </row>
    <row r="19" spans="1:14">
      <c r="A19" s="152" t="s">
        <v>795</v>
      </c>
      <c r="B19" s="152" t="s">
        <v>442</v>
      </c>
      <c r="C19" s="152" t="s">
        <v>432</v>
      </c>
      <c r="D19" s="152" t="s">
        <v>9</v>
      </c>
      <c r="E19" s="152" t="s">
        <v>13</v>
      </c>
      <c r="F19"/>
      <c r="G19" s="152"/>
      <c r="H19" s="152" t="s">
        <v>206</v>
      </c>
      <c r="I19" s="152" t="s">
        <v>506</v>
      </c>
      <c r="J19">
        <v>2.0157400000000001</v>
      </c>
      <c r="K19" s="152" t="s">
        <v>744</v>
      </c>
      <c r="L19" s="152" t="s">
        <v>741</v>
      </c>
      <c r="M19">
        <v>2022</v>
      </c>
      <c r="N19" t="s">
        <v>4431</v>
      </c>
    </row>
    <row r="20" spans="1:14">
      <c r="A20" s="152" t="s">
        <v>796</v>
      </c>
      <c r="B20" s="152" t="s">
        <v>442</v>
      </c>
      <c r="C20" s="152" t="s">
        <v>432</v>
      </c>
      <c r="D20" s="152" t="s">
        <v>9</v>
      </c>
      <c r="E20" s="152" t="s">
        <v>13</v>
      </c>
      <c r="F20"/>
      <c r="G20" s="152"/>
      <c r="H20" s="152" t="s">
        <v>582</v>
      </c>
      <c r="I20" s="152" t="s">
        <v>506</v>
      </c>
      <c r="J20">
        <v>0.20227000000000001</v>
      </c>
      <c r="K20" s="152" t="s">
        <v>744</v>
      </c>
      <c r="L20" s="152" t="s">
        <v>741</v>
      </c>
      <c r="M20">
        <v>2022</v>
      </c>
      <c r="N20" t="s">
        <v>4432</v>
      </c>
    </row>
    <row r="21" spans="1:14">
      <c r="A21" s="152" t="s">
        <v>797</v>
      </c>
      <c r="B21" s="152" t="s">
        <v>442</v>
      </c>
      <c r="C21" s="152" t="s">
        <v>432</v>
      </c>
      <c r="D21" s="152" t="s">
        <v>9</v>
      </c>
      <c r="E21" s="152" t="s">
        <v>13</v>
      </c>
      <c r="F21"/>
      <c r="G21" s="152"/>
      <c r="H21" s="152" t="s">
        <v>581</v>
      </c>
      <c r="I21" s="152" t="s">
        <v>506</v>
      </c>
      <c r="J21">
        <v>0.18254000000000001</v>
      </c>
      <c r="K21" s="152" t="s">
        <v>744</v>
      </c>
      <c r="L21" s="152" t="s">
        <v>741</v>
      </c>
      <c r="M21">
        <v>2022</v>
      </c>
      <c r="N21" t="s">
        <v>4433</v>
      </c>
    </row>
    <row r="22" spans="1:14">
      <c r="A22" s="152" t="s">
        <v>798</v>
      </c>
      <c r="B22" s="152" t="s">
        <v>442</v>
      </c>
      <c r="C22" s="152" t="s">
        <v>432</v>
      </c>
      <c r="D22" s="152" t="s">
        <v>9</v>
      </c>
      <c r="E22" s="152" t="s">
        <v>14</v>
      </c>
      <c r="F22"/>
      <c r="G22" s="152"/>
      <c r="H22" s="152" t="s">
        <v>11</v>
      </c>
      <c r="I22" s="152" t="s">
        <v>506</v>
      </c>
      <c r="J22">
        <v>2559.17</v>
      </c>
      <c r="K22" s="152" t="s">
        <v>744</v>
      </c>
      <c r="L22" s="152" t="s">
        <v>741</v>
      </c>
      <c r="M22">
        <v>2022</v>
      </c>
      <c r="N22" t="s">
        <v>4434</v>
      </c>
    </row>
    <row r="23" spans="1:14">
      <c r="A23" s="152" t="s">
        <v>799</v>
      </c>
      <c r="B23" s="152" t="s">
        <v>442</v>
      </c>
      <c r="C23" s="152" t="s">
        <v>432</v>
      </c>
      <c r="D23" s="152" t="s">
        <v>9</v>
      </c>
      <c r="E23" s="152" t="s">
        <v>14</v>
      </c>
      <c r="F23"/>
      <c r="G23" s="152"/>
      <c r="H23" s="152" t="s">
        <v>206</v>
      </c>
      <c r="I23" s="152" t="s">
        <v>506</v>
      </c>
      <c r="J23">
        <v>2.0315500000000002</v>
      </c>
      <c r="K23" s="152" t="s">
        <v>744</v>
      </c>
      <c r="L23" s="152" t="s">
        <v>741</v>
      </c>
      <c r="M23">
        <v>2022</v>
      </c>
      <c r="N23" t="s">
        <v>4435</v>
      </c>
    </row>
    <row r="24" spans="1:14">
      <c r="A24" s="152" t="s">
        <v>800</v>
      </c>
      <c r="B24" s="152" t="s">
        <v>442</v>
      </c>
      <c r="C24" s="152" t="s">
        <v>432</v>
      </c>
      <c r="D24" s="152" t="s">
        <v>9</v>
      </c>
      <c r="E24" s="152" t="s">
        <v>14</v>
      </c>
      <c r="F24"/>
      <c r="G24" s="152"/>
      <c r="H24" s="152" t="s">
        <v>582</v>
      </c>
      <c r="I24" s="152" t="s">
        <v>506</v>
      </c>
      <c r="J24">
        <v>0.20386000000000001</v>
      </c>
      <c r="K24" s="152" t="s">
        <v>744</v>
      </c>
      <c r="L24" s="152" t="s">
        <v>741</v>
      </c>
      <c r="M24">
        <v>2022</v>
      </c>
      <c r="N24" t="s">
        <v>4436</v>
      </c>
    </row>
    <row r="25" spans="1:14">
      <c r="A25" s="152" t="s">
        <v>801</v>
      </c>
      <c r="B25" s="152" t="s">
        <v>442</v>
      </c>
      <c r="C25" s="152" t="s">
        <v>432</v>
      </c>
      <c r="D25" s="152" t="s">
        <v>9</v>
      </c>
      <c r="E25" s="152" t="s">
        <v>14</v>
      </c>
      <c r="F25"/>
      <c r="G25" s="152"/>
      <c r="H25" s="152" t="s">
        <v>581</v>
      </c>
      <c r="I25" s="152" t="s">
        <v>506</v>
      </c>
      <c r="J25">
        <v>0.18396999999999999</v>
      </c>
      <c r="K25" s="152" t="s">
        <v>744</v>
      </c>
      <c r="L25" s="152" t="s">
        <v>741</v>
      </c>
      <c r="M25">
        <v>2022</v>
      </c>
      <c r="N25" t="s">
        <v>4437</v>
      </c>
    </row>
    <row r="26" spans="1:14">
      <c r="A26" s="152" t="s">
        <v>802</v>
      </c>
      <c r="B26" s="152" t="s">
        <v>442</v>
      </c>
      <c r="C26" s="152" t="s">
        <v>432</v>
      </c>
      <c r="D26" s="152" t="s">
        <v>9</v>
      </c>
      <c r="E26" s="152" t="s">
        <v>15</v>
      </c>
      <c r="F26"/>
      <c r="G26" s="152"/>
      <c r="H26" s="152" t="s">
        <v>11</v>
      </c>
      <c r="I26" s="152" t="s">
        <v>506</v>
      </c>
      <c r="J26">
        <v>2578.25</v>
      </c>
      <c r="K26" s="152" t="s">
        <v>744</v>
      </c>
      <c r="L26" s="152" t="s">
        <v>741</v>
      </c>
      <c r="M26">
        <v>2022</v>
      </c>
      <c r="N26" t="s">
        <v>4438</v>
      </c>
    </row>
    <row r="27" spans="1:14">
      <c r="A27" s="152" t="s">
        <v>803</v>
      </c>
      <c r="B27" s="152" t="s">
        <v>442</v>
      </c>
      <c r="C27" s="152" t="s">
        <v>432</v>
      </c>
      <c r="D27" s="152" t="s">
        <v>9</v>
      </c>
      <c r="E27" s="152" t="s">
        <v>15</v>
      </c>
      <c r="F27"/>
      <c r="G27" s="152"/>
      <c r="H27" s="152" t="s">
        <v>405</v>
      </c>
      <c r="I27" s="152" t="s">
        <v>506</v>
      </c>
      <c r="J27">
        <v>0.94440999999999997</v>
      </c>
      <c r="K27" s="152" t="s">
        <v>744</v>
      </c>
      <c r="L27" s="152" t="s">
        <v>741</v>
      </c>
      <c r="M27">
        <v>2022</v>
      </c>
      <c r="N27" t="s">
        <v>4439</v>
      </c>
    </row>
    <row r="28" spans="1:14">
      <c r="A28" s="152" t="s">
        <v>804</v>
      </c>
      <c r="B28" s="152" t="s">
        <v>442</v>
      </c>
      <c r="C28" s="152" t="s">
        <v>432</v>
      </c>
      <c r="D28" s="152" t="s">
        <v>9</v>
      </c>
      <c r="E28" s="152" t="s">
        <v>15</v>
      </c>
      <c r="F28"/>
      <c r="G28" s="152"/>
      <c r="H28" s="152" t="s">
        <v>582</v>
      </c>
      <c r="I28" s="152" t="s">
        <v>506</v>
      </c>
      <c r="J28">
        <v>0.19917000000000001</v>
      </c>
      <c r="K28" s="152" t="s">
        <v>744</v>
      </c>
      <c r="L28" s="152" t="s">
        <v>741</v>
      </c>
      <c r="M28">
        <v>2022</v>
      </c>
      <c r="N28" t="s">
        <v>4440</v>
      </c>
    </row>
    <row r="29" spans="1:14">
      <c r="A29" s="152" t="s">
        <v>805</v>
      </c>
      <c r="B29" s="152" t="s">
        <v>442</v>
      </c>
      <c r="C29" s="152" t="s">
        <v>432</v>
      </c>
      <c r="D29" s="152" t="s">
        <v>9</v>
      </c>
      <c r="E29" s="152" t="s">
        <v>15</v>
      </c>
      <c r="F29"/>
      <c r="G29" s="152"/>
      <c r="H29" s="152" t="s">
        <v>581</v>
      </c>
      <c r="I29" s="152" t="s">
        <v>506</v>
      </c>
      <c r="J29">
        <v>0.18323999999999999</v>
      </c>
      <c r="K29" s="152" t="s">
        <v>744</v>
      </c>
      <c r="L29" s="152" t="s">
        <v>741</v>
      </c>
      <c r="M29">
        <v>2022</v>
      </c>
      <c r="N29" t="s">
        <v>4441</v>
      </c>
    </row>
    <row r="30" spans="1:14">
      <c r="A30" s="152" t="s">
        <v>806</v>
      </c>
      <c r="B30" s="152" t="s">
        <v>442</v>
      </c>
      <c r="C30" s="152" t="s">
        <v>432</v>
      </c>
      <c r="D30" s="152" t="s">
        <v>9</v>
      </c>
      <c r="E30" s="152" t="s">
        <v>583</v>
      </c>
      <c r="F30"/>
      <c r="G30" s="152"/>
      <c r="H30" s="152" t="s">
        <v>11</v>
      </c>
      <c r="I30" s="152" t="s">
        <v>506</v>
      </c>
      <c r="J30">
        <v>2997.55</v>
      </c>
      <c r="K30" s="152" t="s">
        <v>744</v>
      </c>
      <c r="L30" s="152" t="s">
        <v>741</v>
      </c>
      <c r="M30">
        <v>2022</v>
      </c>
      <c r="N30" t="s">
        <v>4442</v>
      </c>
    </row>
    <row r="31" spans="1:14">
      <c r="A31" s="152" t="s">
        <v>807</v>
      </c>
      <c r="B31" s="152" t="s">
        <v>442</v>
      </c>
      <c r="C31" s="152" t="s">
        <v>432</v>
      </c>
      <c r="D31" s="152" t="s">
        <v>9</v>
      </c>
      <c r="E31" s="152" t="s">
        <v>583</v>
      </c>
      <c r="F31"/>
      <c r="G31" s="152"/>
      <c r="H31" s="152" t="s">
        <v>405</v>
      </c>
      <c r="I31" s="152" t="s">
        <v>506</v>
      </c>
      <c r="J31">
        <v>1.5435399999999999</v>
      </c>
      <c r="K31" s="152" t="s">
        <v>744</v>
      </c>
      <c r="L31" s="152" t="s">
        <v>741</v>
      </c>
      <c r="M31">
        <v>2022</v>
      </c>
      <c r="N31" t="s">
        <v>4443</v>
      </c>
    </row>
    <row r="32" spans="1:14">
      <c r="A32" s="152" t="s">
        <v>808</v>
      </c>
      <c r="B32" s="152" t="s">
        <v>442</v>
      </c>
      <c r="C32" s="152" t="s">
        <v>432</v>
      </c>
      <c r="D32" s="152" t="s">
        <v>9</v>
      </c>
      <c r="E32" s="152" t="s">
        <v>583</v>
      </c>
      <c r="F32"/>
      <c r="G32" s="152"/>
      <c r="H32" s="152" t="s">
        <v>582</v>
      </c>
      <c r="I32" s="152" t="s">
        <v>506</v>
      </c>
      <c r="J32">
        <v>0.23257</v>
      </c>
      <c r="K32" s="152" t="s">
        <v>744</v>
      </c>
      <c r="L32" s="152" t="s">
        <v>741</v>
      </c>
      <c r="M32">
        <v>2022</v>
      </c>
      <c r="N32" t="s">
        <v>4444</v>
      </c>
    </row>
    <row r="33" spans="1:14">
      <c r="A33" s="152" t="s">
        <v>809</v>
      </c>
      <c r="B33" s="152" t="s">
        <v>442</v>
      </c>
      <c r="C33" s="152" t="s">
        <v>432</v>
      </c>
      <c r="D33" s="152" t="s">
        <v>9</v>
      </c>
      <c r="E33" s="152" t="s">
        <v>583</v>
      </c>
      <c r="F33"/>
      <c r="G33" s="152"/>
      <c r="H33" s="152" t="s">
        <v>581</v>
      </c>
      <c r="I33" s="152" t="s">
        <v>506</v>
      </c>
      <c r="J33">
        <v>0.21410999999999999</v>
      </c>
      <c r="K33" s="152" t="s">
        <v>744</v>
      </c>
      <c r="L33" s="152" t="s">
        <v>741</v>
      </c>
      <c r="M33">
        <v>2022</v>
      </c>
      <c r="N33" t="s">
        <v>4445</v>
      </c>
    </row>
    <row r="34" spans="1:14">
      <c r="A34" s="152" t="s">
        <v>810</v>
      </c>
      <c r="B34" s="152" t="s">
        <v>442</v>
      </c>
      <c r="C34" s="152" t="s">
        <v>432</v>
      </c>
      <c r="D34" s="152" t="s">
        <v>16</v>
      </c>
      <c r="E34" s="152" t="s">
        <v>17</v>
      </c>
      <c r="F34"/>
      <c r="G34" s="152"/>
      <c r="H34" s="152" t="s">
        <v>11</v>
      </c>
      <c r="I34" s="152" t="s">
        <v>506</v>
      </c>
      <c r="J34">
        <v>3192.76</v>
      </c>
      <c r="K34" s="152" t="s">
        <v>744</v>
      </c>
      <c r="L34" s="152" t="s">
        <v>741</v>
      </c>
      <c r="M34">
        <v>2022</v>
      </c>
      <c r="N34" t="s">
        <v>4446</v>
      </c>
    </row>
    <row r="35" spans="1:14">
      <c r="A35" s="152" t="s">
        <v>811</v>
      </c>
      <c r="B35" s="152" t="s">
        <v>442</v>
      </c>
      <c r="C35" s="152" t="s">
        <v>432</v>
      </c>
      <c r="D35" s="152" t="s">
        <v>16</v>
      </c>
      <c r="E35" s="152" t="s">
        <v>17</v>
      </c>
      <c r="F35"/>
      <c r="G35" s="152"/>
      <c r="H35" s="152" t="s">
        <v>405</v>
      </c>
      <c r="I35" s="152" t="s">
        <v>506</v>
      </c>
      <c r="J35">
        <v>2.3304800000000001</v>
      </c>
      <c r="K35" s="152" t="s">
        <v>744</v>
      </c>
      <c r="L35" s="152" t="s">
        <v>741</v>
      </c>
      <c r="M35">
        <v>2022</v>
      </c>
      <c r="N35" t="s">
        <v>4447</v>
      </c>
    </row>
    <row r="36" spans="1:14">
      <c r="A36" s="152" t="s">
        <v>812</v>
      </c>
      <c r="B36" s="152" t="s">
        <v>442</v>
      </c>
      <c r="C36" s="152" t="s">
        <v>432</v>
      </c>
      <c r="D36" s="152" t="s">
        <v>16</v>
      </c>
      <c r="E36" s="152" t="s">
        <v>17</v>
      </c>
      <c r="F36"/>
      <c r="G36" s="152"/>
      <c r="H36" s="152" t="s">
        <v>582</v>
      </c>
      <c r="I36" s="152" t="s">
        <v>506</v>
      </c>
      <c r="J36">
        <v>0.25657999999999997</v>
      </c>
      <c r="K36" s="152" t="s">
        <v>744</v>
      </c>
      <c r="L36" s="152" t="s">
        <v>741</v>
      </c>
      <c r="M36">
        <v>2022</v>
      </c>
      <c r="N36" t="s">
        <v>4448</v>
      </c>
    </row>
    <row r="37" spans="1:14">
      <c r="A37" s="152" t="s">
        <v>813</v>
      </c>
      <c r="B37" s="152" t="s">
        <v>442</v>
      </c>
      <c r="C37" s="152" t="s">
        <v>432</v>
      </c>
      <c r="D37" s="152" t="s">
        <v>16</v>
      </c>
      <c r="E37" s="152" t="s">
        <v>17</v>
      </c>
      <c r="F37"/>
      <c r="G37" s="152"/>
      <c r="H37" s="152" t="s">
        <v>581</v>
      </c>
      <c r="I37" s="152" t="s">
        <v>506</v>
      </c>
      <c r="J37">
        <v>0.24374999999999999</v>
      </c>
      <c r="K37" s="152" t="s">
        <v>744</v>
      </c>
      <c r="L37" s="152" t="s">
        <v>741</v>
      </c>
      <c r="M37">
        <v>2022</v>
      </c>
      <c r="N37" t="s">
        <v>4449</v>
      </c>
    </row>
    <row r="38" spans="1:14">
      <c r="A38" s="152" t="s">
        <v>814</v>
      </c>
      <c r="B38" s="152" t="s">
        <v>442</v>
      </c>
      <c r="C38" s="152" t="s">
        <v>432</v>
      </c>
      <c r="D38" s="152" t="s">
        <v>16</v>
      </c>
      <c r="E38" s="152" t="s">
        <v>18</v>
      </c>
      <c r="F38"/>
      <c r="G38" s="152"/>
      <c r="H38" s="152" t="s">
        <v>11</v>
      </c>
      <c r="I38" s="152" t="s">
        <v>506</v>
      </c>
      <c r="J38">
        <v>3181.43</v>
      </c>
      <c r="K38" s="152" t="s">
        <v>744</v>
      </c>
      <c r="L38" s="152" t="s">
        <v>741</v>
      </c>
      <c r="M38">
        <v>2022</v>
      </c>
      <c r="N38" t="s">
        <v>4450</v>
      </c>
    </row>
    <row r="39" spans="1:14">
      <c r="A39" s="152" t="s">
        <v>815</v>
      </c>
      <c r="B39" s="152" t="s">
        <v>442</v>
      </c>
      <c r="C39" s="152" t="s">
        <v>432</v>
      </c>
      <c r="D39" s="152" t="s">
        <v>16</v>
      </c>
      <c r="E39" s="152" t="s">
        <v>18</v>
      </c>
      <c r="F39"/>
      <c r="G39" s="152"/>
      <c r="H39" s="152" t="s">
        <v>405</v>
      </c>
      <c r="I39" s="152" t="s">
        <v>506</v>
      </c>
      <c r="J39">
        <v>2.54514</v>
      </c>
      <c r="K39" s="152" t="s">
        <v>744</v>
      </c>
      <c r="L39" s="152" t="s">
        <v>741</v>
      </c>
      <c r="M39">
        <v>2022</v>
      </c>
      <c r="N39" t="s">
        <v>4451</v>
      </c>
    </row>
    <row r="40" spans="1:14">
      <c r="A40" s="152" t="s">
        <v>816</v>
      </c>
      <c r="B40" s="152" t="s">
        <v>442</v>
      </c>
      <c r="C40" s="152" t="s">
        <v>432</v>
      </c>
      <c r="D40" s="152" t="s">
        <v>16</v>
      </c>
      <c r="E40" s="152" t="s">
        <v>18</v>
      </c>
      <c r="F40"/>
      <c r="G40" s="152"/>
      <c r="H40" s="152" t="s">
        <v>582</v>
      </c>
      <c r="I40" s="152" t="s">
        <v>506</v>
      </c>
      <c r="J40">
        <v>0.26085999999999998</v>
      </c>
      <c r="K40" s="152" t="s">
        <v>744</v>
      </c>
      <c r="L40" s="152" t="s">
        <v>741</v>
      </c>
      <c r="M40">
        <v>2022</v>
      </c>
      <c r="N40" t="s">
        <v>4452</v>
      </c>
    </row>
    <row r="41" spans="1:14">
      <c r="A41" s="152" t="s">
        <v>817</v>
      </c>
      <c r="B41" s="152" t="s">
        <v>442</v>
      </c>
      <c r="C41" s="152" t="s">
        <v>432</v>
      </c>
      <c r="D41" s="152" t="s">
        <v>16</v>
      </c>
      <c r="E41" s="152" t="s">
        <v>18</v>
      </c>
      <c r="F41"/>
      <c r="G41" s="152"/>
      <c r="H41" s="152" t="s">
        <v>581</v>
      </c>
      <c r="I41" s="152" t="s">
        <v>506</v>
      </c>
      <c r="J41">
        <v>0.24782000000000001</v>
      </c>
      <c r="K41" s="152" t="s">
        <v>744</v>
      </c>
      <c r="L41" s="152" t="s">
        <v>741</v>
      </c>
      <c r="M41">
        <v>2022</v>
      </c>
      <c r="N41" t="s">
        <v>4453</v>
      </c>
    </row>
    <row r="42" spans="1:14">
      <c r="A42" s="152" t="s">
        <v>818</v>
      </c>
      <c r="B42" s="152" t="s">
        <v>442</v>
      </c>
      <c r="C42" s="152" t="s">
        <v>432</v>
      </c>
      <c r="D42" s="152" t="s">
        <v>16</v>
      </c>
      <c r="E42" s="152" t="s">
        <v>19</v>
      </c>
      <c r="F42"/>
      <c r="G42" s="152"/>
      <c r="H42" s="152" t="s">
        <v>11</v>
      </c>
      <c r="I42" s="152" t="s">
        <v>506</v>
      </c>
      <c r="J42">
        <v>3165.01</v>
      </c>
      <c r="K42" s="152" t="s">
        <v>744</v>
      </c>
      <c r="L42" s="152" t="s">
        <v>741</v>
      </c>
      <c r="M42">
        <v>2022</v>
      </c>
      <c r="N42" t="s">
        <v>4454</v>
      </c>
    </row>
    <row r="43" spans="1:14">
      <c r="A43" s="152" t="s">
        <v>819</v>
      </c>
      <c r="B43" s="152" t="s">
        <v>442</v>
      </c>
      <c r="C43" s="152" t="s">
        <v>432</v>
      </c>
      <c r="D43" s="152" t="s">
        <v>16</v>
      </c>
      <c r="E43" s="152" t="s">
        <v>19</v>
      </c>
      <c r="F43"/>
      <c r="G43" s="152"/>
      <c r="H43" s="152" t="s">
        <v>405</v>
      </c>
      <c r="I43" s="152" t="s">
        <v>506</v>
      </c>
      <c r="J43">
        <v>2.54013</v>
      </c>
      <c r="K43" s="152" t="s">
        <v>744</v>
      </c>
      <c r="L43" s="152" t="s">
        <v>741</v>
      </c>
      <c r="M43">
        <v>2022</v>
      </c>
      <c r="N43" t="s">
        <v>4455</v>
      </c>
    </row>
    <row r="44" spans="1:14">
      <c r="A44" s="152" t="s">
        <v>820</v>
      </c>
      <c r="B44" s="152" t="s">
        <v>442</v>
      </c>
      <c r="C44" s="152" t="s">
        <v>432</v>
      </c>
      <c r="D44" s="152" t="s">
        <v>16</v>
      </c>
      <c r="E44" s="152" t="s">
        <v>19</v>
      </c>
      <c r="F44"/>
      <c r="G44" s="152"/>
      <c r="H44" s="152" t="s">
        <v>582</v>
      </c>
      <c r="I44" s="152" t="s">
        <v>506</v>
      </c>
      <c r="J44">
        <v>0.25974999999999998</v>
      </c>
      <c r="K44" s="152" t="s">
        <v>744</v>
      </c>
      <c r="L44" s="152" t="s">
        <v>741</v>
      </c>
      <c r="M44">
        <v>2022</v>
      </c>
      <c r="N44" t="s">
        <v>4456</v>
      </c>
    </row>
    <row r="45" spans="1:14">
      <c r="A45" s="152" t="s">
        <v>821</v>
      </c>
      <c r="B45" s="152" t="s">
        <v>442</v>
      </c>
      <c r="C45" s="152" t="s">
        <v>432</v>
      </c>
      <c r="D45" s="152" t="s">
        <v>16</v>
      </c>
      <c r="E45" s="152" t="s">
        <v>19</v>
      </c>
      <c r="F45"/>
      <c r="G45" s="152"/>
      <c r="H45" s="152" t="s">
        <v>581</v>
      </c>
      <c r="I45" s="152" t="s">
        <v>506</v>
      </c>
      <c r="J45">
        <v>0.24676999999999999</v>
      </c>
      <c r="K45" s="152" t="s">
        <v>744</v>
      </c>
      <c r="L45" s="152" t="s">
        <v>741</v>
      </c>
      <c r="M45">
        <v>2022</v>
      </c>
      <c r="N45" t="s">
        <v>4457</v>
      </c>
    </row>
    <row r="46" spans="1:14">
      <c r="A46" s="152" t="s">
        <v>822</v>
      </c>
      <c r="B46" s="152" t="s">
        <v>442</v>
      </c>
      <c r="C46" s="152" t="s">
        <v>432</v>
      </c>
      <c r="D46" s="152" t="s">
        <v>16</v>
      </c>
      <c r="E46" s="152" t="s">
        <v>20</v>
      </c>
      <c r="F46"/>
      <c r="G46" s="152"/>
      <c r="H46" s="152" t="s">
        <v>11</v>
      </c>
      <c r="I46" s="152" t="s">
        <v>506</v>
      </c>
      <c r="J46">
        <v>3032.89</v>
      </c>
      <c r="K46" s="152" t="s">
        <v>744</v>
      </c>
      <c r="L46" s="152" t="s">
        <v>741</v>
      </c>
      <c r="M46">
        <v>2022</v>
      </c>
      <c r="N46" t="s">
        <v>4458</v>
      </c>
    </row>
    <row r="47" spans="1:14">
      <c r="A47" s="152" t="s">
        <v>823</v>
      </c>
      <c r="B47" s="152" t="s">
        <v>442</v>
      </c>
      <c r="C47" s="152" t="s">
        <v>432</v>
      </c>
      <c r="D47" s="152" t="s">
        <v>16</v>
      </c>
      <c r="E47" s="152" t="s">
        <v>20</v>
      </c>
      <c r="F47"/>
      <c r="G47" s="152"/>
      <c r="H47" s="152" t="s">
        <v>405</v>
      </c>
      <c r="I47" s="152" t="s">
        <v>506</v>
      </c>
      <c r="J47">
        <v>2.5578400000000001</v>
      </c>
      <c r="K47" s="152" t="s">
        <v>744</v>
      </c>
      <c r="L47" s="152" t="s">
        <v>741</v>
      </c>
      <c r="M47">
        <v>2022</v>
      </c>
      <c r="N47" t="s">
        <v>4459</v>
      </c>
    </row>
    <row r="48" spans="1:14">
      <c r="A48" s="152" t="s">
        <v>824</v>
      </c>
      <c r="B48" s="152" t="s">
        <v>442</v>
      </c>
      <c r="C48" s="152" t="s">
        <v>432</v>
      </c>
      <c r="D48" s="152" t="s">
        <v>16</v>
      </c>
      <c r="E48" s="152" t="s">
        <v>20</v>
      </c>
      <c r="F48"/>
      <c r="G48" s="152"/>
      <c r="H48" s="152" t="s">
        <v>582</v>
      </c>
      <c r="I48" s="152" t="s">
        <v>506</v>
      </c>
      <c r="J48">
        <v>0.25630999999999998</v>
      </c>
      <c r="K48" s="152" t="s">
        <v>744</v>
      </c>
      <c r="L48" s="152" t="s">
        <v>741</v>
      </c>
      <c r="M48">
        <v>2022</v>
      </c>
      <c r="N48" t="s">
        <v>4460</v>
      </c>
    </row>
    <row r="49" spans="1:14">
      <c r="A49" s="152" t="s">
        <v>825</v>
      </c>
      <c r="B49" s="152" t="s">
        <v>442</v>
      </c>
      <c r="C49" s="152" t="s">
        <v>432</v>
      </c>
      <c r="D49" s="152" t="s">
        <v>16</v>
      </c>
      <c r="E49" s="152" t="s">
        <v>20</v>
      </c>
      <c r="F49"/>
      <c r="G49" s="152"/>
      <c r="H49" s="152" t="s">
        <v>581</v>
      </c>
      <c r="I49" s="152" t="s">
        <v>506</v>
      </c>
      <c r="J49">
        <v>0.24115</v>
      </c>
      <c r="K49" s="152" t="s">
        <v>744</v>
      </c>
      <c r="L49" s="152" t="s">
        <v>741</v>
      </c>
      <c r="M49">
        <v>2022</v>
      </c>
      <c r="N49" t="s">
        <v>4461</v>
      </c>
    </row>
    <row r="50" spans="1:14">
      <c r="A50" s="152" t="s">
        <v>826</v>
      </c>
      <c r="B50" s="152" t="s">
        <v>442</v>
      </c>
      <c r="C50" s="152" t="s">
        <v>432</v>
      </c>
      <c r="D50" s="152" t="s">
        <v>16</v>
      </c>
      <c r="E50" s="152" t="s">
        <v>21</v>
      </c>
      <c r="F50"/>
      <c r="G50" s="152"/>
      <c r="H50" s="152" t="s">
        <v>11</v>
      </c>
      <c r="I50" s="152" t="s">
        <v>506</v>
      </c>
      <c r="J50">
        <v>3208.76</v>
      </c>
      <c r="K50" s="152" t="s">
        <v>744</v>
      </c>
      <c r="L50" s="152" t="s">
        <v>741</v>
      </c>
      <c r="M50">
        <v>2022</v>
      </c>
      <c r="N50" t="s">
        <v>4462</v>
      </c>
    </row>
    <row r="51" spans="1:14">
      <c r="A51" s="152" t="s">
        <v>827</v>
      </c>
      <c r="B51" s="152" t="s">
        <v>442</v>
      </c>
      <c r="C51" s="152" t="s">
        <v>432</v>
      </c>
      <c r="D51" s="152" t="s">
        <v>16</v>
      </c>
      <c r="E51" s="152" t="s">
        <v>21</v>
      </c>
      <c r="F51"/>
      <c r="G51" s="152"/>
      <c r="H51" s="152" t="s">
        <v>405</v>
      </c>
      <c r="I51" s="152" t="s">
        <v>506</v>
      </c>
      <c r="J51">
        <v>2.6987999999999999</v>
      </c>
      <c r="K51" s="152" t="s">
        <v>744</v>
      </c>
      <c r="L51" s="152" t="s">
        <v>741</v>
      </c>
      <c r="M51">
        <v>2022</v>
      </c>
      <c r="N51" t="s">
        <v>4463</v>
      </c>
    </row>
    <row r="52" spans="1:14">
      <c r="A52" s="152" t="s">
        <v>828</v>
      </c>
      <c r="B52" s="152" t="s">
        <v>442</v>
      </c>
      <c r="C52" s="152" t="s">
        <v>432</v>
      </c>
      <c r="D52" s="152" t="s">
        <v>16</v>
      </c>
      <c r="E52" s="152" t="s">
        <v>21</v>
      </c>
      <c r="F52"/>
      <c r="G52" s="152"/>
      <c r="H52" s="152" t="s">
        <v>582</v>
      </c>
      <c r="I52" s="152" t="s">
        <v>506</v>
      </c>
      <c r="J52">
        <v>0.26939000000000002</v>
      </c>
      <c r="K52" s="152" t="s">
        <v>744</v>
      </c>
      <c r="L52" s="152" t="s">
        <v>741</v>
      </c>
      <c r="M52">
        <v>2022</v>
      </c>
      <c r="N52" t="s">
        <v>4464</v>
      </c>
    </row>
    <row r="53" spans="1:14">
      <c r="A53" s="152" t="s">
        <v>829</v>
      </c>
      <c r="B53" s="152" t="s">
        <v>442</v>
      </c>
      <c r="C53" s="152" t="s">
        <v>432</v>
      </c>
      <c r="D53" s="152" t="s">
        <v>16</v>
      </c>
      <c r="E53" s="152" t="s">
        <v>21</v>
      </c>
      <c r="F53"/>
      <c r="G53" s="152"/>
      <c r="H53" s="152" t="s">
        <v>581</v>
      </c>
      <c r="I53" s="152" t="s">
        <v>506</v>
      </c>
      <c r="J53">
        <v>0.25320999999999999</v>
      </c>
      <c r="K53" s="152" t="s">
        <v>744</v>
      </c>
      <c r="L53" s="152" t="s">
        <v>741</v>
      </c>
      <c r="M53">
        <v>2022</v>
      </c>
      <c r="N53" t="s">
        <v>4465</v>
      </c>
    </row>
    <row r="54" spans="1:14">
      <c r="A54" s="152" t="s">
        <v>830</v>
      </c>
      <c r="B54" s="152" t="s">
        <v>442</v>
      </c>
      <c r="C54" s="152" t="s">
        <v>432</v>
      </c>
      <c r="D54" s="152" t="s">
        <v>16</v>
      </c>
      <c r="E54" s="152" t="s">
        <v>22</v>
      </c>
      <c r="F54"/>
      <c r="G54" s="152"/>
      <c r="H54" s="152" t="s">
        <v>11</v>
      </c>
      <c r="I54" s="152" t="s">
        <v>506</v>
      </c>
      <c r="J54">
        <v>3229.2</v>
      </c>
      <c r="K54" s="152" t="s">
        <v>744</v>
      </c>
      <c r="L54" s="152" t="s">
        <v>741</v>
      </c>
      <c r="M54">
        <v>2022</v>
      </c>
      <c r="N54" t="s">
        <v>4466</v>
      </c>
    </row>
    <row r="55" spans="1:14">
      <c r="A55" s="152" t="s">
        <v>831</v>
      </c>
      <c r="B55" s="152" t="s">
        <v>442</v>
      </c>
      <c r="C55" s="152" t="s">
        <v>432</v>
      </c>
      <c r="D55" s="152" t="s">
        <v>16</v>
      </c>
      <c r="E55" s="152" t="s">
        <v>22</v>
      </c>
      <c r="F55"/>
      <c r="G55" s="152"/>
      <c r="H55" s="152" t="s">
        <v>405</v>
      </c>
      <c r="I55" s="152" t="s">
        <v>506</v>
      </c>
      <c r="J55">
        <v>3.17523</v>
      </c>
      <c r="K55" s="152" t="s">
        <v>744</v>
      </c>
      <c r="L55" s="152" t="s">
        <v>741</v>
      </c>
      <c r="M55">
        <v>2022</v>
      </c>
      <c r="N55" t="s">
        <v>4467</v>
      </c>
    </row>
    <row r="56" spans="1:14">
      <c r="A56" s="152" t="s">
        <v>832</v>
      </c>
      <c r="B56" s="152" t="s">
        <v>442</v>
      </c>
      <c r="C56" s="152" t="s">
        <v>432</v>
      </c>
      <c r="D56" s="152" t="s">
        <v>16</v>
      </c>
      <c r="E56" s="152" t="s">
        <v>22</v>
      </c>
      <c r="F56"/>
      <c r="G56" s="152"/>
      <c r="H56" s="152" t="s">
        <v>582</v>
      </c>
      <c r="I56" s="152" t="s">
        <v>506</v>
      </c>
      <c r="J56">
        <v>0.28526000000000001</v>
      </c>
      <c r="K56" s="152" t="s">
        <v>744</v>
      </c>
      <c r="L56" s="152" t="s">
        <v>741</v>
      </c>
      <c r="M56">
        <v>2022</v>
      </c>
      <c r="N56" t="s">
        <v>4468</v>
      </c>
    </row>
    <row r="57" spans="1:14">
      <c r="A57" s="152" t="s">
        <v>833</v>
      </c>
      <c r="B57" s="152" t="s">
        <v>442</v>
      </c>
      <c r="C57" s="152" t="s">
        <v>432</v>
      </c>
      <c r="D57" s="152" t="s">
        <v>16</v>
      </c>
      <c r="E57" s="152" t="s">
        <v>22</v>
      </c>
      <c r="F57"/>
      <c r="G57" s="152"/>
      <c r="H57" s="152" t="s">
        <v>581</v>
      </c>
      <c r="I57" s="152" t="s">
        <v>506</v>
      </c>
      <c r="J57">
        <v>0.26816000000000001</v>
      </c>
      <c r="K57" s="152" t="s">
        <v>744</v>
      </c>
      <c r="L57" s="152" t="s">
        <v>741</v>
      </c>
      <c r="M57">
        <v>2022</v>
      </c>
      <c r="N57" t="s">
        <v>4469</v>
      </c>
    </row>
    <row r="58" spans="1:14">
      <c r="A58" s="152" t="s">
        <v>834</v>
      </c>
      <c r="B58" s="152" t="s">
        <v>442</v>
      </c>
      <c r="C58" s="152" t="s">
        <v>432</v>
      </c>
      <c r="D58" s="152" t="s">
        <v>16</v>
      </c>
      <c r="E58" s="152" t="s">
        <v>23</v>
      </c>
      <c r="F58"/>
      <c r="G58" s="152"/>
      <c r="H58" s="152" t="s">
        <v>11</v>
      </c>
      <c r="I58" s="152" t="s">
        <v>506</v>
      </c>
      <c r="J58">
        <v>3230.28</v>
      </c>
      <c r="K58" s="152" t="s">
        <v>744</v>
      </c>
      <c r="L58" s="152" t="s">
        <v>741</v>
      </c>
      <c r="M58">
        <v>2022</v>
      </c>
      <c r="N58" t="s">
        <v>4470</v>
      </c>
    </row>
    <row r="59" spans="1:14">
      <c r="A59" s="152" t="s">
        <v>835</v>
      </c>
      <c r="B59" s="152" t="s">
        <v>442</v>
      </c>
      <c r="C59" s="152" t="s">
        <v>432</v>
      </c>
      <c r="D59" s="152" t="s">
        <v>16</v>
      </c>
      <c r="E59" s="152" t="s">
        <v>23</v>
      </c>
      <c r="F59"/>
      <c r="G59" s="152"/>
      <c r="H59" s="152" t="s">
        <v>405</v>
      </c>
      <c r="I59" s="152" t="s">
        <v>506</v>
      </c>
      <c r="J59">
        <v>2.7585700000000002</v>
      </c>
      <c r="K59" s="152" t="s">
        <v>744</v>
      </c>
      <c r="L59" s="152" t="s">
        <v>741</v>
      </c>
      <c r="M59">
        <v>2022</v>
      </c>
      <c r="N59" t="s">
        <v>4471</v>
      </c>
    </row>
    <row r="60" spans="1:14">
      <c r="A60" s="152" t="s">
        <v>836</v>
      </c>
      <c r="B60" s="152" t="s">
        <v>442</v>
      </c>
      <c r="C60" s="152" t="s">
        <v>432</v>
      </c>
      <c r="D60" s="152" t="s">
        <v>16</v>
      </c>
      <c r="E60" s="152" t="s">
        <v>23</v>
      </c>
      <c r="F60"/>
      <c r="G60" s="152"/>
      <c r="H60" s="152" t="s">
        <v>582</v>
      </c>
      <c r="I60" s="152" t="s">
        <v>506</v>
      </c>
      <c r="J60">
        <v>0.27318999999999999</v>
      </c>
      <c r="K60" s="152" t="s">
        <v>744</v>
      </c>
      <c r="L60" s="152" t="s">
        <v>741</v>
      </c>
      <c r="M60">
        <v>2022</v>
      </c>
      <c r="N60" t="s">
        <v>4472</v>
      </c>
    </row>
    <row r="61" spans="1:14">
      <c r="A61" s="152" t="s">
        <v>837</v>
      </c>
      <c r="B61" s="152" t="s">
        <v>442</v>
      </c>
      <c r="C61" s="152" t="s">
        <v>432</v>
      </c>
      <c r="D61" s="152" t="s">
        <v>16</v>
      </c>
      <c r="E61" s="152" t="s">
        <v>23</v>
      </c>
      <c r="F61"/>
      <c r="G61" s="152"/>
      <c r="H61" s="152" t="s">
        <v>581</v>
      </c>
      <c r="I61" s="152" t="s">
        <v>506</v>
      </c>
      <c r="J61">
        <v>0.25679000000000002</v>
      </c>
      <c r="K61" s="152" t="s">
        <v>744</v>
      </c>
      <c r="L61" s="152" t="s">
        <v>741</v>
      </c>
      <c r="M61">
        <v>2022</v>
      </c>
      <c r="N61" t="s">
        <v>4473</v>
      </c>
    </row>
    <row r="62" spans="1:14">
      <c r="A62" s="152" t="s">
        <v>838</v>
      </c>
      <c r="B62" s="152" t="s">
        <v>442</v>
      </c>
      <c r="C62" s="152" t="s">
        <v>432</v>
      </c>
      <c r="D62" s="152" t="s">
        <v>16</v>
      </c>
      <c r="E62" s="152" t="s">
        <v>24</v>
      </c>
      <c r="F62"/>
      <c r="G62" s="152"/>
      <c r="H62" s="152" t="s">
        <v>11</v>
      </c>
      <c r="I62" s="152" t="s">
        <v>506</v>
      </c>
      <c r="J62">
        <v>3181.44</v>
      </c>
      <c r="K62" s="152" t="s">
        <v>744</v>
      </c>
      <c r="L62" s="152" t="s">
        <v>741</v>
      </c>
      <c r="M62">
        <v>2022</v>
      </c>
      <c r="N62" t="s">
        <v>4474</v>
      </c>
    </row>
    <row r="63" spans="1:14">
      <c r="A63" s="152" t="s">
        <v>839</v>
      </c>
      <c r="B63" s="152" t="s">
        <v>442</v>
      </c>
      <c r="C63" s="152" t="s">
        <v>432</v>
      </c>
      <c r="D63" s="152" t="s">
        <v>16</v>
      </c>
      <c r="E63" s="152" t="s">
        <v>24</v>
      </c>
      <c r="F63"/>
      <c r="G63" s="152"/>
      <c r="H63" s="152" t="s">
        <v>405</v>
      </c>
      <c r="I63" s="152" t="s">
        <v>506</v>
      </c>
      <c r="J63">
        <v>2.7497199999999999</v>
      </c>
      <c r="K63" s="152" t="s">
        <v>744</v>
      </c>
      <c r="L63" s="152" t="s">
        <v>741</v>
      </c>
      <c r="M63">
        <v>2022</v>
      </c>
      <c r="N63" t="s">
        <v>4475</v>
      </c>
    </row>
    <row r="64" spans="1:14">
      <c r="A64" s="152" t="s">
        <v>840</v>
      </c>
      <c r="B64" s="152" t="s">
        <v>442</v>
      </c>
      <c r="C64" s="152" t="s">
        <v>432</v>
      </c>
      <c r="D64" s="152" t="s">
        <v>16</v>
      </c>
      <c r="E64" s="152" t="s">
        <v>24</v>
      </c>
      <c r="F64"/>
      <c r="G64" s="152"/>
      <c r="H64" s="152" t="s">
        <v>582</v>
      </c>
      <c r="I64" s="152" t="s">
        <v>506</v>
      </c>
      <c r="J64">
        <v>0.28104000000000001</v>
      </c>
      <c r="K64" s="152" t="s">
        <v>744</v>
      </c>
      <c r="L64" s="152" t="s">
        <v>741</v>
      </c>
      <c r="M64">
        <v>2022</v>
      </c>
      <c r="N64" t="s">
        <v>4476</v>
      </c>
    </row>
    <row r="65" spans="1:14">
      <c r="A65" s="152" t="s">
        <v>841</v>
      </c>
      <c r="B65" s="152" t="s">
        <v>442</v>
      </c>
      <c r="C65" s="152" t="s">
        <v>432</v>
      </c>
      <c r="D65" s="152" t="s">
        <v>16</v>
      </c>
      <c r="E65" s="152" t="s">
        <v>24</v>
      </c>
      <c r="F65"/>
      <c r="G65" s="152"/>
      <c r="H65" s="152" t="s">
        <v>581</v>
      </c>
      <c r="I65" s="152" t="s">
        <v>506</v>
      </c>
      <c r="J65">
        <v>0.26418000000000003</v>
      </c>
      <c r="K65" s="152" t="s">
        <v>744</v>
      </c>
      <c r="L65" s="152" t="s">
        <v>741</v>
      </c>
      <c r="M65">
        <v>2022</v>
      </c>
      <c r="N65" t="s">
        <v>4477</v>
      </c>
    </row>
    <row r="66" spans="1:14">
      <c r="A66" s="152" t="s">
        <v>842</v>
      </c>
      <c r="B66" s="152" t="s">
        <v>442</v>
      </c>
      <c r="C66" s="152" t="s">
        <v>432</v>
      </c>
      <c r="D66" s="152" t="s">
        <v>16</v>
      </c>
      <c r="E66" s="152" t="s">
        <v>25</v>
      </c>
      <c r="F66"/>
      <c r="G66" s="152"/>
      <c r="H66" s="152" t="s">
        <v>11</v>
      </c>
      <c r="I66" s="152" t="s">
        <v>506</v>
      </c>
      <c r="J66">
        <v>3142.87</v>
      </c>
      <c r="K66" s="152" t="s">
        <v>744</v>
      </c>
      <c r="L66" s="152" t="s">
        <v>741</v>
      </c>
      <c r="M66">
        <v>2022</v>
      </c>
      <c r="N66" t="s">
        <v>4478</v>
      </c>
    </row>
    <row r="67" spans="1:14">
      <c r="A67" s="152" t="s">
        <v>843</v>
      </c>
      <c r="B67" s="152" t="s">
        <v>442</v>
      </c>
      <c r="C67" s="152" t="s">
        <v>432</v>
      </c>
      <c r="D67" s="152" t="s">
        <v>16</v>
      </c>
      <c r="E67" s="152" t="s">
        <v>25</v>
      </c>
      <c r="F67"/>
      <c r="G67" s="152"/>
      <c r="H67" s="152" t="s">
        <v>405</v>
      </c>
      <c r="I67" s="152" t="s">
        <v>506</v>
      </c>
      <c r="J67">
        <v>2.1192700000000002</v>
      </c>
      <c r="K67" s="152" t="s">
        <v>744</v>
      </c>
      <c r="L67" s="152" t="s">
        <v>741</v>
      </c>
      <c r="M67">
        <v>2022</v>
      </c>
      <c r="N67" t="s">
        <v>4479</v>
      </c>
    </row>
    <row r="68" spans="1:14">
      <c r="A68" s="152" t="s">
        <v>844</v>
      </c>
      <c r="B68" s="152" t="s">
        <v>442</v>
      </c>
      <c r="C68" s="152" t="s">
        <v>432</v>
      </c>
      <c r="D68" s="152" t="s">
        <v>16</v>
      </c>
      <c r="E68" s="152" t="s">
        <v>25</v>
      </c>
      <c r="F68"/>
      <c r="G68" s="152"/>
      <c r="H68" s="152" t="s">
        <v>582</v>
      </c>
      <c r="I68" s="152" t="s">
        <v>506</v>
      </c>
      <c r="J68">
        <v>0.24895</v>
      </c>
      <c r="K68" s="152" t="s">
        <v>744</v>
      </c>
      <c r="L68" s="152" t="s">
        <v>741</v>
      </c>
      <c r="M68">
        <v>2022</v>
      </c>
      <c r="N68" t="s">
        <v>4480</v>
      </c>
    </row>
    <row r="69" spans="1:14">
      <c r="A69" s="152" t="s">
        <v>845</v>
      </c>
      <c r="B69" s="152" t="s">
        <v>442</v>
      </c>
      <c r="C69" s="152" t="s">
        <v>432</v>
      </c>
      <c r="D69" s="152" t="s">
        <v>16</v>
      </c>
      <c r="E69" s="152" t="s">
        <v>25</v>
      </c>
      <c r="F69"/>
      <c r="G69" s="152"/>
      <c r="H69" s="152" t="s">
        <v>581</v>
      </c>
      <c r="I69" s="152" t="s">
        <v>506</v>
      </c>
      <c r="J69">
        <v>0.23651</v>
      </c>
      <c r="K69" s="152" t="s">
        <v>744</v>
      </c>
      <c r="L69" s="152" t="s">
        <v>741</v>
      </c>
      <c r="M69">
        <v>2022</v>
      </c>
      <c r="N69" t="s">
        <v>4481</v>
      </c>
    </row>
    <row r="70" spans="1:14">
      <c r="A70" s="152" t="s">
        <v>846</v>
      </c>
      <c r="B70" s="152" t="s">
        <v>442</v>
      </c>
      <c r="C70" s="152" t="s">
        <v>432</v>
      </c>
      <c r="D70" s="152" t="s">
        <v>16</v>
      </c>
      <c r="E70" s="152" t="s">
        <v>26</v>
      </c>
      <c r="F70"/>
      <c r="G70" s="152"/>
      <c r="H70" s="152" t="s">
        <v>11</v>
      </c>
      <c r="I70" s="152" t="s">
        <v>506</v>
      </c>
      <c r="J70">
        <v>2903.08</v>
      </c>
      <c r="K70" s="152" t="s">
        <v>744</v>
      </c>
      <c r="L70" s="152" t="s">
        <v>741</v>
      </c>
      <c r="M70">
        <v>2022</v>
      </c>
      <c r="N70" t="s">
        <v>4482</v>
      </c>
    </row>
    <row r="71" spans="1:14">
      <c r="A71" s="152" t="s">
        <v>847</v>
      </c>
      <c r="B71" s="152" t="s">
        <v>442</v>
      </c>
      <c r="C71" s="152" t="s">
        <v>432</v>
      </c>
      <c r="D71" s="152" t="s">
        <v>16</v>
      </c>
      <c r="E71" s="152" t="s">
        <v>26</v>
      </c>
      <c r="F71"/>
      <c r="G71" s="152"/>
      <c r="H71" s="152" t="s">
        <v>405</v>
      </c>
      <c r="I71" s="152" t="s">
        <v>506</v>
      </c>
      <c r="J71">
        <v>2.1618499999999998</v>
      </c>
      <c r="K71" s="152" t="s">
        <v>744</v>
      </c>
      <c r="L71" s="152" t="s">
        <v>741</v>
      </c>
      <c r="M71">
        <v>2022</v>
      </c>
      <c r="N71" t="s">
        <v>4483</v>
      </c>
    </row>
    <row r="72" spans="1:14">
      <c r="A72" s="152" t="s">
        <v>848</v>
      </c>
      <c r="B72" s="152" t="s">
        <v>442</v>
      </c>
      <c r="C72" s="152" t="s">
        <v>432</v>
      </c>
      <c r="D72" s="152" t="s">
        <v>16</v>
      </c>
      <c r="E72" s="152" t="s">
        <v>26</v>
      </c>
      <c r="F72"/>
      <c r="G72" s="152"/>
      <c r="H72" s="152" t="s">
        <v>582</v>
      </c>
      <c r="I72" s="152" t="s">
        <v>506</v>
      </c>
      <c r="J72">
        <v>0.23960999999999999</v>
      </c>
      <c r="K72" s="152" t="s">
        <v>744</v>
      </c>
      <c r="L72" s="152" t="s">
        <v>741</v>
      </c>
      <c r="M72">
        <v>2022</v>
      </c>
      <c r="N72" t="s">
        <v>4484</v>
      </c>
    </row>
    <row r="73" spans="1:14">
      <c r="A73" s="152" t="s">
        <v>849</v>
      </c>
      <c r="B73" s="152" t="s">
        <v>442</v>
      </c>
      <c r="C73" s="152" t="s">
        <v>432</v>
      </c>
      <c r="D73" s="152" t="s">
        <v>16</v>
      </c>
      <c r="E73" s="152" t="s">
        <v>26</v>
      </c>
      <c r="F73"/>
      <c r="G73" s="152"/>
      <c r="H73" s="152" t="s">
        <v>581</v>
      </c>
      <c r="I73" s="152" t="s">
        <v>506</v>
      </c>
      <c r="J73">
        <v>0.22719</v>
      </c>
      <c r="K73" s="152" t="s">
        <v>744</v>
      </c>
      <c r="L73" s="152" t="s">
        <v>741</v>
      </c>
      <c r="M73">
        <v>2022</v>
      </c>
      <c r="N73" t="s">
        <v>4485</v>
      </c>
    </row>
    <row r="74" spans="1:14">
      <c r="A74" s="152" t="s">
        <v>850</v>
      </c>
      <c r="B74" s="152" t="s">
        <v>442</v>
      </c>
      <c r="C74" s="152" t="s">
        <v>432</v>
      </c>
      <c r="D74" s="152" t="s">
        <v>16</v>
      </c>
      <c r="E74" s="152" t="s">
        <v>27</v>
      </c>
      <c r="F74"/>
      <c r="G74" s="152"/>
      <c r="H74" s="152" t="s">
        <v>11</v>
      </c>
      <c r="I74" s="152" t="s">
        <v>506</v>
      </c>
      <c r="J74">
        <v>3153.9</v>
      </c>
      <c r="K74" s="152" t="s">
        <v>744</v>
      </c>
      <c r="L74" s="152" t="s">
        <v>741</v>
      </c>
      <c r="M74">
        <v>2022</v>
      </c>
      <c r="N74" t="s">
        <v>4486</v>
      </c>
    </row>
    <row r="75" spans="1:14">
      <c r="A75" s="152" t="s">
        <v>851</v>
      </c>
      <c r="B75" s="152" t="s">
        <v>442</v>
      </c>
      <c r="C75" s="152" t="s">
        <v>432</v>
      </c>
      <c r="D75" s="152" t="s">
        <v>16</v>
      </c>
      <c r="E75" s="152" t="s">
        <v>27</v>
      </c>
      <c r="F75"/>
      <c r="G75" s="152"/>
      <c r="H75" s="152" t="s">
        <v>405</v>
      </c>
      <c r="I75" s="152" t="s">
        <v>506</v>
      </c>
      <c r="J75">
        <v>2.3397000000000001</v>
      </c>
      <c r="K75" s="152" t="s">
        <v>744</v>
      </c>
      <c r="L75" s="152" t="s">
        <v>741</v>
      </c>
      <c r="M75">
        <v>2022</v>
      </c>
      <c r="N75" t="s">
        <v>4487</v>
      </c>
    </row>
    <row r="76" spans="1:14">
      <c r="A76" s="152" t="s">
        <v>852</v>
      </c>
      <c r="B76" s="152" t="s">
        <v>442</v>
      </c>
      <c r="C76" s="152" t="s">
        <v>432</v>
      </c>
      <c r="D76" s="152" t="s">
        <v>16</v>
      </c>
      <c r="E76" s="152" t="s">
        <v>27</v>
      </c>
      <c r="F76"/>
      <c r="G76" s="152"/>
      <c r="H76" s="152" t="s">
        <v>582</v>
      </c>
      <c r="I76" s="152" t="s">
        <v>506</v>
      </c>
      <c r="J76">
        <v>0.25428000000000001</v>
      </c>
      <c r="K76" s="152" t="s">
        <v>744</v>
      </c>
      <c r="L76" s="152" t="s">
        <v>741</v>
      </c>
      <c r="M76">
        <v>2022</v>
      </c>
      <c r="N76" t="s">
        <v>4488</v>
      </c>
    </row>
    <row r="77" spans="1:14">
      <c r="A77" s="152" t="s">
        <v>853</v>
      </c>
      <c r="B77" s="152" t="s">
        <v>442</v>
      </c>
      <c r="C77" s="152" t="s">
        <v>432</v>
      </c>
      <c r="D77" s="152" t="s">
        <v>16</v>
      </c>
      <c r="E77" s="152" t="s">
        <v>27</v>
      </c>
      <c r="F77"/>
      <c r="G77" s="152"/>
      <c r="H77" s="152" t="s">
        <v>581</v>
      </c>
      <c r="I77" s="152" t="s">
        <v>506</v>
      </c>
      <c r="J77">
        <v>0.24156</v>
      </c>
      <c r="K77" s="152" t="s">
        <v>744</v>
      </c>
      <c r="L77" s="152" t="s">
        <v>741</v>
      </c>
      <c r="M77">
        <v>2022</v>
      </c>
      <c r="N77" t="s">
        <v>4489</v>
      </c>
    </row>
    <row r="78" spans="1:14">
      <c r="A78" s="152" t="s">
        <v>854</v>
      </c>
      <c r="B78" s="152" t="s">
        <v>442</v>
      </c>
      <c r="C78" s="152" t="s">
        <v>432</v>
      </c>
      <c r="D78" s="152" t="s">
        <v>16</v>
      </c>
      <c r="E78" s="152" t="s">
        <v>28</v>
      </c>
      <c r="F78"/>
      <c r="G78" s="152"/>
      <c r="H78" s="152" t="s">
        <v>11</v>
      </c>
      <c r="I78" s="152" t="s">
        <v>506</v>
      </c>
      <c r="J78">
        <v>3229.2</v>
      </c>
      <c r="K78" s="152" t="s">
        <v>744</v>
      </c>
      <c r="L78" s="152" t="s">
        <v>741</v>
      </c>
      <c r="M78">
        <v>2022</v>
      </c>
      <c r="N78" t="s">
        <v>4490</v>
      </c>
    </row>
    <row r="79" spans="1:14">
      <c r="A79" s="152" t="s">
        <v>855</v>
      </c>
      <c r="B79" s="152" t="s">
        <v>442</v>
      </c>
      <c r="C79" s="152" t="s">
        <v>432</v>
      </c>
      <c r="D79" s="152" t="s">
        <v>16</v>
      </c>
      <c r="E79" s="152" t="s">
        <v>28</v>
      </c>
      <c r="F79"/>
      <c r="G79" s="152"/>
      <c r="H79" s="152" t="s">
        <v>405</v>
      </c>
      <c r="I79" s="152" t="s">
        <v>506</v>
      </c>
      <c r="J79">
        <v>3.17523</v>
      </c>
      <c r="K79" s="152" t="s">
        <v>744</v>
      </c>
      <c r="L79" s="152" t="s">
        <v>741</v>
      </c>
      <c r="M79">
        <v>2022</v>
      </c>
      <c r="N79" t="s">
        <v>4491</v>
      </c>
    </row>
    <row r="80" spans="1:14">
      <c r="A80" s="152" t="s">
        <v>856</v>
      </c>
      <c r="B80" s="152" t="s">
        <v>442</v>
      </c>
      <c r="C80" s="152" t="s">
        <v>432</v>
      </c>
      <c r="D80" s="152" t="s">
        <v>16</v>
      </c>
      <c r="E80" s="152" t="s">
        <v>28</v>
      </c>
      <c r="F80"/>
      <c r="G80" s="152"/>
      <c r="H80" s="152" t="s">
        <v>582</v>
      </c>
      <c r="I80" s="152" t="s">
        <v>506</v>
      </c>
      <c r="J80">
        <v>0.28526000000000001</v>
      </c>
      <c r="K80" s="152" t="s">
        <v>744</v>
      </c>
      <c r="L80" s="152" t="s">
        <v>741</v>
      </c>
      <c r="M80">
        <v>2022</v>
      </c>
      <c r="N80" t="s">
        <v>4492</v>
      </c>
    </row>
    <row r="81" spans="1:14">
      <c r="A81" s="152" t="s">
        <v>857</v>
      </c>
      <c r="B81" s="152" t="s">
        <v>442</v>
      </c>
      <c r="C81" s="152" t="s">
        <v>432</v>
      </c>
      <c r="D81" s="152" t="s">
        <v>16</v>
      </c>
      <c r="E81" s="152" t="s">
        <v>28</v>
      </c>
      <c r="F81"/>
      <c r="G81" s="152"/>
      <c r="H81" s="152" t="s">
        <v>581</v>
      </c>
      <c r="I81" s="152" t="s">
        <v>506</v>
      </c>
      <c r="J81">
        <v>0.26816000000000001</v>
      </c>
      <c r="K81" s="152" t="s">
        <v>744</v>
      </c>
      <c r="L81" s="152" t="s">
        <v>741</v>
      </c>
      <c r="M81">
        <v>2022</v>
      </c>
      <c r="N81" t="s">
        <v>4493</v>
      </c>
    </row>
    <row r="82" spans="1:14">
      <c r="A82" s="152" t="s">
        <v>858</v>
      </c>
      <c r="B82" s="152" t="s">
        <v>442</v>
      </c>
      <c r="C82" s="152" t="s">
        <v>432</v>
      </c>
      <c r="D82" s="152" t="s">
        <v>16</v>
      </c>
      <c r="E82" s="152" t="s">
        <v>29</v>
      </c>
      <c r="F82"/>
      <c r="G82" s="152"/>
      <c r="H82" s="152" t="s">
        <v>11</v>
      </c>
      <c r="I82" s="152" t="s">
        <v>506</v>
      </c>
      <c r="J82">
        <v>3230.28</v>
      </c>
      <c r="K82" s="152" t="s">
        <v>744</v>
      </c>
      <c r="L82" s="152" t="s">
        <v>741</v>
      </c>
      <c r="M82">
        <v>2022</v>
      </c>
      <c r="N82" t="s">
        <v>4494</v>
      </c>
    </row>
    <row r="83" spans="1:14">
      <c r="A83" s="152" t="s">
        <v>859</v>
      </c>
      <c r="B83" s="152" t="s">
        <v>442</v>
      </c>
      <c r="C83" s="152" t="s">
        <v>432</v>
      </c>
      <c r="D83" s="152" t="s">
        <v>16</v>
      </c>
      <c r="E83" s="152" t="s">
        <v>29</v>
      </c>
      <c r="F83"/>
      <c r="G83" s="152"/>
      <c r="H83" s="152" t="s">
        <v>405</v>
      </c>
      <c r="I83" s="152" t="s">
        <v>506</v>
      </c>
      <c r="J83">
        <v>2.7585700000000002</v>
      </c>
      <c r="K83" s="152" t="s">
        <v>744</v>
      </c>
      <c r="L83" s="152" t="s">
        <v>741</v>
      </c>
      <c r="M83">
        <v>2022</v>
      </c>
      <c r="N83" t="s">
        <v>4495</v>
      </c>
    </row>
    <row r="84" spans="1:14">
      <c r="A84" s="152" t="s">
        <v>860</v>
      </c>
      <c r="B84" s="152" t="s">
        <v>442</v>
      </c>
      <c r="C84" s="152" t="s">
        <v>432</v>
      </c>
      <c r="D84" s="152" t="s">
        <v>16</v>
      </c>
      <c r="E84" s="152" t="s">
        <v>29</v>
      </c>
      <c r="F84"/>
      <c r="G84" s="152"/>
      <c r="H84" s="152" t="s">
        <v>582</v>
      </c>
      <c r="I84" s="152" t="s">
        <v>506</v>
      </c>
      <c r="J84">
        <v>0.27318999999999999</v>
      </c>
      <c r="K84" s="152" t="s">
        <v>744</v>
      </c>
      <c r="L84" s="152" t="s">
        <v>741</v>
      </c>
      <c r="M84">
        <v>2022</v>
      </c>
      <c r="N84" t="s">
        <v>4496</v>
      </c>
    </row>
    <row r="85" spans="1:14">
      <c r="A85" s="152" t="s">
        <v>861</v>
      </c>
      <c r="B85" s="152" t="s">
        <v>442</v>
      </c>
      <c r="C85" s="152" t="s">
        <v>432</v>
      </c>
      <c r="D85" s="152" t="s">
        <v>16</v>
      </c>
      <c r="E85" s="152" t="s">
        <v>29</v>
      </c>
      <c r="F85"/>
      <c r="G85" s="152"/>
      <c r="H85" s="152" t="s">
        <v>581</v>
      </c>
      <c r="I85" s="152" t="s">
        <v>506</v>
      </c>
      <c r="J85">
        <v>0.25679000000000002</v>
      </c>
      <c r="K85" s="152" t="s">
        <v>744</v>
      </c>
      <c r="L85" s="152" t="s">
        <v>741</v>
      </c>
      <c r="M85">
        <v>2022</v>
      </c>
      <c r="N85" t="s">
        <v>4497</v>
      </c>
    </row>
    <row r="86" spans="1:14">
      <c r="A86" s="152" t="s">
        <v>862</v>
      </c>
      <c r="B86" s="152" t="s">
        <v>442</v>
      </c>
      <c r="C86" s="152" t="s">
        <v>432</v>
      </c>
      <c r="D86" s="152" t="s">
        <v>16</v>
      </c>
      <c r="E86" s="152" t="s">
        <v>30</v>
      </c>
      <c r="F86"/>
      <c r="G86" s="152"/>
      <c r="H86" s="152" t="s">
        <v>11</v>
      </c>
      <c r="I86" s="152" t="s">
        <v>506</v>
      </c>
      <c r="J86">
        <v>2944.81</v>
      </c>
      <c r="K86" s="152" t="s">
        <v>744</v>
      </c>
      <c r="L86" s="152" t="s">
        <v>741</v>
      </c>
      <c r="M86">
        <v>2022</v>
      </c>
      <c r="N86" t="s">
        <v>4498</v>
      </c>
    </row>
    <row r="87" spans="1:14">
      <c r="A87" s="152" t="s">
        <v>863</v>
      </c>
      <c r="B87" s="152" t="s">
        <v>442</v>
      </c>
      <c r="C87" s="152" t="s">
        <v>432</v>
      </c>
      <c r="D87" s="152" t="s">
        <v>16</v>
      </c>
      <c r="E87" s="152" t="s">
        <v>30</v>
      </c>
      <c r="F87"/>
      <c r="G87" s="152"/>
      <c r="H87" s="152" t="s">
        <v>405</v>
      </c>
      <c r="I87" s="152" t="s">
        <v>506</v>
      </c>
      <c r="J87"/>
      <c r="K87" s="152" t="s">
        <v>744</v>
      </c>
      <c r="L87" s="152" t="s">
        <v>741</v>
      </c>
      <c r="M87">
        <v>2022</v>
      </c>
      <c r="N87" t="s">
        <v>4499</v>
      </c>
    </row>
    <row r="88" spans="1:14">
      <c r="A88" s="152" t="s">
        <v>864</v>
      </c>
      <c r="B88" s="152" t="s">
        <v>442</v>
      </c>
      <c r="C88" s="152" t="s">
        <v>432</v>
      </c>
      <c r="D88" s="152" t="s">
        <v>16</v>
      </c>
      <c r="E88" s="152" t="s">
        <v>30</v>
      </c>
      <c r="F88"/>
      <c r="G88" s="152"/>
      <c r="H88" s="152" t="s">
        <v>582</v>
      </c>
      <c r="I88" s="152" t="s">
        <v>506</v>
      </c>
      <c r="J88">
        <v>0.25964999999999999</v>
      </c>
      <c r="K88" s="152" t="s">
        <v>744</v>
      </c>
      <c r="L88" s="152" t="s">
        <v>741</v>
      </c>
      <c r="M88">
        <v>2022</v>
      </c>
      <c r="N88" t="s">
        <v>4500</v>
      </c>
    </row>
    <row r="89" spans="1:14">
      <c r="A89" s="152" t="s">
        <v>865</v>
      </c>
      <c r="B89" s="152" t="s">
        <v>442</v>
      </c>
      <c r="C89" s="152" t="s">
        <v>432</v>
      </c>
      <c r="D89" s="152" t="s">
        <v>16</v>
      </c>
      <c r="E89" s="152" t="s">
        <v>30</v>
      </c>
      <c r="F89"/>
      <c r="G89" s="152"/>
      <c r="H89" s="152" t="s">
        <v>581</v>
      </c>
      <c r="I89" s="152" t="s">
        <v>506</v>
      </c>
      <c r="J89">
        <v>0.24667</v>
      </c>
      <c r="K89" s="152" t="s">
        <v>744</v>
      </c>
      <c r="L89" s="152" t="s">
        <v>741</v>
      </c>
      <c r="M89">
        <v>2022</v>
      </c>
      <c r="N89" t="s">
        <v>4501</v>
      </c>
    </row>
    <row r="90" spans="1:14">
      <c r="A90" s="152" t="s">
        <v>866</v>
      </c>
      <c r="B90" s="152" t="s">
        <v>442</v>
      </c>
      <c r="C90" s="152" t="s">
        <v>432</v>
      </c>
      <c r="D90" s="152" t="s">
        <v>16</v>
      </c>
      <c r="E90" s="152" t="s">
        <v>31</v>
      </c>
      <c r="F90"/>
      <c r="G90" s="152"/>
      <c r="H90" s="152" t="s">
        <v>11</v>
      </c>
      <c r="I90" s="152" t="s">
        <v>506</v>
      </c>
      <c r="J90">
        <v>3224.57</v>
      </c>
      <c r="K90" s="152" t="s">
        <v>744</v>
      </c>
      <c r="L90" s="152" t="s">
        <v>741</v>
      </c>
      <c r="M90">
        <v>2022</v>
      </c>
      <c r="N90" t="s">
        <v>4502</v>
      </c>
    </row>
    <row r="91" spans="1:14">
      <c r="A91" s="152" t="s">
        <v>867</v>
      </c>
      <c r="B91" s="152" t="s">
        <v>442</v>
      </c>
      <c r="C91" s="152" t="s">
        <v>432</v>
      </c>
      <c r="D91" s="152" t="s">
        <v>16</v>
      </c>
      <c r="E91" s="152" t="s">
        <v>31</v>
      </c>
      <c r="F91"/>
      <c r="G91" s="152"/>
      <c r="H91" s="152" t="s">
        <v>405</v>
      </c>
      <c r="I91" s="152" t="s">
        <v>506</v>
      </c>
      <c r="J91">
        <v>2.7536700000000001</v>
      </c>
      <c r="K91" s="152" t="s">
        <v>744</v>
      </c>
      <c r="L91" s="152" t="s">
        <v>741</v>
      </c>
      <c r="M91">
        <v>2022</v>
      </c>
      <c r="N91" t="s">
        <v>4503</v>
      </c>
    </row>
    <row r="92" spans="1:14">
      <c r="A92" s="152" t="s">
        <v>868</v>
      </c>
      <c r="B92" s="152" t="s">
        <v>442</v>
      </c>
      <c r="C92" s="152" t="s">
        <v>432</v>
      </c>
      <c r="D92" s="152" t="s">
        <v>16</v>
      </c>
      <c r="E92" s="152" t="s">
        <v>31</v>
      </c>
      <c r="F92"/>
      <c r="G92" s="152"/>
      <c r="H92" s="152" t="s">
        <v>582</v>
      </c>
      <c r="I92" s="152" t="s">
        <v>506</v>
      </c>
      <c r="J92">
        <v>0.27503</v>
      </c>
      <c r="K92" s="152" t="s">
        <v>744</v>
      </c>
      <c r="L92" s="152" t="s">
        <v>741</v>
      </c>
      <c r="M92">
        <v>2022</v>
      </c>
      <c r="N92" t="s">
        <v>4504</v>
      </c>
    </row>
    <row r="93" spans="1:14">
      <c r="A93" s="152" t="s">
        <v>869</v>
      </c>
      <c r="B93" s="152" t="s">
        <v>442</v>
      </c>
      <c r="C93" s="152" t="s">
        <v>432</v>
      </c>
      <c r="D93" s="152" t="s">
        <v>16</v>
      </c>
      <c r="E93" s="152" t="s">
        <v>31</v>
      </c>
      <c r="F93"/>
      <c r="G93" s="152"/>
      <c r="H93" s="152" t="s">
        <v>581</v>
      </c>
      <c r="I93" s="152" t="s">
        <v>506</v>
      </c>
      <c r="J93">
        <v>0.25681999999999999</v>
      </c>
      <c r="K93" s="152" t="s">
        <v>744</v>
      </c>
      <c r="L93" s="152" t="s">
        <v>741</v>
      </c>
      <c r="M93">
        <v>2022</v>
      </c>
      <c r="N93" t="s">
        <v>4505</v>
      </c>
    </row>
    <row r="94" spans="1:14">
      <c r="A94" s="152" t="s">
        <v>870</v>
      </c>
      <c r="B94" s="152" t="s">
        <v>442</v>
      </c>
      <c r="C94" s="152" t="s">
        <v>432</v>
      </c>
      <c r="D94" s="152" t="s">
        <v>16</v>
      </c>
      <c r="E94" s="152" t="s">
        <v>32</v>
      </c>
      <c r="F94"/>
      <c r="G94" s="152"/>
      <c r="H94" s="152" t="s">
        <v>11</v>
      </c>
      <c r="I94" s="152" t="s">
        <v>506</v>
      </c>
      <c r="J94">
        <v>3249.99</v>
      </c>
      <c r="K94" s="152" t="s">
        <v>744</v>
      </c>
      <c r="L94" s="152" t="s">
        <v>741</v>
      </c>
      <c r="M94">
        <v>2022</v>
      </c>
      <c r="N94" t="s">
        <v>4506</v>
      </c>
    </row>
    <row r="95" spans="1:14">
      <c r="A95" s="152" t="s">
        <v>871</v>
      </c>
      <c r="B95" s="152" t="s">
        <v>442</v>
      </c>
      <c r="C95" s="152" t="s">
        <v>432</v>
      </c>
      <c r="D95" s="152" t="s">
        <v>16</v>
      </c>
      <c r="E95" s="152" t="s">
        <v>32</v>
      </c>
      <c r="F95"/>
      <c r="G95" s="152"/>
      <c r="H95" s="152" t="s">
        <v>405</v>
      </c>
      <c r="I95" s="152" t="s">
        <v>506</v>
      </c>
      <c r="J95">
        <v>2.7753899999999998</v>
      </c>
      <c r="K95" s="152" t="s">
        <v>744</v>
      </c>
      <c r="L95" s="152" t="s">
        <v>741</v>
      </c>
      <c r="M95">
        <v>2022</v>
      </c>
      <c r="N95" t="s">
        <v>4507</v>
      </c>
    </row>
    <row r="96" spans="1:14">
      <c r="A96" s="152" t="s">
        <v>872</v>
      </c>
      <c r="B96" s="152" t="s">
        <v>442</v>
      </c>
      <c r="C96" s="152" t="s">
        <v>432</v>
      </c>
      <c r="D96" s="152" t="s">
        <v>16</v>
      </c>
      <c r="E96" s="152" t="s">
        <v>32</v>
      </c>
      <c r="F96"/>
      <c r="G96" s="152"/>
      <c r="H96" s="152" t="s">
        <v>582</v>
      </c>
      <c r="I96" s="152" t="s">
        <v>506</v>
      </c>
      <c r="J96">
        <v>0.27484999999999998</v>
      </c>
      <c r="K96" s="152" t="s">
        <v>744</v>
      </c>
      <c r="L96" s="152" t="s">
        <v>741</v>
      </c>
      <c r="M96">
        <v>2022</v>
      </c>
      <c r="N96" t="s">
        <v>4508</v>
      </c>
    </row>
    <row r="97" spans="1:14">
      <c r="A97" s="152" t="s">
        <v>873</v>
      </c>
      <c r="B97" s="152" t="s">
        <v>442</v>
      </c>
      <c r="C97" s="152" t="s">
        <v>432</v>
      </c>
      <c r="D97" s="152" t="s">
        <v>16</v>
      </c>
      <c r="E97" s="152" t="s">
        <v>32</v>
      </c>
      <c r="F97"/>
      <c r="G97" s="152"/>
      <c r="H97" s="152" t="s">
        <v>581</v>
      </c>
      <c r="I97" s="152" t="s">
        <v>506</v>
      </c>
      <c r="J97">
        <v>0.25835000000000002</v>
      </c>
      <c r="K97" s="152" t="s">
        <v>744</v>
      </c>
      <c r="L97" s="152" t="s">
        <v>741</v>
      </c>
      <c r="M97">
        <v>2022</v>
      </c>
      <c r="N97" t="s">
        <v>4509</v>
      </c>
    </row>
    <row r="98" spans="1:14">
      <c r="A98" s="152" t="s">
        <v>874</v>
      </c>
      <c r="B98" s="152" t="s">
        <v>442</v>
      </c>
      <c r="C98" s="152" t="s">
        <v>432</v>
      </c>
      <c r="D98" s="152" t="s">
        <v>16</v>
      </c>
      <c r="E98" s="152" t="s">
        <v>33</v>
      </c>
      <c r="F98"/>
      <c r="G98" s="152"/>
      <c r="H98" s="152" t="s">
        <v>11</v>
      </c>
      <c r="I98" s="152" t="s">
        <v>506</v>
      </c>
      <c r="J98">
        <v>3159.5</v>
      </c>
      <c r="K98" s="152" t="s">
        <v>744</v>
      </c>
      <c r="L98" s="152" t="s">
        <v>741</v>
      </c>
      <c r="M98">
        <v>2022</v>
      </c>
      <c r="N98" t="s">
        <v>4510</v>
      </c>
    </row>
    <row r="99" spans="1:14">
      <c r="A99" s="152" t="s">
        <v>875</v>
      </c>
      <c r="B99" s="152" t="s">
        <v>442</v>
      </c>
      <c r="C99" s="152" t="s">
        <v>432</v>
      </c>
      <c r="D99" s="152" t="s">
        <v>16</v>
      </c>
      <c r="E99" s="152" t="s">
        <v>33</v>
      </c>
      <c r="F99"/>
      <c r="G99" s="152"/>
      <c r="H99" s="152" t="s">
        <v>405</v>
      </c>
      <c r="I99" s="152" t="s">
        <v>506</v>
      </c>
      <c r="J99">
        <v>3.10669</v>
      </c>
      <c r="K99" s="152" t="s">
        <v>744</v>
      </c>
      <c r="L99" s="152" t="s">
        <v>741</v>
      </c>
      <c r="M99">
        <v>2022</v>
      </c>
      <c r="N99" t="s">
        <v>4511</v>
      </c>
    </row>
    <row r="100" spans="1:14">
      <c r="A100" s="152" t="s">
        <v>876</v>
      </c>
      <c r="B100" s="152" t="s">
        <v>442</v>
      </c>
      <c r="C100" s="152" t="s">
        <v>432</v>
      </c>
      <c r="D100" s="152" t="s">
        <v>16</v>
      </c>
      <c r="E100" s="152" t="s">
        <v>33</v>
      </c>
      <c r="F100"/>
      <c r="G100" s="152"/>
      <c r="H100" s="152" t="s">
        <v>582</v>
      </c>
      <c r="I100" s="152" t="s">
        <v>506</v>
      </c>
      <c r="J100">
        <v>0.27911000000000002</v>
      </c>
      <c r="K100" s="152" t="s">
        <v>744</v>
      </c>
      <c r="L100" s="152" t="s">
        <v>741</v>
      </c>
      <c r="M100">
        <v>2022</v>
      </c>
      <c r="N100" t="s">
        <v>4512</v>
      </c>
    </row>
    <row r="101" spans="1:14">
      <c r="A101" s="152" t="s">
        <v>877</v>
      </c>
      <c r="B101" s="152" t="s">
        <v>442</v>
      </c>
      <c r="C101" s="152" t="s">
        <v>432</v>
      </c>
      <c r="D101" s="152" t="s">
        <v>16</v>
      </c>
      <c r="E101" s="152" t="s">
        <v>33</v>
      </c>
      <c r="F101"/>
      <c r="G101" s="152"/>
      <c r="H101" s="152" t="s">
        <v>581</v>
      </c>
      <c r="I101" s="152" t="s">
        <v>506</v>
      </c>
      <c r="J101">
        <v>0.26235999999999998</v>
      </c>
      <c r="K101" s="152" t="s">
        <v>744</v>
      </c>
      <c r="L101" s="152" t="s">
        <v>741</v>
      </c>
      <c r="M101">
        <v>2022</v>
      </c>
      <c r="N101" t="s">
        <v>4513</v>
      </c>
    </row>
    <row r="102" spans="1:14">
      <c r="A102" s="152" t="s">
        <v>878</v>
      </c>
      <c r="B102" s="152" t="s">
        <v>442</v>
      </c>
      <c r="C102" s="152" t="s">
        <v>432</v>
      </c>
      <c r="D102" s="152" t="s">
        <v>34</v>
      </c>
      <c r="E102" s="152" t="s">
        <v>35</v>
      </c>
      <c r="F102"/>
      <c r="G102" s="152"/>
      <c r="H102" s="152" t="s">
        <v>11</v>
      </c>
      <c r="I102" s="152" t="s">
        <v>506</v>
      </c>
      <c r="J102">
        <v>2411.4299999999998</v>
      </c>
      <c r="K102" s="152" t="s">
        <v>744</v>
      </c>
      <c r="L102" s="152" t="s">
        <v>741</v>
      </c>
      <c r="M102">
        <v>2022</v>
      </c>
      <c r="N102" t="s">
        <v>4514</v>
      </c>
    </row>
    <row r="103" spans="1:14">
      <c r="A103" s="152" t="s">
        <v>879</v>
      </c>
      <c r="B103" s="152" t="s">
        <v>442</v>
      </c>
      <c r="C103" s="152" t="s">
        <v>432</v>
      </c>
      <c r="D103" s="152" t="s">
        <v>34</v>
      </c>
      <c r="E103" s="152" t="s">
        <v>35</v>
      </c>
      <c r="F103"/>
      <c r="G103" s="152"/>
      <c r="H103" s="152" t="s">
        <v>582</v>
      </c>
      <c r="I103" s="152" t="s">
        <v>506</v>
      </c>
      <c r="J103">
        <v>0.34172000000000002</v>
      </c>
      <c r="K103" s="152" t="s">
        <v>744</v>
      </c>
      <c r="L103" s="152" t="s">
        <v>741</v>
      </c>
      <c r="M103">
        <v>2022</v>
      </c>
      <c r="N103" t="s">
        <v>4515</v>
      </c>
    </row>
    <row r="104" spans="1:14">
      <c r="A104" s="152" t="s">
        <v>880</v>
      </c>
      <c r="B104" s="152" t="s">
        <v>442</v>
      </c>
      <c r="C104" s="152" t="s">
        <v>432</v>
      </c>
      <c r="D104" s="152" t="s">
        <v>34</v>
      </c>
      <c r="E104" s="152" t="s">
        <v>35</v>
      </c>
      <c r="F104"/>
      <c r="G104" s="152"/>
      <c r="H104" s="152" t="s">
        <v>581</v>
      </c>
      <c r="I104" s="152" t="s">
        <v>506</v>
      </c>
      <c r="J104">
        <v>0.32462999999999997</v>
      </c>
      <c r="K104" s="152" t="s">
        <v>744</v>
      </c>
      <c r="L104" s="152" t="s">
        <v>741</v>
      </c>
      <c r="M104">
        <v>2022</v>
      </c>
      <c r="N104" t="s">
        <v>4516</v>
      </c>
    </row>
    <row r="105" spans="1:14">
      <c r="A105" s="152" t="s">
        <v>881</v>
      </c>
      <c r="B105" s="152" t="s">
        <v>442</v>
      </c>
      <c r="C105" s="152" t="s">
        <v>432</v>
      </c>
      <c r="D105" s="152" t="s">
        <v>34</v>
      </c>
      <c r="E105" s="152" t="s">
        <v>36</v>
      </c>
      <c r="F105"/>
      <c r="G105" s="152"/>
      <c r="H105" s="152" t="s">
        <v>11</v>
      </c>
      <c r="I105" s="152" t="s">
        <v>506</v>
      </c>
      <c r="J105">
        <v>2270.4499999999998</v>
      </c>
      <c r="K105" s="152" t="s">
        <v>744</v>
      </c>
      <c r="L105" s="152" t="s">
        <v>741</v>
      </c>
      <c r="M105">
        <v>2022</v>
      </c>
      <c r="N105" t="s">
        <v>4517</v>
      </c>
    </row>
    <row r="106" spans="1:14">
      <c r="A106" s="152" t="s">
        <v>882</v>
      </c>
      <c r="B106" s="152" t="s">
        <v>442</v>
      </c>
      <c r="C106" s="152" t="s">
        <v>432</v>
      </c>
      <c r="D106" s="152" t="s">
        <v>34</v>
      </c>
      <c r="E106" s="152" t="s">
        <v>36</v>
      </c>
      <c r="F106"/>
      <c r="G106" s="152"/>
      <c r="H106" s="152" t="s">
        <v>582</v>
      </c>
      <c r="I106" s="152" t="s">
        <v>506</v>
      </c>
      <c r="J106">
        <v>0.33823999999999999</v>
      </c>
      <c r="K106" s="152" t="s">
        <v>744</v>
      </c>
      <c r="L106" s="152" t="s">
        <v>741</v>
      </c>
      <c r="M106">
        <v>2022</v>
      </c>
      <c r="N106" t="s">
        <v>4518</v>
      </c>
    </row>
    <row r="107" spans="1:14">
      <c r="A107" s="152" t="s">
        <v>883</v>
      </c>
      <c r="B107" s="152" t="s">
        <v>442</v>
      </c>
      <c r="C107" s="152" t="s">
        <v>432</v>
      </c>
      <c r="D107" s="152" t="s">
        <v>34</v>
      </c>
      <c r="E107" s="152" t="s">
        <v>36</v>
      </c>
      <c r="F107"/>
      <c r="G107" s="152"/>
      <c r="H107" s="152" t="s">
        <v>581</v>
      </c>
      <c r="I107" s="152" t="s">
        <v>506</v>
      </c>
      <c r="J107">
        <v>0.32133</v>
      </c>
      <c r="K107" s="152" t="s">
        <v>744</v>
      </c>
      <c r="L107" s="152" t="s">
        <v>741</v>
      </c>
      <c r="M107">
        <v>2022</v>
      </c>
      <c r="N107" t="s">
        <v>4519</v>
      </c>
    </row>
    <row r="108" spans="1:14">
      <c r="A108" s="152" t="s">
        <v>884</v>
      </c>
      <c r="B108" s="152" t="s">
        <v>442</v>
      </c>
      <c r="C108" s="152" t="s">
        <v>432</v>
      </c>
      <c r="D108" s="152" t="s">
        <v>34</v>
      </c>
      <c r="E108" s="152" t="s">
        <v>37</v>
      </c>
      <c r="F108"/>
      <c r="G108" s="152"/>
      <c r="H108" s="152" t="s">
        <v>11</v>
      </c>
      <c r="I108" s="152" t="s">
        <v>506</v>
      </c>
      <c r="J108">
        <v>2883.26</v>
      </c>
      <c r="K108" s="152" t="s">
        <v>744</v>
      </c>
      <c r="L108" s="152" t="s">
        <v>741</v>
      </c>
      <c r="M108">
        <v>2022</v>
      </c>
      <c r="N108" t="s">
        <v>4520</v>
      </c>
    </row>
    <row r="109" spans="1:14">
      <c r="A109" s="152" t="s">
        <v>885</v>
      </c>
      <c r="B109" s="152" t="s">
        <v>442</v>
      </c>
      <c r="C109" s="152" t="s">
        <v>432</v>
      </c>
      <c r="D109" s="152" t="s">
        <v>34</v>
      </c>
      <c r="E109" s="152" t="s">
        <v>37</v>
      </c>
      <c r="F109"/>
      <c r="G109" s="152"/>
      <c r="H109" s="152" t="s">
        <v>582</v>
      </c>
      <c r="I109" s="152" t="s">
        <v>506</v>
      </c>
      <c r="J109">
        <v>0.36276000000000003</v>
      </c>
      <c r="K109" s="152" t="s">
        <v>744</v>
      </c>
      <c r="L109" s="152" t="s">
        <v>741</v>
      </c>
      <c r="M109">
        <v>2022</v>
      </c>
      <c r="N109" t="s">
        <v>4521</v>
      </c>
    </row>
    <row r="110" spans="1:14">
      <c r="A110" s="152" t="s">
        <v>886</v>
      </c>
      <c r="B110" s="152" t="s">
        <v>442</v>
      </c>
      <c r="C110" s="152" t="s">
        <v>432</v>
      </c>
      <c r="D110" s="152" t="s">
        <v>34</v>
      </c>
      <c r="E110" s="152" t="s">
        <v>37</v>
      </c>
      <c r="F110"/>
      <c r="G110" s="152"/>
      <c r="H110" s="152" t="s">
        <v>581</v>
      </c>
      <c r="I110" s="152" t="s">
        <v>506</v>
      </c>
      <c r="J110">
        <v>0.34461999999999998</v>
      </c>
      <c r="K110" s="152" t="s">
        <v>744</v>
      </c>
      <c r="L110" s="152" t="s">
        <v>741</v>
      </c>
      <c r="M110">
        <v>2022</v>
      </c>
      <c r="N110" t="s">
        <v>4522</v>
      </c>
    </row>
    <row r="111" spans="1:14">
      <c r="A111" s="152" t="s">
        <v>887</v>
      </c>
      <c r="B111" s="152" t="s">
        <v>442</v>
      </c>
      <c r="C111" s="152" t="s">
        <v>432</v>
      </c>
      <c r="D111" s="152" t="s">
        <v>34</v>
      </c>
      <c r="E111" s="152" t="s">
        <v>38</v>
      </c>
      <c r="F111"/>
      <c r="G111" s="152"/>
      <c r="H111" s="152" t="s">
        <v>11</v>
      </c>
      <c r="I111" s="152" t="s">
        <v>506</v>
      </c>
      <c r="J111">
        <v>3165.24</v>
      </c>
      <c r="K111" s="152" t="s">
        <v>744</v>
      </c>
      <c r="L111" s="152" t="s">
        <v>741</v>
      </c>
      <c r="M111">
        <v>2022</v>
      </c>
      <c r="N111" t="s">
        <v>4523</v>
      </c>
    </row>
    <row r="112" spans="1:14">
      <c r="A112" s="152" t="s">
        <v>888</v>
      </c>
      <c r="B112" s="152" t="s">
        <v>442</v>
      </c>
      <c r="C112" s="152" t="s">
        <v>432</v>
      </c>
      <c r="D112" s="152" t="s">
        <v>34</v>
      </c>
      <c r="E112" s="152" t="s">
        <v>38</v>
      </c>
      <c r="F112"/>
      <c r="G112" s="152"/>
      <c r="H112" s="152" t="s">
        <v>582</v>
      </c>
      <c r="I112" s="152" t="s">
        <v>506</v>
      </c>
      <c r="J112">
        <v>0.37681999999999999</v>
      </c>
      <c r="K112" s="152" t="s">
        <v>744</v>
      </c>
      <c r="L112" s="152" t="s">
        <v>741</v>
      </c>
      <c r="M112">
        <v>2022</v>
      </c>
      <c r="N112" t="s">
        <v>4524</v>
      </c>
    </row>
    <row r="113" spans="1:14">
      <c r="A113" s="152" t="s">
        <v>889</v>
      </c>
      <c r="B113" s="152" t="s">
        <v>442</v>
      </c>
      <c r="C113" s="152" t="s">
        <v>432</v>
      </c>
      <c r="D113" s="152" t="s">
        <v>34</v>
      </c>
      <c r="E113" s="152" t="s">
        <v>38</v>
      </c>
      <c r="F113"/>
      <c r="G113" s="152"/>
      <c r="H113" s="152" t="s">
        <v>581</v>
      </c>
      <c r="I113" s="152" t="s">
        <v>506</v>
      </c>
      <c r="J113">
        <v>0.35797000000000001</v>
      </c>
      <c r="K113" s="152" t="s">
        <v>744</v>
      </c>
      <c r="L113" s="152" t="s">
        <v>741</v>
      </c>
      <c r="M113">
        <v>2022</v>
      </c>
      <c r="N113" t="s">
        <v>4525</v>
      </c>
    </row>
    <row r="114" spans="1:14">
      <c r="A114" s="152" t="s">
        <v>890</v>
      </c>
      <c r="B114" s="152" t="s">
        <v>442</v>
      </c>
      <c r="C114" s="152" t="s">
        <v>432</v>
      </c>
      <c r="D114" s="152" t="s">
        <v>34</v>
      </c>
      <c r="E114" s="152" t="s">
        <v>39</v>
      </c>
      <c r="F114"/>
      <c r="G114" s="152"/>
      <c r="H114" s="152" t="s">
        <v>11</v>
      </c>
      <c r="I114" s="152" t="s">
        <v>506</v>
      </c>
      <c r="J114">
        <v>3386.87</v>
      </c>
      <c r="K114" s="152" t="s">
        <v>744</v>
      </c>
      <c r="L114" s="152" t="s">
        <v>741</v>
      </c>
      <c r="M114">
        <v>2022</v>
      </c>
      <c r="N114" t="s">
        <v>4526</v>
      </c>
    </row>
    <row r="115" spans="1:14">
      <c r="A115" s="152" t="s">
        <v>891</v>
      </c>
      <c r="B115" s="152" t="s">
        <v>442</v>
      </c>
      <c r="C115" s="152" t="s">
        <v>432</v>
      </c>
      <c r="D115" s="152" t="s">
        <v>34</v>
      </c>
      <c r="E115" s="152" t="s">
        <v>39</v>
      </c>
      <c r="F115"/>
      <c r="G115" s="152"/>
      <c r="H115" s="152" t="s">
        <v>582</v>
      </c>
      <c r="I115" s="152" t="s">
        <v>506</v>
      </c>
      <c r="J115">
        <v>0.3589</v>
      </c>
      <c r="K115" s="152" t="s">
        <v>744</v>
      </c>
      <c r="L115" s="152" t="s">
        <v>741</v>
      </c>
      <c r="M115">
        <v>2022</v>
      </c>
      <c r="N115" t="s">
        <v>4527</v>
      </c>
    </row>
    <row r="116" spans="1:14">
      <c r="A116" s="152" t="s">
        <v>892</v>
      </c>
      <c r="B116" s="152" t="s">
        <v>442</v>
      </c>
      <c r="C116" s="152" t="s">
        <v>432</v>
      </c>
      <c r="D116" s="152" t="s">
        <v>34</v>
      </c>
      <c r="E116" s="152" t="s">
        <v>39</v>
      </c>
      <c r="F116"/>
      <c r="G116" s="152"/>
      <c r="H116" s="152" t="s">
        <v>581</v>
      </c>
      <c r="I116" s="152" t="s">
        <v>506</v>
      </c>
      <c r="J116">
        <v>0.34094999999999998</v>
      </c>
      <c r="K116" s="152" t="s">
        <v>744</v>
      </c>
      <c r="L116" s="152" t="s">
        <v>741</v>
      </c>
      <c r="M116">
        <v>2022</v>
      </c>
      <c r="N116" t="s">
        <v>4528</v>
      </c>
    </row>
    <row r="117" spans="1:14">
      <c r="A117" s="152" t="s">
        <v>893</v>
      </c>
      <c r="B117" s="152" t="s">
        <v>442</v>
      </c>
      <c r="C117" s="152" t="s">
        <v>432</v>
      </c>
      <c r="D117" s="152" t="s">
        <v>34</v>
      </c>
      <c r="E117" s="152" t="s">
        <v>40</v>
      </c>
      <c r="F117"/>
      <c r="G117" s="152"/>
      <c r="H117" s="152" t="s">
        <v>11</v>
      </c>
      <c r="I117" s="152" t="s">
        <v>506</v>
      </c>
      <c r="J117">
        <v>2266.9</v>
      </c>
      <c r="K117" s="152" t="s">
        <v>744</v>
      </c>
      <c r="L117" s="152" t="s">
        <v>741</v>
      </c>
      <c r="M117">
        <v>2022</v>
      </c>
      <c r="N117" t="s">
        <v>4529</v>
      </c>
    </row>
    <row r="118" spans="1:14">
      <c r="A118" s="152" t="s">
        <v>894</v>
      </c>
      <c r="B118" s="152" t="s">
        <v>442</v>
      </c>
      <c r="C118" s="152" t="s">
        <v>432</v>
      </c>
      <c r="D118" s="152" t="s">
        <v>34</v>
      </c>
      <c r="E118" s="152" t="s">
        <v>40</v>
      </c>
      <c r="F118"/>
      <c r="G118" s="152"/>
      <c r="H118" s="152" t="s">
        <v>582</v>
      </c>
      <c r="I118" s="152" t="s">
        <v>506</v>
      </c>
      <c r="J118">
        <v>0.33823999999999999</v>
      </c>
      <c r="K118" s="152" t="s">
        <v>744</v>
      </c>
      <c r="L118" s="152" t="s">
        <v>741</v>
      </c>
      <c r="M118">
        <v>2022</v>
      </c>
      <c r="N118" t="s">
        <v>4530</v>
      </c>
    </row>
    <row r="119" spans="1:14">
      <c r="A119" s="152" t="s">
        <v>895</v>
      </c>
      <c r="B119" s="152" t="s">
        <v>442</v>
      </c>
      <c r="C119" s="152" t="s">
        <v>432</v>
      </c>
      <c r="D119" s="152" t="s">
        <v>34</v>
      </c>
      <c r="E119" s="152" t="s">
        <v>40</v>
      </c>
      <c r="F119"/>
      <c r="G119" s="152"/>
      <c r="H119" s="152" t="s">
        <v>581</v>
      </c>
      <c r="I119" s="152" t="s">
        <v>506</v>
      </c>
      <c r="J119">
        <v>0.32133</v>
      </c>
      <c r="K119" s="152" t="s">
        <v>744</v>
      </c>
      <c r="L119" s="152" t="s">
        <v>741</v>
      </c>
      <c r="M119">
        <v>2022</v>
      </c>
      <c r="N119" t="s">
        <v>4531</v>
      </c>
    </row>
    <row r="120" spans="1:14">
      <c r="A120" s="152" t="s">
        <v>896</v>
      </c>
      <c r="B120" s="152" t="s">
        <v>442</v>
      </c>
      <c r="C120" s="152" t="s">
        <v>584</v>
      </c>
      <c r="D120" s="152" t="s">
        <v>585</v>
      </c>
      <c r="E120" s="152" t="s">
        <v>586</v>
      </c>
      <c r="F120"/>
      <c r="G120" s="152"/>
      <c r="H120" s="152" t="s">
        <v>405</v>
      </c>
      <c r="I120" s="152" t="s">
        <v>506</v>
      </c>
      <c r="J120">
        <v>9.0100000000000006E-3</v>
      </c>
      <c r="K120" s="152" t="s">
        <v>744</v>
      </c>
      <c r="L120" s="152" t="s">
        <v>741</v>
      </c>
      <c r="M120">
        <v>2022</v>
      </c>
      <c r="N120" t="s">
        <v>4532</v>
      </c>
    </row>
    <row r="121" spans="1:14">
      <c r="A121" s="152" t="s">
        <v>897</v>
      </c>
      <c r="B121" s="152" t="s">
        <v>442</v>
      </c>
      <c r="C121" s="152" t="s">
        <v>584</v>
      </c>
      <c r="D121" s="152" t="s">
        <v>585</v>
      </c>
      <c r="E121" s="152" t="s">
        <v>586</v>
      </c>
      <c r="F121"/>
      <c r="G121" s="152"/>
      <c r="H121" s="152" t="s">
        <v>587</v>
      </c>
      <c r="I121" s="152" t="s">
        <v>506</v>
      </c>
      <c r="J121">
        <v>0.42338999999999999</v>
      </c>
      <c r="K121" s="152" t="s">
        <v>744</v>
      </c>
      <c r="L121" s="152" t="s">
        <v>741</v>
      </c>
      <c r="M121">
        <v>2022</v>
      </c>
      <c r="N121" t="s">
        <v>4533</v>
      </c>
    </row>
    <row r="122" spans="1:14">
      <c r="A122" s="152" t="s">
        <v>898</v>
      </c>
      <c r="B122" s="152" t="s">
        <v>442</v>
      </c>
      <c r="C122" s="152" t="s">
        <v>584</v>
      </c>
      <c r="D122" s="152" t="s">
        <v>585</v>
      </c>
      <c r="E122" s="152" t="s">
        <v>586</v>
      </c>
      <c r="F122"/>
      <c r="G122" s="152"/>
      <c r="H122" s="152" t="s">
        <v>426</v>
      </c>
      <c r="I122" s="152" t="s">
        <v>506</v>
      </c>
      <c r="J122">
        <v>1.1350000000000001E-2</v>
      </c>
      <c r="K122" s="152" t="s">
        <v>744</v>
      </c>
      <c r="L122" s="152" t="s">
        <v>741</v>
      </c>
      <c r="M122">
        <v>2022</v>
      </c>
      <c r="N122" t="s">
        <v>4534</v>
      </c>
    </row>
    <row r="123" spans="1:14">
      <c r="A123" s="152" t="s">
        <v>899</v>
      </c>
      <c r="B123" s="152" t="s">
        <v>442</v>
      </c>
      <c r="C123" s="152" t="s">
        <v>584</v>
      </c>
      <c r="D123" s="152" t="s">
        <v>585</v>
      </c>
      <c r="E123" s="152" t="s">
        <v>588</v>
      </c>
      <c r="F123"/>
      <c r="G123" s="152"/>
      <c r="H123" s="152" t="s">
        <v>405</v>
      </c>
      <c r="I123" s="152" t="s">
        <v>506</v>
      </c>
      <c r="J123">
        <v>0.16750999999999999</v>
      </c>
      <c r="K123" s="152" t="s">
        <v>744</v>
      </c>
      <c r="L123" s="152" t="s">
        <v>741</v>
      </c>
      <c r="M123">
        <v>2022</v>
      </c>
      <c r="N123" t="s">
        <v>4535</v>
      </c>
    </row>
    <row r="124" spans="1:14">
      <c r="A124" s="152" t="s">
        <v>900</v>
      </c>
      <c r="B124" s="152" t="s">
        <v>442</v>
      </c>
      <c r="C124" s="152" t="s">
        <v>584</v>
      </c>
      <c r="D124" s="152" t="s">
        <v>585</v>
      </c>
      <c r="E124" s="152" t="s">
        <v>588</v>
      </c>
      <c r="F124"/>
      <c r="G124" s="152"/>
      <c r="H124" s="152" t="s">
        <v>587</v>
      </c>
      <c r="I124" s="152" t="s">
        <v>506</v>
      </c>
      <c r="J124">
        <v>5.0596100000000002</v>
      </c>
      <c r="K124" s="152" t="s">
        <v>744</v>
      </c>
      <c r="L124" s="152" t="s">
        <v>741</v>
      </c>
      <c r="M124">
        <v>2022</v>
      </c>
      <c r="N124" t="s">
        <v>4536</v>
      </c>
    </row>
    <row r="125" spans="1:14">
      <c r="A125" s="152" t="s">
        <v>901</v>
      </c>
      <c r="B125" s="152" t="s">
        <v>442</v>
      </c>
      <c r="C125" s="152" t="s">
        <v>584</v>
      </c>
      <c r="D125" s="152" t="s">
        <v>585</v>
      </c>
      <c r="E125" s="152" t="s">
        <v>588</v>
      </c>
      <c r="F125"/>
      <c r="G125" s="152"/>
      <c r="H125" s="152" t="s">
        <v>426</v>
      </c>
      <c r="I125" s="152" t="s">
        <v>506</v>
      </c>
      <c r="J125">
        <v>0.18822</v>
      </c>
      <c r="K125" s="152" t="s">
        <v>744</v>
      </c>
      <c r="L125" s="152" t="s">
        <v>741</v>
      </c>
      <c r="M125">
        <v>2022</v>
      </c>
      <c r="N125" t="s">
        <v>4537</v>
      </c>
    </row>
    <row r="126" spans="1:14">
      <c r="A126" s="152" t="s">
        <v>902</v>
      </c>
      <c r="B126" s="152" t="s">
        <v>442</v>
      </c>
      <c r="C126" s="152" t="s">
        <v>584</v>
      </c>
      <c r="D126" s="152" t="s">
        <v>585</v>
      </c>
      <c r="E126" s="152" t="s">
        <v>903</v>
      </c>
      <c r="F126"/>
      <c r="G126" s="152"/>
      <c r="H126" s="152" t="s">
        <v>405</v>
      </c>
      <c r="I126" s="152" t="s">
        <v>506</v>
      </c>
      <c r="J126"/>
      <c r="K126" s="152" t="s">
        <v>744</v>
      </c>
      <c r="L126" s="152" t="s">
        <v>741</v>
      </c>
      <c r="M126">
        <v>2022</v>
      </c>
      <c r="N126" t="s">
        <v>4538</v>
      </c>
    </row>
    <row r="127" spans="1:14">
      <c r="A127" s="152" t="s">
        <v>904</v>
      </c>
      <c r="B127" s="152" t="s">
        <v>442</v>
      </c>
      <c r="C127" s="152" t="s">
        <v>584</v>
      </c>
      <c r="D127" s="152" t="s">
        <v>585</v>
      </c>
      <c r="E127" s="152" t="s">
        <v>903</v>
      </c>
      <c r="F127"/>
      <c r="G127" s="152"/>
      <c r="H127" s="152" t="s">
        <v>587</v>
      </c>
      <c r="I127" s="152" t="s">
        <v>506</v>
      </c>
      <c r="J127">
        <v>0.10625</v>
      </c>
      <c r="K127" s="152" t="s">
        <v>744</v>
      </c>
      <c r="L127" s="152" t="s">
        <v>741</v>
      </c>
      <c r="M127">
        <v>2022</v>
      </c>
      <c r="N127" t="s">
        <v>4539</v>
      </c>
    </row>
    <row r="128" spans="1:14">
      <c r="A128" s="152" t="s">
        <v>905</v>
      </c>
      <c r="B128" s="152" t="s">
        <v>442</v>
      </c>
      <c r="C128" s="152" t="s">
        <v>584</v>
      </c>
      <c r="D128" s="152" t="s">
        <v>585</v>
      </c>
      <c r="E128" s="152" t="s">
        <v>903</v>
      </c>
      <c r="F128"/>
      <c r="G128" s="152"/>
      <c r="H128" s="152" t="s">
        <v>426</v>
      </c>
      <c r="I128" s="152" t="s">
        <v>506</v>
      </c>
      <c r="J128">
        <v>5.2100000000000002E-3</v>
      </c>
      <c r="K128" s="152" t="s">
        <v>744</v>
      </c>
      <c r="L128" s="152" t="s">
        <v>741</v>
      </c>
      <c r="M128">
        <v>2022</v>
      </c>
      <c r="N128" t="s">
        <v>4540</v>
      </c>
    </row>
    <row r="129" spans="1:14">
      <c r="A129" s="152" t="s">
        <v>906</v>
      </c>
      <c r="B129" s="152" t="s">
        <v>442</v>
      </c>
      <c r="C129" s="152" t="s">
        <v>584</v>
      </c>
      <c r="D129" s="152" t="s">
        <v>585</v>
      </c>
      <c r="E129" s="152" t="s">
        <v>589</v>
      </c>
      <c r="F129"/>
      <c r="G129" s="152"/>
      <c r="H129" s="152" t="s">
        <v>405</v>
      </c>
      <c r="I129" s="152" t="s">
        <v>506</v>
      </c>
      <c r="J129">
        <v>0.16750999999999999</v>
      </c>
      <c r="K129" s="152" t="s">
        <v>744</v>
      </c>
      <c r="L129" s="152" t="s">
        <v>741</v>
      </c>
      <c r="M129">
        <v>2022</v>
      </c>
      <c r="N129" t="s">
        <v>4541</v>
      </c>
    </row>
    <row r="130" spans="1:14">
      <c r="A130" s="152" t="s">
        <v>907</v>
      </c>
      <c r="B130" s="152" t="s">
        <v>442</v>
      </c>
      <c r="C130" s="152" t="s">
        <v>584</v>
      </c>
      <c r="D130" s="152" t="s">
        <v>585</v>
      </c>
      <c r="E130" s="152" t="s">
        <v>589</v>
      </c>
      <c r="F130"/>
      <c r="G130" s="152"/>
      <c r="H130" s="152" t="s">
        <v>587</v>
      </c>
      <c r="I130" s="152" t="s">
        <v>506</v>
      </c>
      <c r="J130">
        <v>5.0596100000000002</v>
      </c>
      <c r="K130" s="152" t="s">
        <v>744</v>
      </c>
      <c r="L130" s="152" t="s">
        <v>741</v>
      </c>
      <c r="M130">
        <v>2022</v>
      </c>
      <c r="N130" t="s">
        <v>4542</v>
      </c>
    </row>
    <row r="131" spans="1:14">
      <c r="A131" s="152" t="s">
        <v>908</v>
      </c>
      <c r="B131" s="152" t="s">
        <v>442</v>
      </c>
      <c r="C131" s="152" t="s">
        <v>584</v>
      </c>
      <c r="D131" s="152" t="s">
        <v>585</v>
      </c>
      <c r="E131" s="152" t="s">
        <v>589</v>
      </c>
      <c r="F131"/>
      <c r="G131" s="152"/>
      <c r="H131" s="152" t="s">
        <v>426</v>
      </c>
      <c r="I131" s="152" t="s">
        <v>506</v>
      </c>
      <c r="J131">
        <v>0.18822</v>
      </c>
      <c r="K131" s="152" t="s">
        <v>744</v>
      </c>
      <c r="L131" s="152" t="s">
        <v>741</v>
      </c>
      <c r="M131">
        <v>2022</v>
      </c>
      <c r="N131" t="s">
        <v>4543</v>
      </c>
    </row>
    <row r="132" spans="1:14">
      <c r="A132" s="152" t="s">
        <v>909</v>
      </c>
      <c r="B132" s="152" t="s">
        <v>442</v>
      </c>
      <c r="C132" s="152" t="s">
        <v>584</v>
      </c>
      <c r="D132" s="152" t="s">
        <v>585</v>
      </c>
      <c r="E132" s="152" t="s">
        <v>590</v>
      </c>
      <c r="F132"/>
      <c r="G132" s="152"/>
      <c r="H132" s="152" t="s">
        <v>405</v>
      </c>
      <c r="I132" s="152" t="s">
        <v>506</v>
      </c>
      <c r="J132">
        <v>0.16750999999999999</v>
      </c>
      <c r="K132" s="152" t="s">
        <v>744</v>
      </c>
      <c r="L132" s="152" t="s">
        <v>741</v>
      </c>
      <c r="M132">
        <v>2022</v>
      </c>
      <c r="N132" t="s">
        <v>4544</v>
      </c>
    </row>
    <row r="133" spans="1:14">
      <c r="A133" s="152" t="s">
        <v>910</v>
      </c>
      <c r="B133" s="152" t="s">
        <v>442</v>
      </c>
      <c r="C133" s="152" t="s">
        <v>584</v>
      </c>
      <c r="D133" s="152" t="s">
        <v>585</v>
      </c>
      <c r="E133" s="152" t="s">
        <v>590</v>
      </c>
      <c r="F133"/>
      <c r="G133" s="152"/>
      <c r="H133" s="152" t="s">
        <v>587</v>
      </c>
      <c r="I133" s="152" t="s">
        <v>506</v>
      </c>
      <c r="J133">
        <v>5.0596100000000002</v>
      </c>
      <c r="K133" s="152" t="s">
        <v>744</v>
      </c>
      <c r="L133" s="152" t="s">
        <v>741</v>
      </c>
      <c r="M133">
        <v>2022</v>
      </c>
      <c r="N133" t="s">
        <v>4545</v>
      </c>
    </row>
    <row r="134" spans="1:14">
      <c r="A134" s="152" t="s">
        <v>911</v>
      </c>
      <c r="B134" s="152" t="s">
        <v>442</v>
      </c>
      <c r="C134" s="152" t="s">
        <v>584</v>
      </c>
      <c r="D134" s="152" t="s">
        <v>585</v>
      </c>
      <c r="E134" s="152" t="s">
        <v>590</v>
      </c>
      <c r="F134"/>
      <c r="G134" s="152"/>
      <c r="H134" s="152" t="s">
        <v>426</v>
      </c>
      <c r="I134" s="152" t="s">
        <v>506</v>
      </c>
      <c r="J134">
        <v>0.18822</v>
      </c>
      <c r="K134" s="152" t="s">
        <v>744</v>
      </c>
      <c r="L134" s="152" t="s">
        <v>741</v>
      </c>
      <c r="M134">
        <v>2022</v>
      </c>
      <c r="N134" t="s">
        <v>4546</v>
      </c>
    </row>
    <row r="135" spans="1:14">
      <c r="A135" s="152" t="s">
        <v>912</v>
      </c>
      <c r="B135" s="152" t="s">
        <v>442</v>
      </c>
      <c r="C135" s="152" t="s">
        <v>584</v>
      </c>
      <c r="D135" s="152" t="s">
        <v>585</v>
      </c>
      <c r="E135" s="152" t="s">
        <v>591</v>
      </c>
      <c r="F135"/>
      <c r="G135" s="152"/>
      <c r="H135" s="152" t="s">
        <v>405</v>
      </c>
      <c r="I135" s="152" t="s">
        <v>506</v>
      </c>
      <c r="J135">
        <v>3.5580000000000001E-2</v>
      </c>
      <c r="K135" s="152" t="s">
        <v>744</v>
      </c>
      <c r="L135" s="152" t="s">
        <v>741</v>
      </c>
      <c r="M135">
        <v>2022</v>
      </c>
      <c r="N135" t="s">
        <v>4547</v>
      </c>
    </row>
    <row r="136" spans="1:14">
      <c r="A136" s="152" t="s">
        <v>913</v>
      </c>
      <c r="B136" s="152" t="s">
        <v>442</v>
      </c>
      <c r="C136" s="152" t="s">
        <v>584</v>
      </c>
      <c r="D136" s="152" t="s">
        <v>585</v>
      </c>
      <c r="E136" s="152" t="s">
        <v>591</v>
      </c>
      <c r="F136"/>
      <c r="G136" s="152"/>
      <c r="H136" s="152" t="s">
        <v>587</v>
      </c>
      <c r="I136" s="152" t="s">
        <v>506</v>
      </c>
      <c r="J136">
        <v>1.03677</v>
      </c>
      <c r="K136" s="152" t="s">
        <v>744</v>
      </c>
      <c r="L136" s="152" t="s">
        <v>741</v>
      </c>
      <c r="M136">
        <v>2022</v>
      </c>
      <c r="N136" t="s">
        <v>4548</v>
      </c>
    </row>
    <row r="137" spans="1:14">
      <c r="A137" s="152" t="s">
        <v>914</v>
      </c>
      <c r="B137" s="152" t="s">
        <v>442</v>
      </c>
      <c r="C137" s="152" t="s">
        <v>584</v>
      </c>
      <c r="D137" s="152" t="s">
        <v>585</v>
      </c>
      <c r="E137" s="152" t="s">
        <v>591</v>
      </c>
      <c r="F137"/>
      <c r="G137" s="152"/>
      <c r="H137" s="152" t="s">
        <v>426</v>
      </c>
      <c r="I137" s="152" t="s">
        <v>506</v>
      </c>
      <c r="J137">
        <v>4.5620000000000001E-2</v>
      </c>
      <c r="K137" s="152" t="s">
        <v>744</v>
      </c>
      <c r="L137" s="152" t="s">
        <v>741</v>
      </c>
      <c r="M137">
        <v>2022</v>
      </c>
      <c r="N137" t="s">
        <v>4549</v>
      </c>
    </row>
    <row r="138" spans="1:14">
      <c r="A138" s="152" t="s">
        <v>915</v>
      </c>
      <c r="B138" s="152" t="s">
        <v>442</v>
      </c>
      <c r="C138" s="152" t="s">
        <v>584</v>
      </c>
      <c r="D138" s="152" t="s">
        <v>585</v>
      </c>
      <c r="E138" s="152" t="s">
        <v>592</v>
      </c>
      <c r="F138"/>
      <c r="G138" s="152"/>
      <c r="H138" s="152" t="s">
        <v>405</v>
      </c>
      <c r="I138" s="152" t="s">
        <v>506</v>
      </c>
      <c r="J138">
        <v>2.14E-3</v>
      </c>
      <c r="K138" s="152" t="s">
        <v>744</v>
      </c>
      <c r="L138" s="152" t="s">
        <v>741</v>
      </c>
      <c r="M138">
        <v>2022</v>
      </c>
      <c r="N138" t="s">
        <v>4550</v>
      </c>
    </row>
    <row r="139" spans="1:14">
      <c r="A139" s="152" t="s">
        <v>916</v>
      </c>
      <c r="B139" s="152" t="s">
        <v>442</v>
      </c>
      <c r="C139" s="152" t="s">
        <v>584</v>
      </c>
      <c r="D139" s="152" t="s">
        <v>585</v>
      </c>
      <c r="E139" s="152" t="s">
        <v>592</v>
      </c>
      <c r="F139"/>
      <c r="G139" s="152"/>
      <c r="H139" s="152" t="s">
        <v>587</v>
      </c>
      <c r="I139" s="152" t="s">
        <v>506</v>
      </c>
      <c r="J139">
        <v>8.9520000000000002E-2</v>
      </c>
      <c r="K139" s="152" t="s">
        <v>744</v>
      </c>
      <c r="L139" s="152" t="s">
        <v>741</v>
      </c>
      <c r="M139">
        <v>2022</v>
      </c>
      <c r="N139" t="s">
        <v>4551</v>
      </c>
    </row>
    <row r="140" spans="1:14">
      <c r="A140" s="152" t="s">
        <v>917</v>
      </c>
      <c r="B140" s="152" t="s">
        <v>442</v>
      </c>
      <c r="C140" s="152" t="s">
        <v>584</v>
      </c>
      <c r="D140" s="152" t="s">
        <v>585</v>
      </c>
      <c r="E140" s="152" t="s">
        <v>592</v>
      </c>
      <c r="F140"/>
      <c r="G140" s="152"/>
      <c r="H140" s="152" t="s">
        <v>426</v>
      </c>
      <c r="I140" s="152" t="s">
        <v>506</v>
      </c>
      <c r="J140">
        <v>4.15E-3</v>
      </c>
      <c r="K140" s="152" t="s">
        <v>744</v>
      </c>
      <c r="L140" s="152" t="s">
        <v>741</v>
      </c>
      <c r="M140">
        <v>2022</v>
      </c>
      <c r="N140" t="s">
        <v>4552</v>
      </c>
    </row>
    <row r="141" spans="1:14">
      <c r="A141" s="152" t="s">
        <v>918</v>
      </c>
      <c r="B141" s="152" t="s">
        <v>442</v>
      </c>
      <c r="C141" s="152" t="s">
        <v>584</v>
      </c>
      <c r="D141" s="152" t="s">
        <v>585</v>
      </c>
      <c r="E141" s="152" t="s">
        <v>593</v>
      </c>
      <c r="F141"/>
      <c r="G141" s="152"/>
      <c r="H141" s="152" t="s">
        <v>405</v>
      </c>
      <c r="I141" s="152" t="s">
        <v>506</v>
      </c>
      <c r="J141">
        <v>1.4019999999999999E-2</v>
      </c>
      <c r="K141" s="152" t="s">
        <v>744</v>
      </c>
      <c r="L141" s="152" t="s">
        <v>741</v>
      </c>
      <c r="M141">
        <v>2022</v>
      </c>
      <c r="N141" t="s">
        <v>4553</v>
      </c>
    </row>
    <row r="142" spans="1:14">
      <c r="A142" s="152" t="s">
        <v>919</v>
      </c>
      <c r="B142" s="152" t="s">
        <v>442</v>
      </c>
      <c r="C142" s="152" t="s">
        <v>584</v>
      </c>
      <c r="D142" s="152" t="s">
        <v>585</v>
      </c>
      <c r="E142" s="152" t="s">
        <v>593</v>
      </c>
      <c r="F142"/>
      <c r="G142" s="152"/>
      <c r="H142" s="152" t="s">
        <v>587</v>
      </c>
      <c r="I142" s="152" t="s">
        <v>506</v>
      </c>
      <c r="J142">
        <v>0.42338999999999999</v>
      </c>
      <c r="K142" s="152" t="s">
        <v>744</v>
      </c>
      <c r="L142" s="152" t="s">
        <v>741</v>
      </c>
      <c r="M142">
        <v>2022</v>
      </c>
      <c r="N142" t="s">
        <v>4554</v>
      </c>
    </row>
    <row r="143" spans="1:14">
      <c r="A143" s="152" t="s">
        <v>920</v>
      </c>
      <c r="B143" s="152" t="s">
        <v>442</v>
      </c>
      <c r="C143" s="152" t="s">
        <v>584</v>
      </c>
      <c r="D143" s="152" t="s">
        <v>585</v>
      </c>
      <c r="E143" s="152" t="s">
        <v>593</v>
      </c>
      <c r="F143"/>
      <c r="G143" s="152"/>
      <c r="H143" s="152" t="s">
        <v>426</v>
      </c>
      <c r="I143" s="152" t="s">
        <v>506</v>
      </c>
      <c r="J143">
        <v>1.891E-2</v>
      </c>
      <c r="K143" s="152" t="s">
        <v>744</v>
      </c>
      <c r="L143" s="152" t="s">
        <v>741</v>
      </c>
      <c r="M143">
        <v>2022</v>
      </c>
      <c r="N143" t="s">
        <v>4555</v>
      </c>
    </row>
    <row r="144" spans="1:14">
      <c r="A144" s="152" t="s">
        <v>921</v>
      </c>
      <c r="B144" s="152" t="s">
        <v>442</v>
      </c>
      <c r="C144" s="152" t="s">
        <v>584</v>
      </c>
      <c r="D144" s="152" t="s">
        <v>585</v>
      </c>
      <c r="E144" s="152" t="s">
        <v>594</v>
      </c>
      <c r="F144"/>
      <c r="G144" s="152"/>
      <c r="H144" s="152" t="s">
        <v>405</v>
      </c>
      <c r="I144" s="152" t="s">
        <v>506</v>
      </c>
      <c r="J144">
        <v>1.059E-2</v>
      </c>
      <c r="K144" s="152" t="s">
        <v>744</v>
      </c>
      <c r="L144" s="152" t="s">
        <v>741</v>
      </c>
      <c r="M144">
        <v>2022</v>
      </c>
      <c r="N144" t="s">
        <v>4556</v>
      </c>
    </row>
    <row r="145" spans="1:14">
      <c r="A145" s="152" t="s">
        <v>922</v>
      </c>
      <c r="B145" s="152" t="s">
        <v>442</v>
      </c>
      <c r="C145" s="152" t="s">
        <v>584</v>
      </c>
      <c r="D145" s="152" t="s">
        <v>585</v>
      </c>
      <c r="E145" s="152" t="s">
        <v>594</v>
      </c>
      <c r="F145"/>
      <c r="G145" s="152"/>
      <c r="H145" s="152" t="s">
        <v>587</v>
      </c>
      <c r="I145" s="152" t="s">
        <v>506</v>
      </c>
      <c r="J145">
        <v>0.42338999999999999</v>
      </c>
      <c r="K145" s="152" t="s">
        <v>744</v>
      </c>
      <c r="L145" s="152" t="s">
        <v>741</v>
      </c>
      <c r="M145">
        <v>2022</v>
      </c>
      <c r="N145" t="s">
        <v>4557</v>
      </c>
    </row>
    <row r="146" spans="1:14">
      <c r="A146" s="152" t="s">
        <v>923</v>
      </c>
      <c r="B146" s="152" t="s">
        <v>442</v>
      </c>
      <c r="C146" s="152" t="s">
        <v>584</v>
      </c>
      <c r="D146" s="152" t="s">
        <v>585</v>
      </c>
      <c r="E146" s="152" t="s">
        <v>594</v>
      </c>
      <c r="F146"/>
      <c r="G146" s="152"/>
      <c r="H146" s="152" t="s">
        <v>426</v>
      </c>
      <c r="I146" s="152" t="s">
        <v>506</v>
      </c>
      <c r="J146">
        <v>1.188E-2</v>
      </c>
      <c r="K146" s="152" t="s">
        <v>744</v>
      </c>
      <c r="L146" s="152" t="s">
        <v>741</v>
      </c>
      <c r="M146">
        <v>2022</v>
      </c>
      <c r="N146" t="s">
        <v>4558</v>
      </c>
    </row>
    <row r="147" spans="1:14">
      <c r="A147" s="152" t="s">
        <v>924</v>
      </c>
      <c r="B147" s="152" t="s">
        <v>442</v>
      </c>
      <c r="C147" s="152" t="s">
        <v>584</v>
      </c>
      <c r="D147" s="152" t="s">
        <v>585</v>
      </c>
      <c r="E147" s="152" t="s">
        <v>925</v>
      </c>
      <c r="F147"/>
      <c r="G147" s="152"/>
      <c r="H147" s="152" t="s">
        <v>405</v>
      </c>
      <c r="I147" s="152" t="s">
        <v>506</v>
      </c>
      <c r="J147">
        <v>0.16750999999999999</v>
      </c>
      <c r="K147" s="152" t="s">
        <v>744</v>
      </c>
      <c r="L147" s="152" t="s">
        <v>741</v>
      </c>
      <c r="M147">
        <v>2022</v>
      </c>
      <c r="N147" t="s">
        <v>4559</v>
      </c>
    </row>
    <row r="148" spans="1:14">
      <c r="A148" s="152" t="s">
        <v>926</v>
      </c>
      <c r="B148" s="152" t="s">
        <v>442</v>
      </c>
      <c r="C148" s="152" t="s">
        <v>584</v>
      </c>
      <c r="D148" s="152" t="s">
        <v>585</v>
      </c>
      <c r="E148" s="152" t="s">
        <v>925</v>
      </c>
      <c r="F148"/>
      <c r="G148" s="152"/>
      <c r="H148" s="152" t="s">
        <v>587</v>
      </c>
      <c r="I148" s="152" t="s">
        <v>506</v>
      </c>
      <c r="J148">
        <v>5.0596100000000002</v>
      </c>
      <c r="K148" s="152" t="s">
        <v>744</v>
      </c>
      <c r="L148" s="152" t="s">
        <v>741</v>
      </c>
      <c r="M148">
        <v>2022</v>
      </c>
      <c r="N148" t="s">
        <v>4560</v>
      </c>
    </row>
    <row r="149" spans="1:14">
      <c r="A149" s="152" t="s">
        <v>927</v>
      </c>
      <c r="B149" s="152" t="s">
        <v>442</v>
      </c>
      <c r="C149" s="152" t="s">
        <v>584</v>
      </c>
      <c r="D149" s="152" t="s">
        <v>585</v>
      </c>
      <c r="E149" s="152" t="s">
        <v>925</v>
      </c>
      <c r="F149"/>
      <c r="G149" s="152"/>
      <c r="H149" s="152" t="s">
        <v>426</v>
      </c>
      <c r="I149" s="152" t="s">
        <v>506</v>
      </c>
      <c r="J149">
        <v>0.18822</v>
      </c>
      <c r="K149" s="152" t="s">
        <v>744</v>
      </c>
      <c r="L149" s="152" t="s">
        <v>741</v>
      </c>
      <c r="M149">
        <v>2022</v>
      </c>
      <c r="N149" t="s">
        <v>4561</v>
      </c>
    </row>
    <row r="150" spans="1:14">
      <c r="A150" s="152" t="s">
        <v>928</v>
      </c>
      <c r="B150" s="152" t="s">
        <v>442</v>
      </c>
      <c r="C150" s="152" t="s">
        <v>584</v>
      </c>
      <c r="D150" s="152" t="s">
        <v>585</v>
      </c>
      <c r="E150" s="152" t="s">
        <v>929</v>
      </c>
      <c r="F150"/>
      <c r="G150" s="152"/>
      <c r="H150" s="152" t="s">
        <v>405</v>
      </c>
      <c r="I150" s="152" t="s">
        <v>506</v>
      </c>
      <c r="J150"/>
      <c r="K150" s="152" t="s">
        <v>744</v>
      </c>
      <c r="L150" s="152" t="s">
        <v>741</v>
      </c>
      <c r="M150">
        <v>2022</v>
      </c>
      <c r="N150" t="s">
        <v>4562</v>
      </c>
    </row>
    <row r="151" spans="1:14">
      <c r="A151" s="152" t="s">
        <v>930</v>
      </c>
      <c r="B151" s="152" t="s">
        <v>442</v>
      </c>
      <c r="C151" s="152" t="s">
        <v>584</v>
      </c>
      <c r="D151" s="152" t="s">
        <v>585</v>
      </c>
      <c r="E151" s="152" t="s">
        <v>929</v>
      </c>
      <c r="F151"/>
      <c r="G151" s="152"/>
      <c r="H151" s="152" t="s">
        <v>587</v>
      </c>
      <c r="I151" s="152" t="s">
        <v>506</v>
      </c>
      <c r="J151">
        <v>0.10625</v>
      </c>
      <c r="K151" s="152" t="s">
        <v>744</v>
      </c>
      <c r="L151" s="152" t="s">
        <v>741</v>
      </c>
      <c r="M151">
        <v>2022</v>
      </c>
      <c r="N151" t="s">
        <v>4563</v>
      </c>
    </row>
    <row r="152" spans="1:14">
      <c r="A152" s="152" t="s">
        <v>931</v>
      </c>
      <c r="B152" s="152" t="s">
        <v>442</v>
      </c>
      <c r="C152" s="152" t="s">
        <v>584</v>
      </c>
      <c r="D152" s="152" t="s">
        <v>585</v>
      </c>
      <c r="E152" s="152" t="s">
        <v>929</v>
      </c>
      <c r="F152"/>
      <c r="G152" s="152"/>
      <c r="H152" s="152" t="s">
        <v>426</v>
      </c>
      <c r="I152" s="152" t="s">
        <v>506</v>
      </c>
      <c r="J152">
        <v>5.2100000000000002E-3</v>
      </c>
      <c r="K152" s="152" t="s">
        <v>744</v>
      </c>
      <c r="L152" s="152" t="s">
        <v>741</v>
      </c>
      <c r="M152">
        <v>2022</v>
      </c>
      <c r="N152" t="s">
        <v>4564</v>
      </c>
    </row>
    <row r="153" spans="1:14">
      <c r="A153" s="152" t="s">
        <v>932</v>
      </c>
      <c r="B153" s="152" t="s">
        <v>442</v>
      </c>
      <c r="C153" s="152" t="s">
        <v>584</v>
      </c>
      <c r="D153" s="152" t="s">
        <v>585</v>
      </c>
      <c r="E153" s="152" t="s">
        <v>933</v>
      </c>
      <c r="F153"/>
      <c r="G153" s="152"/>
      <c r="H153" s="152" t="s">
        <v>405</v>
      </c>
      <c r="I153" s="152" t="s">
        <v>506</v>
      </c>
      <c r="J153">
        <v>6.7600000000000004E-3</v>
      </c>
      <c r="K153" s="152" t="s">
        <v>744</v>
      </c>
      <c r="L153" s="152" t="s">
        <v>741</v>
      </c>
      <c r="M153">
        <v>2022</v>
      </c>
      <c r="N153" t="s">
        <v>4565</v>
      </c>
    </row>
    <row r="154" spans="1:14">
      <c r="A154" s="152" t="s">
        <v>934</v>
      </c>
      <c r="B154" s="152" t="s">
        <v>442</v>
      </c>
      <c r="C154" s="152" t="s">
        <v>584</v>
      </c>
      <c r="D154" s="152" t="s">
        <v>585</v>
      </c>
      <c r="E154" s="152" t="s">
        <v>933</v>
      </c>
      <c r="F154"/>
      <c r="G154" s="152"/>
      <c r="H154" s="152" t="s">
        <v>587</v>
      </c>
      <c r="I154" s="152" t="s">
        <v>506</v>
      </c>
      <c r="J154">
        <v>0.42338999999999999</v>
      </c>
      <c r="K154" s="152" t="s">
        <v>744</v>
      </c>
      <c r="L154" s="152" t="s">
        <v>741</v>
      </c>
      <c r="M154">
        <v>2022</v>
      </c>
      <c r="N154" t="s">
        <v>4566</v>
      </c>
    </row>
    <row r="155" spans="1:14">
      <c r="A155" s="152" t="s">
        <v>935</v>
      </c>
      <c r="B155" s="152" t="s">
        <v>442</v>
      </c>
      <c r="C155" s="152" t="s">
        <v>584</v>
      </c>
      <c r="D155" s="152" t="s">
        <v>585</v>
      </c>
      <c r="E155" s="152" t="s">
        <v>933</v>
      </c>
      <c r="F155"/>
      <c r="G155" s="152"/>
      <c r="H155" s="152" t="s">
        <v>426</v>
      </c>
      <c r="I155" s="152" t="s">
        <v>506</v>
      </c>
      <c r="J155">
        <v>8.5100000000000002E-3</v>
      </c>
      <c r="K155" s="152" t="s">
        <v>744</v>
      </c>
      <c r="L155" s="152" t="s">
        <v>741</v>
      </c>
      <c r="M155">
        <v>2022</v>
      </c>
      <c r="N155" t="s">
        <v>4567</v>
      </c>
    </row>
    <row r="156" spans="1:14">
      <c r="A156" s="152" t="s">
        <v>936</v>
      </c>
      <c r="B156" s="152" t="s">
        <v>442</v>
      </c>
      <c r="C156" s="152" t="s">
        <v>584</v>
      </c>
      <c r="D156" s="152" t="s">
        <v>595</v>
      </c>
      <c r="E156" s="152" t="s">
        <v>596</v>
      </c>
      <c r="F156"/>
      <c r="G156" s="152"/>
      <c r="H156" s="152" t="s">
        <v>11</v>
      </c>
      <c r="I156" s="152" t="s">
        <v>506</v>
      </c>
      <c r="J156">
        <v>43.035760000000003</v>
      </c>
      <c r="K156" s="152" t="s">
        <v>744</v>
      </c>
      <c r="L156" s="152" t="s">
        <v>741</v>
      </c>
      <c r="M156">
        <v>2022</v>
      </c>
      <c r="N156" t="s">
        <v>4568</v>
      </c>
    </row>
    <row r="157" spans="1:14">
      <c r="A157" s="152" t="s">
        <v>937</v>
      </c>
      <c r="B157" s="152" t="s">
        <v>442</v>
      </c>
      <c r="C157" s="152" t="s">
        <v>584</v>
      </c>
      <c r="D157" s="152" t="s">
        <v>595</v>
      </c>
      <c r="E157" s="152" t="s">
        <v>596</v>
      </c>
      <c r="F157"/>
      <c r="G157" s="152"/>
      <c r="H157" s="152" t="s">
        <v>135</v>
      </c>
      <c r="I157" s="152" t="s">
        <v>506</v>
      </c>
      <c r="J157">
        <v>1.0529999999999999E-2</v>
      </c>
      <c r="K157" s="152" t="s">
        <v>744</v>
      </c>
      <c r="L157" s="152" t="s">
        <v>741</v>
      </c>
      <c r="M157">
        <v>2022</v>
      </c>
      <c r="N157" t="s">
        <v>4569</v>
      </c>
    </row>
    <row r="158" spans="1:14">
      <c r="A158" s="152" t="s">
        <v>938</v>
      </c>
      <c r="B158" s="152" t="s">
        <v>442</v>
      </c>
      <c r="C158" s="152" t="s">
        <v>584</v>
      </c>
      <c r="D158" s="152" t="s">
        <v>595</v>
      </c>
      <c r="E158" s="152" t="s">
        <v>597</v>
      </c>
      <c r="F158"/>
      <c r="G158" s="152"/>
      <c r="H158" s="152" t="s">
        <v>11</v>
      </c>
      <c r="I158" s="152" t="s">
        <v>506</v>
      </c>
      <c r="J158">
        <v>39.788330000000002</v>
      </c>
      <c r="K158" s="152" t="s">
        <v>744</v>
      </c>
      <c r="L158" s="152" t="s">
        <v>741</v>
      </c>
      <c r="M158">
        <v>2022</v>
      </c>
      <c r="N158" t="s">
        <v>4570</v>
      </c>
    </row>
    <row r="159" spans="1:14">
      <c r="A159" s="152" t="s">
        <v>939</v>
      </c>
      <c r="B159" s="152" t="s">
        <v>442</v>
      </c>
      <c r="C159" s="152" t="s">
        <v>584</v>
      </c>
      <c r="D159" s="152" t="s">
        <v>595</v>
      </c>
      <c r="E159" s="152" t="s">
        <v>597</v>
      </c>
      <c r="F159"/>
      <c r="G159" s="152"/>
      <c r="H159" s="152" t="s">
        <v>135</v>
      </c>
      <c r="I159" s="152" t="s">
        <v>506</v>
      </c>
      <c r="J159">
        <v>1.0529999999999999E-2</v>
      </c>
      <c r="K159" s="152" t="s">
        <v>744</v>
      </c>
      <c r="L159" s="152" t="s">
        <v>741</v>
      </c>
      <c r="M159">
        <v>2022</v>
      </c>
      <c r="N159" t="s">
        <v>4571</v>
      </c>
    </row>
    <row r="160" spans="1:14">
      <c r="A160" s="152" t="s">
        <v>940</v>
      </c>
      <c r="B160" s="152" t="s">
        <v>442</v>
      </c>
      <c r="C160" s="152" t="s">
        <v>584</v>
      </c>
      <c r="D160" s="152" t="s">
        <v>595</v>
      </c>
      <c r="E160" s="152" t="s">
        <v>598</v>
      </c>
      <c r="F160"/>
      <c r="G160" s="152"/>
      <c r="H160" s="152" t="s">
        <v>11</v>
      </c>
      <c r="I160" s="152" t="s">
        <v>506</v>
      </c>
      <c r="J160">
        <v>50.554589999999997</v>
      </c>
      <c r="K160" s="152" t="s">
        <v>744</v>
      </c>
      <c r="L160" s="152" t="s">
        <v>741</v>
      </c>
      <c r="M160">
        <v>2022</v>
      </c>
      <c r="N160" t="s">
        <v>4572</v>
      </c>
    </row>
    <row r="161" spans="1:14">
      <c r="A161" s="152" t="s">
        <v>941</v>
      </c>
      <c r="B161" s="152" t="s">
        <v>442</v>
      </c>
      <c r="C161" s="152" t="s">
        <v>584</v>
      </c>
      <c r="D161" s="152" t="s">
        <v>595</v>
      </c>
      <c r="E161" s="152" t="s">
        <v>598</v>
      </c>
      <c r="F161"/>
      <c r="G161" s="152"/>
      <c r="H161" s="152" t="s">
        <v>135</v>
      </c>
      <c r="I161" s="152" t="s">
        <v>506</v>
      </c>
      <c r="J161">
        <v>1.0529999999999999E-2</v>
      </c>
      <c r="K161" s="152" t="s">
        <v>744</v>
      </c>
      <c r="L161" s="152" t="s">
        <v>741</v>
      </c>
      <c r="M161">
        <v>2022</v>
      </c>
      <c r="N161" t="s">
        <v>4573</v>
      </c>
    </row>
    <row r="162" spans="1:14">
      <c r="A162" s="152" t="s">
        <v>942</v>
      </c>
      <c r="B162" s="152" t="s">
        <v>442</v>
      </c>
      <c r="C162" s="152" t="s">
        <v>584</v>
      </c>
      <c r="D162" s="152" t="s">
        <v>595</v>
      </c>
      <c r="E162" s="152" t="s">
        <v>599</v>
      </c>
      <c r="F162"/>
      <c r="G162" s="152"/>
      <c r="H162" s="152" t="s">
        <v>11</v>
      </c>
      <c r="I162" s="152" t="s">
        <v>506</v>
      </c>
      <c r="J162">
        <v>48.048250000000003</v>
      </c>
      <c r="K162" s="152" t="s">
        <v>744</v>
      </c>
      <c r="L162" s="152" t="s">
        <v>741</v>
      </c>
      <c r="M162">
        <v>2022</v>
      </c>
      <c r="N162" t="s">
        <v>4574</v>
      </c>
    </row>
    <row r="163" spans="1:14">
      <c r="A163" s="152" t="s">
        <v>943</v>
      </c>
      <c r="B163" s="152" t="s">
        <v>442</v>
      </c>
      <c r="C163" s="152" t="s">
        <v>584</v>
      </c>
      <c r="D163" s="152" t="s">
        <v>595</v>
      </c>
      <c r="E163" s="152" t="s">
        <v>599</v>
      </c>
      <c r="F163"/>
      <c r="G163" s="152"/>
      <c r="H163" s="152" t="s">
        <v>135</v>
      </c>
      <c r="I163" s="152" t="s">
        <v>506</v>
      </c>
      <c r="J163">
        <v>1.2919999999999999E-2</v>
      </c>
      <c r="K163" s="152" t="s">
        <v>744</v>
      </c>
      <c r="L163" s="152" t="s">
        <v>741</v>
      </c>
      <c r="M163">
        <v>2022</v>
      </c>
      <c r="N163" t="s">
        <v>4575</v>
      </c>
    </row>
    <row r="164" spans="1:14">
      <c r="A164" s="152" t="s">
        <v>944</v>
      </c>
      <c r="B164" s="152" t="s">
        <v>442</v>
      </c>
      <c r="C164" s="152" t="s">
        <v>584</v>
      </c>
      <c r="D164" s="152" t="s">
        <v>600</v>
      </c>
      <c r="E164" s="152" t="s">
        <v>600</v>
      </c>
      <c r="F164"/>
      <c r="G164" s="152"/>
      <c r="H164" s="152" t="s">
        <v>11</v>
      </c>
      <c r="I164" s="152" t="s">
        <v>506</v>
      </c>
      <c r="J164">
        <v>1.21919</v>
      </c>
      <c r="K164" s="152" t="s">
        <v>744</v>
      </c>
      <c r="L164" s="152" t="s">
        <v>741</v>
      </c>
      <c r="M164">
        <v>2022</v>
      </c>
      <c r="N164" t="s">
        <v>4576</v>
      </c>
    </row>
    <row r="165" spans="1:14">
      <c r="A165" s="152" t="s">
        <v>945</v>
      </c>
      <c r="B165" s="152" t="s">
        <v>442</v>
      </c>
      <c r="C165" s="152" t="s">
        <v>584</v>
      </c>
      <c r="D165" s="152" t="s">
        <v>600</v>
      </c>
      <c r="E165" s="152" t="s">
        <v>600</v>
      </c>
      <c r="F165"/>
      <c r="G165" s="152"/>
      <c r="H165" s="152" t="s">
        <v>135</v>
      </c>
      <c r="I165" s="152" t="s">
        <v>506</v>
      </c>
      <c r="J165">
        <v>2.2000000000000001E-4</v>
      </c>
      <c r="K165" s="152" t="s">
        <v>744</v>
      </c>
      <c r="L165" s="152" t="s">
        <v>741</v>
      </c>
      <c r="M165">
        <v>2022</v>
      </c>
      <c r="N165" t="s">
        <v>4577</v>
      </c>
    </row>
    <row r="166" spans="1:14">
      <c r="A166" s="152" t="s">
        <v>946</v>
      </c>
      <c r="B166" s="152" t="s">
        <v>442</v>
      </c>
      <c r="C166" s="152" t="s">
        <v>584</v>
      </c>
      <c r="D166" s="152" t="s">
        <v>600</v>
      </c>
      <c r="E166" s="152" t="s">
        <v>601</v>
      </c>
      <c r="F166"/>
      <c r="G166" s="152"/>
      <c r="H166" s="152" t="s">
        <v>11</v>
      </c>
      <c r="I166" s="152" t="s">
        <v>506</v>
      </c>
      <c r="J166">
        <v>0.68844000000000005</v>
      </c>
      <c r="K166" s="152" t="s">
        <v>744</v>
      </c>
      <c r="L166" s="152" t="s">
        <v>741</v>
      </c>
      <c r="M166">
        <v>2022</v>
      </c>
      <c r="N166" t="s">
        <v>4578</v>
      </c>
    </row>
    <row r="167" spans="1:14">
      <c r="A167" s="152" t="s">
        <v>947</v>
      </c>
      <c r="B167" s="152" t="s">
        <v>442</v>
      </c>
      <c r="C167" s="152" t="s">
        <v>584</v>
      </c>
      <c r="D167" s="152" t="s">
        <v>600</v>
      </c>
      <c r="E167" s="152" t="s">
        <v>601</v>
      </c>
      <c r="F167"/>
      <c r="G167" s="152"/>
      <c r="H167" s="152" t="s">
        <v>135</v>
      </c>
      <c r="I167" s="152" t="s">
        <v>506</v>
      </c>
      <c r="J167">
        <v>2.0000000000000001E-4</v>
      </c>
      <c r="K167" s="152" t="s">
        <v>744</v>
      </c>
      <c r="L167" s="152" t="s">
        <v>741</v>
      </c>
      <c r="M167">
        <v>2022</v>
      </c>
      <c r="N167" t="s">
        <v>4579</v>
      </c>
    </row>
    <row r="168" spans="1:14">
      <c r="A168" s="152" t="s">
        <v>948</v>
      </c>
      <c r="B168" s="152" t="s">
        <v>442</v>
      </c>
      <c r="C168" s="152" t="s">
        <v>602</v>
      </c>
      <c r="D168" s="152" t="s">
        <v>949</v>
      </c>
      <c r="E168" s="152" t="s">
        <v>42</v>
      </c>
      <c r="F168"/>
      <c r="G168" s="152" t="s">
        <v>950</v>
      </c>
      <c r="H168" s="152" t="s">
        <v>426</v>
      </c>
      <c r="I168" s="152" t="s">
        <v>506</v>
      </c>
      <c r="J168">
        <v>1</v>
      </c>
      <c r="K168" s="152" t="s">
        <v>744</v>
      </c>
      <c r="L168" s="152" t="s">
        <v>741</v>
      </c>
      <c r="M168">
        <v>2022</v>
      </c>
      <c r="N168" t="s">
        <v>4580</v>
      </c>
    </row>
    <row r="169" spans="1:14">
      <c r="A169" s="152" t="s">
        <v>951</v>
      </c>
      <c r="B169" s="152" t="s">
        <v>442</v>
      </c>
      <c r="C169" s="152" t="s">
        <v>602</v>
      </c>
      <c r="D169" s="152" t="s">
        <v>949</v>
      </c>
      <c r="E169" s="152" t="s">
        <v>42</v>
      </c>
      <c r="F169"/>
      <c r="G169" s="152" t="s">
        <v>952</v>
      </c>
      <c r="H169" s="152" t="s">
        <v>426</v>
      </c>
      <c r="I169" s="152" t="s">
        <v>506</v>
      </c>
      <c r="J169"/>
      <c r="K169" s="152" t="s">
        <v>744</v>
      </c>
      <c r="L169" s="152" t="s">
        <v>741</v>
      </c>
      <c r="M169">
        <v>2022</v>
      </c>
      <c r="N169" t="s">
        <v>4581</v>
      </c>
    </row>
    <row r="170" spans="1:14">
      <c r="A170" s="152" t="s">
        <v>953</v>
      </c>
      <c r="B170" s="152" t="s">
        <v>442</v>
      </c>
      <c r="C170" s="152" t="s">
        <v>602</v>
      </c>
      <c r="D170" s="152" t="s">
        <v>949</v>
      </c>
      <c r="E170" s="152" t="s">
        <v>42</v>
      </c>
      <c r="F170"/>
      <c r="G170" s="152" t="s">
        <v>954</v>
      </c>
      <c r="H170" s="152" t="s">
        <v>426</v>
      </c>
      <c r="I170" s="152" t="s">
        <v>506</v>
      </c>
      <c r="J170">
        <v>1</v>
      </c>
      <c r="K170" s="152" t="s">
        <v>744</v>
      </c>
      <c r="L170" s="152" t="s">
        <v>741</v>
      </c>
      <c r="M170">
        <v>2022</v>
      </c>
      <c r="N170" t="s">
        <v>4582</v>
      </c>
    </row>
    <row r="171" spans="1:14">
      <c r="A171" s="152" t="s">
        <v>955</v>
      </c>
      <c r="B171" s="152" t="s">
        <v>442</v>
      </c>
      <c r="C171" s="152" t="s">
        <v>602</v>
      </c>
      <c r="D171" s="152" t="s">
        <v>949</v>
      </c>
      <c r="E171" s="152" t="s">
        <v>43</v>
      </c>
      <c r="F171"/>
      <c r="G171" s="152" t="s">
        <v>950</v>
      </c>
      <c r="H171" s="152" t="s">
        <v>426</v>
      </c>
      <c r="I171" s="152" t="s">
        <v>506</v>
      </c>
      <c r="J171">
        <v>25</v>
      </c>
      <c r="K171" s="152" t="s">
        <v>744</v>
      </c>
      <c r="L171" s="152" t="s">
        <v>741</v>
      </c>
      <c r="M171">
        <v>2022</v>
      </c>
      <c r="N171" t="s">
        <v>4583</v>
      </c>
    </row>
    <row r="172" spans="1:14">
      <c r="A172" s="152" t="s">
        <v>956</v>
      </c>
      <c r="B172" s="152" t="s">
        <v>442</v>
      </c>
      <c r="C172" s="152" t="s">
        <v>602</v>
      </c>
      <c r="D172" s="152" t="s">
        <v>949</v>
      </c>
      <c r="E172" s="152" t="s">
        <v>43</v>
      </c>
      <c r="F172"/>
      <c r="G172" s="152" t="s">
        <v>952</v>
      </c>
      <c r="H172" s="152" t="s">
        <v>426</v>
      </c>
      <c r="I172" s="152" t="s">
        <v>506</v>
      </c>
      <c r="J172"/>
      <c r="K172" s="152" t="s">
        <v>744</v>
      </c>
      <c r="L172" s="152" t="s">
        <v>741</v>
      </c>
      <c r="M172">
        <v>2022</v>
      </c>
      <c r="N172" t="s">
        <v>4584</v>
      </c>
    </row>
    <row r="173" spans="1:14">
      <c r="A173" s="152" t="s">
        <v>957</v>
      </c>
      <c r="B173" s="152" t="s">
        <v>442</v>
      </c>
      <c r="C173" s="152" t="s">
        <v>602</v>
      </c>
      <c r="D173" s="152" t="s">
        <v>949</v>
      </c>
      <c r="E173" s="152" t="s">
        <v>43</v>
      </c>
      <c r="F173"/>
      <c r="G173" s="152" t="s">
        <v>954</v>
      </c>
      <c r="H173" s="152" t="s">
        <v>426</v>
      </c>
      <c r="I173" s="152" t="s">
        <v>506</v>
      </c>
      <c r="J173">
        <v>25</v>
      </c>
      <c r="K173" s="152" t="s">
        <v>744</v>
      </c>
      <c r="L173" s="152" t="s">
        <v>741</v>
      </c>
      <c r="M173">
        <v>2022</v>
      </c>
      <c r="N173" t="s">
        <v>4585</v>
      </c>
    </row>
    <row r="174" spans="1:14">
      <c r="A174" s="152" t="s">
        <v>958</v>
      </c>
      <c r="B174" s="152" t="s">
        <v>442</v>
      </c>
      <c r="C174" s="152" t="s">
        <v>602</v>
      </c>
      <c r="D174" s="152" t="s">
        <v>949</v>
      </c>
      <c r="E174" s="152" t="s">
        <v>44</v>
      </c>
      <c r="F174"/>
      <c r="G174" s="152" t="s">
        <v>950</v>
      </c>
      <c r="H174" s="152" t="s">
        <v>426</v>
      </c>
      <c r="I174" s="152" t="s">
        <v>506</v>
      </c>
      <c r="J174">
        <v>298</v>
      </c>
      <c r="K174" s="152" t="s">
        <v>744</v>
      </c>
      <c r="L174" s="152" t="s">
        <v>741</v>
      </c>
      <c r="M174">
        <v>2022</v>
      </c>
      <c r="N174" t="s">
        <v>4586</v>
      </c>
    </row>
    <row r="175" spans="1:14">
      <c r="A175" s="152" t="s">
        <v>959</v>
      </c>
      <c r="B175" s="152" t="s">
        <v>442</v>
      </c>
      <c r="C175" s="152" t="s">
        <v>602</v>
      </c>
      <c r="D175" s="152" t="s">
        <v>949</v>
      </c>
      <c r="E175" s="152" t="s">
        <v>44</v>
      </c>
      <c r="F175"/>
      <c r="G175" s="152" t="s">
        <v>952</v>
      </c>
      <c r="H175" s="152" t="s">
        <v>426</v>
      </c>
      <c r="I175" s="152" t="s">
        <v>506</v>
      </c>
      <c r="J175"/>
      <c r="K175" s="152" t="s">
        <v>744</v>
      </c>
      <c r="L175" s="152" t="s">
        <v>741</v>
      </c>
      <c r="M175">
        <v>2022</v>
      </c>
      <c r="N175" t="s">
        <v>4587</v>
      </c>
    </row>
    <row r="176" spans="1:14">
      <c r="A176" s="152" t="s">
        <v>960</v>
      </c>
      <c r="B176" s="152" t="s">
        <v>442</v>
      </c>
      <c r="C176" s="152" t="s">
        <v>602</v>
      </c>
      <c r="D176" s="152" t="s">
        <v>949</v>
      </c>
      <c r="E176" s="152" t="s">
        <v>44</v>
      </c>
      <c r="F176"/>
      <c r="G176" s="152" t="s">
        <v>954</v>
      </c>
      <c r="H176" s="152" t="s">
        <v>426</v>
      </c>
      <c r="I176" s="152" t="s">
        <v>506</v>
      </c>
      <c r="J176">
        <v>298</v>
      </c>
      <c r="K176" s="152" t="s">
        <v>744</v>
      </c>
      <c r="L176" s="152" t="s">
        <v>741</v>
      </c>
      <c r="M176">
        <v>2022</v>
      </c>
      <c r="N176" t="s">
        <v>4588</v>
      </c>
    </row>
    <row r="177" spans="1:14">
      <c r="A177" s="152" t="s">
        <v>961</v>
      </c>
      <c r="B177" s="152" t="s">
        <v>442</v>
      </c>
      <c r="C177" s="152" t="s">
        <v>602</v>
      </c>
      <c r="D177" s="152" t="s">
        <v>949</v>
      </c>
      <c r="E177" s="152" t="s">
        <v>45</v>
      </c>
      <c r="F177"/>
      <c r="G177" s="152" t="s">
        <v>950</v>
      </c>
      <c r="H177" s="152" t="s">
        <v>426</v>
      </c>
      <c r="I177" s="152" t="s">
        <v>506</v>
      </c>
      <c r="J177">
        <v>14800</v>
      </c>
      <c r="K177" s="152" t="s">
        <v>744</v>
      </c>
      <c r="L177" s="152" t="s">
        <v>741</v>
      </c>
      <c r="M177">
        <v>2022</v>
      </c>
      <c r="N177" t="s">
        <v>4589</v>
      </c>
    </row>
    <row r="178" spans="1:14">
      <c r="A178" s="152" t="s">
        <v>962</v>
      </c>
      <c r="B178" s="152" t="s">
        <v>442</v>
      </c>
      <c r="C178" s="152" t="s">
        <v>602</v>
      </c>
      <c r="D178" s="152" t="s">
        <v>949</v>
      </c>
      <c r="E178" s="152" t="s">
        <v>45</v>
      </c>
      <c r="F178"/>
      <c r="G178" s="152" t="s">
        <v>952</v>
      </c>
      <c r="H178" s="152" t="s">
        <v>426</v>
      </c>
      <c r="I178" s="152" t="s">
        <v>506</v>
      </c>
      <c r="J178"/>
      <c r="K178" s="152" t="s">
        <v>744</v>
      </c>
      <c r="L178" s="152" t="s">
        <v>741</v>
      </c>
      <c r="M178">
        <v>2022</v>
      </c>
      <c r="N178" t="s">
        <v>4590</v>
      </c>
    </row>
    <row r="179" spans="1:14">
      <c r="A179" s="152" t="s">
        <v>963</v>
      </c>
      <c r="B179" s="152" t="s">
        <v>442</v>
      </c>
      <c r="C179" s="152" t="s">
        <v>602</v>
      </c>
      <c r="D179" s="152" t="s">
        <v>949</v>
      </c>
      <c r="E179" s="152" t="s">
        <v>45</v>
      </c>
      <c r="F179"/>
      <c r="G179" s="152" t="s">
        <v>954</v>
      </c>
      <c r="H179" s="152" t="s">
        <v>426</v>
      </c>
      <c r="I179" s="152" t="s">
        <v>506</v>
      </c>
      <c r="J179">
        <v>14800</v>
      </c>
      <c r="K179" s="152" t="s">
        <v>744</v>
      </c>
      <c r="L179" s="152" t="s">
        <v>741</v>
      </c>
      <c r="M179">
        <v>2022</v>
      </c>
      <c r="N179" t="s">
        <v>4591</v>
      </c>
    </row>
    <row r="180" spans="1:14">
      <c r="A180" s="152" t="s">
        <v>964</v>
      </c>
      <c r="B180" s="152" t="s">
        <v>442</v>
      </c>
      <c r="C180" s="152" t="s">
        <v>602</v>
      </c>
      <c r="D180" s="152" t="s">
        <v>949</v>
      </c>
      <c r="E180" s="152" t="s">
        <v>46</v>
      </c>
      <c r="F180"/>
      <c r="G180" s="152" t="s">
        <v>950</v>
      </c>
      <c r="H180" s="152" t="s">
        <v>426</v>
      </c>
      <c r="I180" s="152" t="s">
        <v>506</v>
      </c>
      <c r="J180">
        <v>675</v>
      </c>
      <c r="K180" s="152" t="s">
        <v>744</v>
      </c>
      <c r="L180" s="152" t="s">
        <v>741</v>
      </c>
      <c r="M180">
        <v>2022</v>
      </c>
      <c r="N180" t="s">
        <v>4592</v>
      </c>
    </row>
    <row r="181" spans="1:14">
      <c r="A181" s="152" t="s">
        <v>965</v>
      </c>
      <c r="B181" s="152" t="s">
        <v>442</v>
      </c>
      <c r="C181" s="152" t="s">
        <v>602</v>
      </c>
      <c r="D181" s="152" t="s">
        <v>949</v>
      </c>
      <c r="E181" s="152" t="s">
        <v>46</v>
      </c>
      <c r="F181"/>
      <c r="G181" s="152" t="s">
        <v>952</v>
      </c>
      <c r="H181" s="152" t="s">
        <v>426</v>
      </c>
      <c r="I181" s="152" t="s">
        <v>506</v>
      </c>
      <c r="J181"/>
      <c r="K181" s="152" t="s">
        <v>744</v>
      </c>
      <c r="L181" s="152" t="s">
        <v>741</v>
      </c>
      <c r="M181">
        <v>2022</v>
      </c>
      <c r="N181" t="s">
        <v>4593</v>
      </c>
    </row>
    <row r="182" spans="1:14">
      <c r="A182" s="152" t="s">
        <v>966</v>
      </c>
      <c r="B182" s="152" t="s">
        <v>442</v>
      </c>
      <c r="C182" s="152" t="s">
        <v>602</v>
      </c>
      <c r="D182" s="152" t="s">
        <v>949</v>
      </c>
      <c r="E182" s="152" t="s">
        <v>46</v>
      </c>
      <c r="F182"/>
      <c r="G182" s="152" t="s">
        <v>954</v>
      </c>
      <c r="H182" s="152" t="s">
        <v>426</v>
      </c>
      <c r="I182" s="152" t="s">
        <v>506</v>
      </c>
      <c r="J182">
        <v>675</v>
      </c>
      <c r="K182" s="152" t="s">
        <v>744</v>
      </c>
      <c r="L182" s="152" t="s">
        <v>741</v>
      </c>
      <c r="M182">
        <v>2022</v>
      </c>
      <c r="N182" t="s">
        <v>4594</v>
      </c>
    </row>
    <row r="183" spans="1:14">
      <c r="A183" s="152" t="s">
        <v>967</v>
      </c>
      <c r="B183" s="152" t="s">
        <v>442</v>
      </c>
      <c r="C183" s="152" t="s">
        <v>602</v>
      </c>
      <c r="D183" s="152" t="s">
        <v>949</v>
      </c>
      <c r="E183" s="152" t="s">
        <v>47</v>
      </c>
      <c r="F183"/>
      <c r="G183" s="152" t="s">
        <v>950</v>
      </c>
      <c r="H183" s="152" t="s">
        <v>426</v>
      </c>
      <c r="I183" s="152" t="s">
        <v>506</v>
      </c>
      <c r="J183">
        <v>92</v>
      </c>
      <c r="K183" s="152" t="s">
        <v>744</v>
      </c>
      <c r="L183" s="152" t="s">
        <v>741</v>
      </c>
      <c r="M183">
        <v>2022</v>
      </c>
      <c r="N183" t="s">
        <v>4595</v>
      </c>
    </row>
    <row r="184" spans="1:14">
      <c r="A184" s="152" t="s">
        <v>968</v>
      </c>
      <c r="B184" s="152" t="s">
        <v>442</v>
      </c>
      <c r="C184" s="152" t="s">
        <v>602</v>
      </c>
      <c r="D184" s="152" t="s">
        <v>949</v>
      </c>
      <c r="E184" s="152" t="s">
        <v>47</v>
      </c>
      <c r="F184"/>
      <c r="G184" s="152" t="s">
        <v>952</v>
      </c>
      <c r="H184" s="152" t="s">
        <v>426</v>
      </c>
      <c r="I184" s="152" t="s">
        <v>506</v>
      </c>
      <c r="J184"/>
      <c r="K184" s="152" t="s">
        <v>744</v>
      </c>
      <c r="L184" s="152" t="s">
        <v>741</v>
      </c>
      <c r="M184">
        <v>2022</v>
      </c>
      <c r="N184" t="s">
        <v>4596</v>
      </c>
    </row>
    <row r="185" spans="1:14">
      <c r="A185" s="152" t="s">
        <v>969</v>
      </c>
      <c r="B185" s="152" t="s">
        <v>442</v>
      </c>
      <c r="C185" s="152" t="s">
        <v>602</v>
      </c>
      <c r="D185" s="152" t="s">
        <v>949</v>
      </c>
      <c r="E185" s="152" t="s">
        <v>47</v>
      </c>
      <c r="F185"/>
      <c r="G185" s="152" t="s">
        <v>954</v>
      </c>
      <c r="H185" s="152" t="s">
        <v>426</v>
      </c>
      <c r="I185" s="152" t="s">
        <v>506</v>
      </c>
      <c r="J185">
        <v>92</v>
      </c>
      <c r="K185" s="152" t="s">
        <v>744</v>
      </c>
      <c r="L185" s="152" t="s">
        <v>741</v>
      </c>
      <c r="M185">
        <v>2022</v>
      </c>
      <c r="N185" t="s">
        <v>4597</v>
      </c>
    </row>
    <row r="186" spans="1:14">
      <c r="A186" s="152" t="s">
        <v>970</v>
      </c>
      <c r="B186" s="152" t="s">
        <v>442</v>
      </c>
      <c r="C186" s="152" t="s">
        <v>602</v>
      </c>
      <c r="D186" s="152" t="s">
        <v>949</v>
      </c>
      <c r="E186" s="152" t="s">
        <v>48</v>
      </c>
      <c r="F186"/>
      <c r="G186" s="152" t="s">
        <v>950</v>
      </c>
      <c r="H186" s="152" t="s">
        <v>426</v>
      </c>
      <c r="I186" s="152" t="s">
        <v>506</v>
      </c>
      <c r="J186">
        <v>3500</v>
      </c>
      <c r="K186" s="152" t="s">
        <v>744</v>
      </c>
      <c r="L186" s="152" t="s">
        <v>741</v>
      </c>
      <c r="M186">
        <v>2022</v>
      </c>
      <c r="N186" t="s">
        <v>4598</v>
      </c>
    </row>
    <row r="187" spans="1:14">
      <c r="A187" s="152" t="s">
        <v>971</v>
      </c>
      <c r="B187" s="152" t="s">
        <v>442</v>
      </c>
      <c r="C187" s="152" t="s">
        <v>602</v>
      </c>
      <c r="D187" s="152" t="s">
        <v>949</v>
      </c>
      <c r="E187" s="152" t="s">
        <v>48</v>
      </c>
      <c r="F187"/>
      <c r="G187" s="152" t="s">
        <v>952</v>
      </c>
      <c r="H187" s="152" t="s">
        <v>426</v>
      </c>
      <c r="I187" s="152" t="s">
        <v>506</v>
      </c>
      <c r="J187"/>
      <c r="K187" s="152" t="s">
        <v>744</v>
      </c>
      <c r="L187" s="152" t="s">
        <v>741</v>
      </c>
      <c r="M187">
        <v>2022</v>
      </c>
      <c r="N187" t="s">
        <v>4599</v>
      </c>
    </row>
    <row r="188" spans="1:14">
      <c r="A188" s="152" t="s">
        <v>972</v>
      </c>
      <c r="B188" s="152" t="s">
        <v>442</v>
      </c>
      <c r="C188" s="152" t="s">
        <v>602</v>
      </c>
      <c r="D188" s="152" t="s">
        <v>949</v>
      </c>
      <c r="E188" s="152" t="s">
        <v>48</v>
      </c>
      <c r="F188"/>
      <c r="G188" s="152" t="s">
        <v>954</v>
      </c>
      <c r="H188" s="152" t="s">
        <v>426</v>
      </c>
      <c r="I188" s="152" t="s">
        <v>506</v>
      </c>
      <c r="J188">
        <v>3500</v>
      </c>
      <c r="K188" s="152" t="s">
        <v>744</v>
      </c>
      <c r="L188" s="152" t="s">
        <v>741</v>
      </c>
      <c r="M188">
        <v>2022</v>
      </c>
      <c r="N188" t="s">
        <v>4600</v>
      </c>
    </row>
    <row r="189" spans="1:14">
      <c r="A189" s="152" t="s">
        <v>973</v>
      </c>
      <c r="B189" s="152" t="s">
        <v>442</v>
      </c>
      <c r="C189" s="152" t="s">
        <v>602</v>
      </c>
      <c r="D189" s="152" t="s">
        <v>949</v>
      </c>
      <c r="E189" s="152" t="s">
        <v>49</v>
      </c>
      <c r="F189"/>
      <c r="G189" s="152" t="s">
        <v>950</v>
      </c>
      <c r="H189" s="152" t="s">
        <v>426</v>
      </c>
      <c r="I189" s="152" t="s">
        <v>506</v>
      </c>
      <c r="J189">
        <v>1100</v>
      </c>
      <c r="K189" s="152" t="s">
        <v>744</v>
      </c>
      <c r="L189" s="152" t="s">
        <v>741</v>
      </c>
      <c r="M189">
        <v>2022</v>
      </c>
      <c r="N189" t="s">
        <v>4601</v>
      </c>
    </row>
    <row r="190" spans="1:14">
      <c r="A190" s="152" t="s">
        <v>974</v>
      </c>
      <c r="B190" s="152" t="s">
        <v>442</v>
      </c>
      <c r="C190" s="152" t="s">
        <v>602</v>
      </c>
      <c r="D190" s="152" t="s">
        <v>949</v>
      </c>
      <c r="E190" s="152" t="s">
        <v>49</v>
      </c>
      <c r="F190"/>
      <c r="G190" s="152" t="s">
        <v>952</v>
      </c>
      <c r="H190" s="152" t="s">
        <v>426</v>
      </c>
      <c r="I190" s="152" t="s">
        <v>506</v>
      </c>
      <c r="J190"/>
      <c r="K190" s="152" t="s">
        <v>744</v>
      </c>
      <c r="L190" s="152" t="s">
        <v>741</v>
      </c>
      <c r="M190">
        <v>2022</v>
      </c>
      <c r="N190" t="s">
        <v>4602</v>
      </c>
    </row>
    <row r="191" spans="1:14">
      <c r="A191" s="152" t="s">
        <v>975</v>
      </c>
      <c r="B191" s="152" t="s">
        <v>442</v>
      </c>
      <c r="C191" s="152" t="s">
        <v>602</v>
      </c>
      <c r="D191" s="152" t="s">
        <v>949</v>
      </c>
      <c r="E191" s="152" t="s">
        <v>49</v>
      </c>
      <c r="F191"/>
      <c r="G191" s="152" t="s">
        <v>954</v>
      </c>
      <c r="H191" s="152" t="s">
        <v>426</v>
      </c>
      <c r="I191" s="152" t="s">
        <v>506</v>
      </c>
      <c r="J191">
        <v>1100</v>
      </c>
      <c r="K191" s="152" t="s">
        <v>744</v>
      </c>
      <c r="L191" s="152" t="s">
        <v>741</v>
      </c>
      <c r="M191">
        <v>2022</v>
      </c>
      <c r="N191" t="s">
        <v>4603</v>
      </c>
    </row>
    <row r="192" spans="1:14">
      <c r="A192" s="152" t="s">
        <v>976</v>
      </c>
      <c r="B192" s="152" t="s">
        <v>442</v>
      </c>
      <c r="C192" s="152" t="s">
        <v>602</v>
      </c>
      <c r="D192" s="152" t="s">
        <v>949</v>
      </c>
      <c r="E192" s="152" t="s">
        <v>50</v>
      </c>
      <c r="F192"/>
      <c r="G192" s="152" t="s">
        <v>950</v>
      </c>
      <c r="H192" s="152" t="s">
        <v>426</v>
      </c>
      <c r="I192" s="152" t="s">
        <v>506</v>
      </c>
      <c r="J192">
        <v>1430</v>
      </c>
      <c r="K192" s="152" t="s">
        <v>744</v>
      </c>
      <c r="L192" s="152" t="s">
        <v>741</v>
      </c>
      <c r="M192">
        <v>2022</v>
      </c>
      <c r="N192" t="s">
        <v>4604</v>
      </c>
    </row>
    <row r="193" spans="1:14">
      <c r="A193" s="152" t="s">
        <v>977</v>
      </c>
      <c r="B193" s="152" t="s">
        <v>442</v>
      </c>
      <c r="C193" s="152" t="s">
        <v>602</v>
      </c>
      <c r="D193" s="152" t="s">
        <v>949</v>
      </c>
      <c r="E193" s="152" t="s">
        <v>50</v>
      </c>
      <c r="F193"/>
      <c r="G193" s="152" t="s">
        <v>952</v>
      </c>
      <c r="H193" s="152" t="s">
        <v>426</v>
      </c>
      <c r="I193" s="152" t="s">
        <v>506</v>
      </c>
      <c r="J193"/>
      <c r="K193" s="152" t="s">
        <v>744</v>
      </c>
      <c r="L193" s="152" t="s">
        <v>741</v>
      </c>
      <c r="M193">
        <v>2022</v>
      </c>
      <c r="N193" t="s">
        <v>4605</v>
      </c>
    </row>
    <row r="194" spans="1:14">
      <c r="A194" s="152" t="s">
        <v>978</v>
      </c>
      <c r="B194" s="152" t="s">
        <v>442</v>
      </c>
      <c r="C194" s="152" t="s">
        <v>602</v>
      </c>
      <c r="D194" s="152" t="s">
        <v>949</v>
      </c>
      <c r="E194" s="152" t="s">
        <v>50</v>
      </c>
      <c r="F194"/>
      <c r="G194" s="152" t="s">
        <v>954</v>
      </c>
      <c r="H194" s="152" t="s">
        <v>426</v>
      </c>
      <c r="I194" s="152" t="s">
        <v>506</v>
      </c>
      <c r="J194">
        <v>1430</v>
      </c>
      <c r="K194" s="152" t="s">
        <v>744</v>
      </c>
      <c r="L194" s="152" t="s">
        <v>741</v>
      </c>
      <c r="M194">
        <v>2022</v>
      </c>
      <c r="N194" t="s">
        <v>4606</v>
      </c>
    </row>
    <row r="195" spans="1:14">
      <c r="A195" s="152" t="s">
        <v>979</v>
      </c>
      <c r="B195" s="152" t="s">
        <v>442</v>
      </c>
      <c r="C195" s="152" t="s">
        <v>602</v>
      </c>
      <c r="D195" s="152" t="s">
        <v>949</v>
      </c>
      <c r="E195" s="152" t="s">
        <v>51</v>
      </c>
      <c r="F195"/>
      <c r="G195" s="152" t="s">
        <v>950</v>
      </c>
      <c r="H195" s="152" t="s">
        <v>426</v>
      </c>
      <c r="I195" s="152" t="s">
        <v>506</v>
      </c>
      <c r="J195">
        <v>353</v>
      </c>
      <c r="K195" s="152" t="s">
        <v>744</v>
      </c>
      <c r="L195" s="152" t="s">
        <v>741</v>
      </c>
      <c r="M195">
        <v>2022</v>
      </c>
      <c r="N195" t="s">
        <v>4607</v>
      </c>
    </row>
    <row r="196" spans="1:14">
      <c r="A196" s="152" t="s">
        <v>980</v>
      </c>
      <c r="B196" s="152" t="s">
        <v>442</v>
      </c>
      <c r="C196" s="152" t="s">
        <v>602</v>
      </c>
      <c r="D196" s="152" t="s">
        <v>949</v>
      </c>
      <c r="E196" s="152" t="s">
        <v>51</v>
      </c>
      <c r="F196"/>
      <c r="G196" s="152" t="s">
        <v>952</v>
      </c>
      <c r="H196" s="152" t="s">
        <v>426</v>
      </c>
      <c r="I196" s="152" t="s">
        <v>506</v>
      </c>
      <c r="J196"/>
      <c r="K196" s="152" t="s">
        <v>744</v>
      </c>
      <c r="L196" s="152" t="s">
        <v>741</v>
      </c>
      <c r="M196">
        <v>2022</v>
      </c>
      <c r="N196" t="s">
        <v>4608</v>
      </c>
    </row>
    <row r="197" spans="1:14">
      <c r="A197" s="152" t="s">
        <v>981</v>
      </c>
      <c r="B197" s="152" t="s">
        <v>442</v>
      </c>
      <c r="C197" s="152" t="s">
        <v>602</v>
      </c>
      <c r="D197" s="152" t="s">
        <v>949</v>
      </c>
      <c r="E197" s="152" t="s">
        <v>51</v>
      </c>
      <c r="F197"/>
      <c r="G197" s="152" t="s">
        <v>954</v>
      </c>
      <c r="H197" s="152" t="s">
        <v>426</v>
      </c>
      <c r="I197" s="152" t="s">
        <v>506</v>
      </c>
      <c r="J197">
        <v>353</v>
      </c>
      <c r="K197" s="152" t="s">
        <v>744</v>
      </c>
      <c r="L197" s="152" t="s">
        <v>741</v>
      </c>
      <c r="M197">
        <v>2022</v>
      </c>
      <c r="N197" t="s">
        <v>4609</v>
      </c>
    </row>
    <row r="198" spans="1:14">
      <c r="A198" s="152" t="s">
        <v>982</v>
      </c>
      <c r="B198" s="152" t="s">
        <v>442</v>
      </c>
      <c r="C198" s="152" t="s">
        <v>602</v>
      </c>
      <c r="D198" s="152" t="s">
        <v>949</v>
      </c>
      <c r="E198" s="152" t="s">
        <v>52</v>
      </c>
      <c r="F198"/>
      <c r="G198" s="152" t="s">
        <v>950</v>
      </c>
      <c r="H198" s="152" t="s">
        <v>426</v>
      </c>
      <c r="I198" s="152" t="s">
        <v>506</v>
      </c>
      <c r="J198">
        <v>4470</v>
      </c>
      <c r="K198" s="152" t="s">
        <v>744</v>
      </c>
      <c r="L198" s="152" t="s">
        <v>741</v>
      </c>
      <c r="M198">
        <v>2022</v>
      </c>
      <c r="N198" t="s">
        <v>4610</v>
      </c>
    </row>
    <row r="199" spans="1:14">
      <c r="A199" s="152" t="s">
        <v>983</v>
      </c>
      <c r="B199" s="152" t="s">
        <v>442</v>
      </c>
      <c r="C199" s="152" t="s">
        <v>602</v>
      </c>
      <c r="D199" s="152" t="s">
        <v>949</v>
      </c>
      <c r="E199" s="152" t="s">
        <v>52</v>
      </c>
      <c r="F199"/>
      <c r="G199" s="152" t="s">
        <v>952</v>
      </c>
      <c r="H199" s="152" t="s">
        <v>426</v>
      </c>
      <c r="I199" s="152" t="s">
        <v>506</v>
      </c>
      <c r="J199"/>
      <c r="K199" s="152" t="s">
        <v>744</v>
      </c>
      <c r="L199" s="152" t="s">
        <v>741</v>
      </c>
      <c r="M199">
        <v>2022</v>
      </c>
      <c r="N199" t="s">
        <v>4611</v>
      </c>
    </row>
    <row r="200" spans="1:14">
      <c r="A200" s="152" t="s">
        <v>984</v>
      </c>
      <c r="B200" s="152" t="s">
        <v>442</v>
      </c>
      <c r="C200" s="152" t="s">
        <v>602</v>
      </c>
      <c r="D200" s="152" t="s">
        <v>949</v>
      </c>
      <c r="E200" s="152" t="s">
        <v>52</v>
      </c>
      <c r="F200"/>
      <c r="G200" s="152" t="s">
        <v>954</v>
      </c>
      <c r="H200" s="152" t="s">
        <v>426</v>
      </c>
      <c r="I200" s="152" t="s">
        <v>506</v>
      </c>
      <c r="J200">
        <v>4470</v>
      </c>
      <c r="K200" s="152" t="s">
        <v>744</v>
      </c>
      <c r="L200" s="152" t="s">
        <v>741</v>
      </c>
      <c r="M200">
        <v>2022</v>
      </c>
      <c r="N200" t="s">
        <v>4612</v>
      </c>
    </row>
    <row r="201" spans="1:14">
      <c r="A201" s="152" t="s">
        <v>985</v>
      </c>
      <c r="B201" s="152" t="s">
        <v>442</v>
      </c>
      <c r="C201" s="152" t="s">
        <v>602</v>
      </c>
      <c r="D201" s="152" t="s">
        <v>949</v>
      </c>
      <c r="E201" s="152" t="s">
        <v>53</v>
      </c>
      <c r="F201"/>
      <c r="G201" s="152" t="s">
        <v>950</v>
      </c>
      <c r="H201" s="152" t="s">
        <v>426</v>
      </c>
      <c r="I201" s="152" t="s">
        <v>506</v>
      </c>
      <c r="J201">
        <v>124</v>
      </c>
      <c r="K201" s="152" t="s">
        <v>744</v>
      </c>
      <c r="L201" s="152" t="s">
        <v>741</v>
      </c>
      <c r="M201">
        <v>2022</v>
      </c>
      <c r="N201" t="s">
        <v>4613</v>
      </c>
    </row>
    <row r="202" spans="1:14">
      <c r="A202" s="152" t="s">
        <v>986</v>
      </c>
      <c r="B202" s="152" t="s">
        <v>442</v>
      </c>
      <c r="C202" s="152" t="s">
        <v>602</v>
      </c>
      <c r="D202" s="152" t="s">
        <v>949</v>
      </c>
      <c r="E202" s="152" t="s">
        <v>53</v>
      </c>
      <c r="F202"/>
      <c r="G202" s="152" t="s">
        <v>952</v>
      </c>
      <c r="H202" s="152" t="s">
        <v>426</v>
      </c>
      <c r="I202" s="152" t="s">
        <v>506</v>
      </c>
      <c r="J202"/>
      <c r="K202" s="152" t="s">
        <v>744</v>
      </c>
      <c r="L202" s="152" t="s">
        <v>741</v>
      </c>
      <c r="M202">
        <v>2022</v>
      </c>
      <c r="N202" t="s">
        <v>4614</v>
      </c>
    </row>
    <row r="203" spans="1:14">
      <c r="A203" s="152" t="s">
        <v>987</v>
      </c>
      <c r="B203" s="152" t="s">
        <v>442</v>
      </c>
      <c r="C203" s="152" t="s">
        <v>602</v>
      </c>
      <c r="D203" s="152" t="s">
        <v>949</v>
      </c>
      <c r="E203" s="152" t="s">
        <v>53</v>
      </c>
      <c r="F203"/>
      <c r="G203" s="152" t="s">
        <v>954</v>
      </c>
      <c r="H203" s="152" t="s">
        <v>426</v>
      </c>
      <c r="I203" s="152" t="s">
        <v>506</v>
      </c>
      <c r="J203">
        <v>124</v>
      </c>
      <c r="K203" s="152" t="s">
        <v>744</v>
      </c>
      <c r="L203" s="152" t="s">
        <v>741</v>
      </c>
      <c r="M203">
        <v>2022</v>
      </c>
      <c r="N203" t="s">
        <v>4615</v>
      </c>
    </row>
    <row r="204" spans="1:14">
      <c r="A204" s="152" t="s">
        <v>988</v>
      </c>
      <c r="B204" s="152" t="s">
        <v>442</v>
      </c>
      <c r="C204" s="152" t="s">
        <v>602</v>
      </c>
      <c r="D204" s="152" t="s">
        <v>949</v>
      </c>
      <c r="E204" s="152" t="s">
        <v>54</v>
      </c>
      <c r="F204"/>
      <c r="G204" s="152" t="s">
        <v>950</v>
      </c>
      <c r="H204" s="152" t="s">
        <v>426</v>
      </c>
      <c r="I204" s="152" t="s">
        <v>506</v>
      </c>
      <c r="J204">
        <v>3220</v>
      </c>
      <c r="K204" s="152" t="s">
        <v>744</v>
      </c>
      <c r="L204" s="152" t="s">
        <v>741</v>
      </c>
      <c r="M204">
        <v>2022</v>
      </c>
      <c r="N204" t="s">
        <v>4616</v>
      </c>
    </row>
    <row r="205" spans="1:14">
      <c r="A205" s="152" t="s">
        <v>989</v>
      </c>
      <c r="B205" s="152" t="s">
        <v>442</v>
      </c>
      <c r="C205" s="152" t="s">
        <v>602</v>
      </c>
      <c r="D205" s="152" t="s">
        <v>949</v>
      </c>
      <c r="E205" s="152" t="s">
        <v>54</v>
      </c>
      <c r="F205"/>
      <c r="G205" s="152" t="s">
        <v>952</v>
      </c>
      <c r="H205" s="152" t="s">
        <v>426</v>
      </c>
      <c r="I205" s="152" t="s">
        <v>506</v>
      </c>
      <c r="J205"/>
      <c r="K205" s="152" t="s">
        <v>744</v>
      </c>
      <c r="L205" s="152" t="s">
        <v>741</v>
      </c>
      <c r="M205">
        <v>2022</v>
      </c>
      <c r="N205" t="s">
        <v>4617</v>
      </c>
    </row>
    <row r="206" spans="1:14">
      <c r="A206" s="152" t="s">
        <v>990</v>
      </c>
      <c r="B206" s="152" t="s">
        <v>442</v>
      </c>
      <c r="C206" s="152" t="s">
        <v>602</v>
      </c>
      <c r="D206" s="152" t="s">
        <v>949</v>
      </c>
      <c r="E206" s="152" t="s">
        <v>54</v>
      </c>
      <c r="F206"/>
      <c r="G206" s="152" t="s">
        <v>954</v>
      </c>
      <c r="H206" s="152" t="s">
        <v>426</v>
      </c>
      <c r="I206" s="152" t="s">
        <v>506</v>
      </c>
      <c r="J206">
        <v>3220</v>
      </c>
      <c r="K206" s="152" t="s">
        <v>744</v>
      </c>
      <c r="L206" s="152" t="s">
        <v>741</v>
      </c>
      <c r="M206">
        <v>2022</v>
      </c>
      <c r="N206" t="s">
        <v>4618</v>
      </c>
    </row>
    <row r="207" spans="1:14">
      <c r="A207" s="152" t="s">
        <v>991</v>
      </c>
      <c r="B207" s="152" t="s">
        <v>442</v>
      </c>
      <c r="C207" s="152" t="s">
        <v>602</v>
      </c>
      <c r="D207" s="152" t="s">
        <v>949</v>
      </c>
      <c r="E207" s="152" t="s">
        <v>55</v>
      </c>
      <c r="F207"/>
      <c r="G207" s="152" t="s">
        <v>950</v>
      </c>
      <c r="H207" s="152" t="s">
        <v>426</v>
      </c>
      <c r="I207" s="152" t="s">
        <v>506</v>
      </c>
      <c r="J207">
        <v>9810</v>
      </c>
      <c r="K207" s="152" t="s">
        <v>744</v>
      </c>
      <c r="L207" s="152" t="s">
        <v>741</v>
      </c>
      <c r="M207">
        <v>2022</v>
      </c>
      <c r="N207" t="s">
        <v>4619</v>
      </c>
    </row>
    <row r="208" spans="1:14">
      <c r="A208" s="152" t="s">
        <v>992</v>
      </c>
      <c r="B208" s="152" t="s">
        <v>442</v>
      </c>
      <c r="C208" s="152" t="s">
        <v>602</v>
      </c>
      <c r="D208" s="152" t="s">
        <v>949</v>
      </c>
      <c r="E208" s="152" t="s">
        <v>55</v>
      </c>
      <c r="F208"/>
      <c r="G208" s="152" t="s">
        <v>952</v>
      </c>
      <c r="H208" s="152" t="s">
        <v>426</v>
      </c>
      <c r="I208" s="152" t="s">
        <v>506</v>
      </c>
      <c r="J208"/>
      <c r="K208" s="152" t="s">
        <v>744</v>
      </c>
      <c r="L208" s="152" t="s">
        <v>741</v>
      </c>
      <c r="M208">
        <v>2022</v>
      </c>
      <c r="N208" t="s">
        <v>4620</v>
      </c>
    </row>
    <row r="209" spans="1:14">
      <c r="A209" s="152" t="s">
        <v>993</v>
      </c>
      <c r="B209" s="152" t="s">
        <v>442</v>
      </c>
      <c r="C209" s="152" t="s">
        <v>602</v>
      </c>
      <c r="D209" s="152" t="s">
        <v>949</v>
      </c>
      <c r="E209" s="152" t="s">
        <v>55</v>
      </c>
      <c r="F209"/>
      <c r="G209" s="152" t="s">
        <v>954</v>
      </c>
      <c r="H209" s="152" t="s">
        <v>426</v>
      </c>
      <c r="I209" s="152" t="s">
        <v>506</v>
      </c>
      <c r="J209">
        <v>9810</v>
      </c>
      <c r="K209" s="152" t="s">
        <v>744</v>
      </c>
      <c r="L209" s="152" t="s">
        <v>741</v>
      </c>
      <c r="M209">
        <v>2022</v>
      </c>
      <c r="N209" t="s">
        <v>4621</v>
      </c>
    </row>
    <row r="210" spans="1:14">
      <c r="A210" s="152" t="s">
        <v>994</v>
      </c>
      <c r="B210" s="152" t="s">
        <v>442</v>
      </c>
      <c r="C210" s="152" t="s">
        <v>602</v>
      </c>
      <c r="D210" s="152" t="s">
        <v>949</v>
      </c>
      <c r="E210" s="152" t="s">
        <v>56</v>
      </c>
      <c r="F210"/>
      <c r="G210" s="152" t="s">
        <v>950</v>
      </c>
      <c r="H210" s="152" t="s">
        <v>426</v>
      </c>
      <c r="I210" s="152" t="s">
        <v>506</v>
      </c>
      <c r="J210">
        <v>1030</v>
      </c>
      <c r="K210" s="152" t="s">
        <v>744</v>
      </c>
      <c r="L210" s="152" t="s">
        <v>741</v>
      </c>
      <c r="M210">
        <v>2022</v>
      </c>
      <c r="N210" t="s">
        <v>4622</v>
      </c>
    </row>
    <row r="211" spans="1:14">
      <c r="A211" s="152" t="s">
        <v>995</v>
      </c>
      <c r="B211" s="152" t="s">
        <v>442</v>
      </c>
      <c r="C211" s="152" t="s">
        <v>602</v>
      </c>
      <c r="D211" s="152" t="s">
        <v>949</v>
      </c>
      <c r="E211" s="152" t="s">
        <v>56</v>
      </c>
      <c r="F211"/>
      <c r="G211" s="152" t="s">
        <v>952</v>
      </c>
      <c r="H211" s="152" t="s">
        <v>426</v>
      </c>
      <c r="I211" s="152" t="s">
        <v>506</v>
      </c>
      <c r="J211"/>
      <c r="K211" s="152" t="s">
        <v>744</v>
      </c>
      <c r="L211" s="152" t="s">
        <v>741</v>
      </c>
      <c r="M211">
        <v>2022</v>
      </c>
      <c r="N211" t="s">
        <v>4623</v>
      </c>
    </row>
    <row r="212" spans="1:14">
      <c r="A212" s="152" t="s">
        <v>996</v>
      </c>
      <c r="B212" s="152" t="s">
        <v>442</v>
      </c>
      <c r="C212" s="152" t="s">
        <v>602</v>
      </c>
      <c r="D212" s="152" t="s">
        <v>949</v>
      </c>
      <c r="E212" s="152" t="s">
        <v>56</v>
      </c>
      <c r="F212"/>
      <c r="G212" s="152" t="s">
        <v>954</v>
      </c>
      <c r="H212" s="152" t="s">
        <v>426</v>
      </c>
      <c r="I212" s="152" t="s">
        <v>506</v>
      </c>
      <c r="J212">
        <v>1030</v>
      </c>
      <c r="K212" s="152" t="s">
        <v>744</v>
      </c>
      <c r="L212" s="152" t="s">
        <v>741</v>
      </c>
      <c r="M212">
        <v>2022</v>
      </c>
      <c r="N212" t="s">
        <v>4624</v>
      </c>
    </row>
    <row r="213" spans="1:14">
      <c r="A213" s="152" t="s">
        <v>997</v>
      </c>
      <c r="B213" s="152" t="s">
        <v>442</v>
      </c>
      <c r="C213" s="152" t="s">
        <v>602</v>
      </c>
      <c r="D213" s="152" t="s">
        <v>949</v>
      </c>
      <c r="E213" s="152" t="s">
        <v>57</v>
      </c>
      <c r="F213"/>
      <c r="G213" s="152" t="s">
        <v>950</v>
      </c>
      <c r="H213" s="152" t="s">
        <v>426</v>
      </c>
      <c r="I213" s="152" t="s">
        <v>506</v>
      </c>
      <c r="J213">
        <v>1640</v>
      </c>
      <c r="K213" s="152" t="s">
        <v>744</v>
      </c>
      <c r="L213" s="152" t="s">
        <v>741</v>
      </c>
      <c r="M213">
        <v>2022</v>
      </c>
      <c r="N213" t="s">
        <v>4625</v>
      </c>
    </row>
    <row r="214" spans="1:14">
      <c r="A214" s="152" t="s">
        <v>998</v>
      </c>
      <c r="B214" s="152" t="s">
        <v>442</v>
      </c>
      <c r="C214" s="152" t="s">
        <v>602</v>
      </c>
      <c r="D214" s="152" t="s">
        <v>949</v>
      </c>
      <c r="E214" s="152" t="s">
        <v>57</v>
      </c>
      <c r="F214"/>
      <c r="G214" s="152" t="s">
        <v>952</v>
      </c>
      <c r="H214" s="152" t="s">
        <v>426</v>
      </c>
      <c r="I214" s="152" t="s">
        <v>506</v>
      </c>
      <c r="J214"/>
      <c r="K214" s="152" t="s">
        <v>744</v>
      </c>
      <c r="L214" s="152" t="s">
        <v>741</v>
      </c>
      <c r="M214">
        <v>2022</v>
      </c>
      <c r="N214" t="s">
        <v>4626</v>
      </c>
    </row>
    <row r="215" spans="1:14">
      <c r="A215" s="152" t="s">
        <v>999</v>
      </c>
      <c r="B215" s="152" t="s">
        <v>442</v>
      </c>
      <c r="C215" s="152" t="s">
        <v>602</v>
      </c>
      <c r="D215" s="152" t="s">
        <v>949</v>
      </c>
      <c r="E215" s="152" t="s">
        <v>57</v>
      </c>
      <c r="F215"/>
      <c r="G215" s="152" t="s">
        <v>954</v>
      </c>
      <c r="H215" s="152" t="s">
        <v>426</v>
      </c>
      <c r="I215" s="152" t="s">
        <v>506</v>
      </c>
      <c r="J215">
        <v>1640</v>
      </c>
      <c r="K215" s="152" t="s">
        <v>744</v>
      </c>
      <c r="L215" s="152" t="s">
        <v>741</v>
      </c>
      <c r="M215">
        <v>2022</v>
      </c>
      <c r="N215" t="s">
        <v>4627</v>
      </c>
    </row>
    <row r="216" spans="1:14">
      <c r="A216" s="152" t="s">
        <v>1000</v>
      </c>
      <c r="B216" s="152" t="s">
        <v>442</v>
      </c>
      <c r="C216" s="152" t="s">
        <v>602</v>
      </c>
      <c r="D216" s="152" t="s">
        <v>949</v>
      </c>
      <c r="E216" s="152" t="s">
        <v>58</v>
      </c>
      <c r="F216"/>
      <c r="G216" s="152" t="s">
        <v>950</v>
      </c>
      <c r="H216" s="152" t="s">
        <v>426</v>
      </c>
      <c r="I216" s="152" t="s">
        <v>506</v>
      </c>
      <c r="J216">
        <v>7390</v>
      </c>
      <c r="K216" s="152" t="s">
        <v>744</v>
      </c>
      <c r="L216" s="152" t="s">
        <v>741</v>
      </c>
      <c r="M216">
        <v>2022</v>
      </c>
      <c r="N216" t="s">
        <v>4628</v>
      </c>
    </row>
    <row r="217" spans="1:14">
      <c r="A217" s="152" t="s">
        <v>1001</v>
      </c>
      <c r="B217" s="152" t="s">
        <v>442</v>
      </c>
      <c r="C217" s="152" t="s">
        <v>602</v>
      </c>
      <c r="D217" s="152" t="s">
        <v>949</v>
      </c>
      <c r="E217" s="152" t="s">
        <v>58</v>
      </c>
      <c r="F217"/>
      <c r="G217" s="152" t="s">
        <v>952</v>
      </c>
      <c r="H217" s="152" t="s">
        <v>426</v>
      </c>
      <c r="I217" s="152" t="s">
        <v>506</v>
      </c>
      <c r="J217"/>
      <c r="K217" s="152" t="s">
        <v>744</v>
      </c>
      <c r="L217" s="152" t="s">
        <v>741</v>
      </c>
      <c r="M217">
        <v>2022</v>
      </c>
      <c r="N217" t="s">
        <v>4629</v>
      </c>
    </row>
    <row r="218" spans="1:14">
      <c r="A218" s="152" t="s">
        <v>1002</v>
      </c>
      <c r="B218" s="152" t="s">
        <v>442</v>
      </c>
      <c r="C218" s="152" t="s">
        <v>602</v>
      </c>
      <c r="D218" s="152" t="s">
        <v>949</v>
      </c>
      <c r="E218" s="152" t="s">
        <v>58</v>
      </c>
      <c r="F218"/>
      <c r="G218" s="152" t="s">
        <v>954</v>
      </c>
      <c r="H218" s="152" t="s">
        <v>426</v>
      </c>
      <c r="I218" s="152" t="s">
        <v>506</v>
      </c>
      <c r="J218">
        <v>7390</v>
      </c>
      <c r="K218" s="152" t="s">
        <v>744</v>
      </c>
      <c r="L218" s="152" t="s">
        <v>741</v>
      </c>
      <c r="M218">
        <v>2022</v>
      </c>
      <c r="N218" t="s">
        <v>4630</v>
      </c>
    </row>
    <row r="219" spans="1:14">
      <c r="A219" s="152" t="s">
        <v>1003</v>
      </c>
      <c r="B219" s="152" t="s">
        <v>442</v>
      </c>
      <c r="C219" s="152" t="s">
        <v>602</v>
      </c>
      <c r="D219" s="152" t="s">
        <v>949</v>
      </c>
      <c r="E219" s="152" t="s">
        <v>59</v>
      </c>
      <c r="F219"/>
      <c r="G219" s="152" t="s">
        <v>950</v>
      </c>
      <c r="H219" s="152" t="s">
        <v>426</v>
      </c>
      <c r="I219" s="152" t="s">
        <v>506</v>
      </c>
      <c r="J219">
        <v>12200</v>
      </c>
      <c r="K219" s="152" t="s">
        <v>744</v>
      </c>
      <c r="L219" s="152" t="s">
        <v>741</v>
      </c>
      <c r="M219">
        <v>2022</v>
      </c>
      <c r="N219" t="s">
        <v>4631</v>
      </c>
    </row>
    <row r="220" spans="1:14">
      <c r="A220" s="152" t="s">
        <v>1004</v>
      </c>
      <c r="B220" s="152" t="s">
        <v>442</v>
      </c>
      <c r="C220" s="152" t="s">
        <v>602</v>
      </c>
      <c r="D220" s="152" t="s">
        <v>949</v>
      </c>
      <c r="E220" s="152" t="s">
        <v>59</v>
      </c>
      <c r="F220"/>
      <c r="G220" s="152" t="s">
        <v>952</v>
      </c>
      <c r="H220" s="152" t="s">
        <v>426</v>
      </c>
      <c r="I220" s="152" t="s">
        <v>506</v>
      </c>
      <c r="J220"/>
      <c r="K220" s="152" t="s">
        <v>744</v>
      </c>
      <c r="L220" s="152" t="s">
        <v>741</v>
      </c>
      <c r="M220">
        <v>2022</v>
      </c>
      <c r="N220" t="s">
        <v>4632</v>
      </c>
    </row>
    <row r="221" spans="1:14">
      <c r="A221" s="152" t="s">
        <v>1005</v>
      </c>
      <c r="B221" s="152" t="s">
        <v>442</v>
      </c>
      <c r="C221" s="152" t="s">
        <v>602</v>
      </c>
      <c r="D221" s="152" t="s">
        <v>949</v>
      </c>
      <c r="E221" s="152" t="s">
        <v>59</v>
      </c>
      <c r="F221"/>
      <c r="G221" s="152" t="s">
        <v>954</v>
      </c>
      <c r="H221" s="152" t="s">
        <v>426</v>
      </c>
      <c r="I221" s="152" t="s">
        <v>506</v>
      </c>
      <c r="J221">
        <v>12200</v>
      </c>
      <c r="K221" s="152" t="s">
        <v>744</v>
      </c>
      <c r="L221" s="152" t="s">
        <v>741</v>
      </c>
      <c r="M221">
        <v>2022</v>
      </c>
      <c r="N221" t="s">
        <v>4633</v>
      </c>
    </row>
    <row r="222" spans="1:14">
      <c r="A222" s="152" t="s">
        <v>1006</v>
      </c>
      <c r="B222" s="152" t="s">
        <v>442</v>
      </c>
      <c r="C222" s="152" t="s">
        <v>602</v>
      </c>
      <c r="D222" s="152" t="s">
        <v>949</v>
      </c>
      <c r="E222" s="152" t="s">
        <v>60</v>
      </c>
      <c r="F222"/>
      <c r="G222" s="152" t="s">
        <v>950</v>
      </c>
      <c r="H222" s="152" t="s">
        <v>426</v>
      </c>
      <c r="I222" s="152" t="s">
        <v>506</v>
      </c>
      <c r="J222">
        <v>8830</v>
      </c>
      <c r="K222" s="152" t="s">
        <v>744</v>
      </c>
      <c r="L222" s="152" t="s">
        <v>741</v>
      </c>
      <c r="M222">
        <v>2022</v>
      </c>
      <c r="N222" t="s">
        <v>4634</v>
      </c>
    </row>
    <row r="223" spans="1:14">
      <c r="A223" s="152" t="s">
        <v>1007</v>
      </c>
      <c r="B223" s="152" t="s">
        <v>442</v>
      </c>
      <c r="C223" s="152" t="s">
        <v>602</v>
      </c>
      <c r="D223" s="152" t="s">
        <v>949</v>
      </c>
      <c r="E223" s="152" t="s">
        <v>60</v>
      </c>
      <c r="F223"/>
      <c r="G223" s="152" t="s">
        <v>952</v>
      </c>
      <c r="H223" s="152" t="s">
        <v>426</v>
      </c>
      <c r="I223" s="152" t="s">
        <v>506</v>
      </c>
      <c r="J223"/>
      <c r="K223" s="152" t="s">
        <v>744</v>
      </c>
      <c r="L223" s="152" t="s">
        <v>741</v>
      </c>
      <c r="M223">
        <v>2022</v>
      </c>
      <c r="N223" t="s">
        <v>4635</v>
      </c>
    </row>
    <row r="224" spans="1:14">
      <c r="A224" s="152" t="s">
        <v>1008</v>
      </c>
      <c r="B224" s="152" t="s">
        <v>442</v>
      </c>
      <c r="C224" s="152" t="s">
        <v>602</v>
      </c>
      <c r="D224" s="152" t="s">
        <v>949</v>
      </c>
      <c r="E224" s="152" t="s">
        <v>60</v>
      </c>
      <c r="F224"/>
      <c r="G224" s="152" t="s">
        <v>954</v>
      </c>
      <c r="H224" s="152" t="s">
        <v>426</v>
      </c>
      <c r="I224" s="152" t="s">
        <v>506</v>
      </c>
      <c r="J224">
        <v>8830</v>
      </c>
      <c r="K224" s="152" t="s">
        <v>744</v>
      </c>
      <c r="L224" s="152" t="s">
        <v>741</v>
      </c>
      <c r="M224">
        <v>2022</v>
      </c>
      <c r="N224" t="s">
        <v>4636</v>
      </c>
    </row>
    <row r="225" spans="1:14">
      <c r="A225" s="152" t="s">
        <v>1009</v>
      </c>
      <c r="B225" s="152" t="s">
        <v>442</v>
      </c>
      <c r="C225" s="152" t="s">
        <v>602</v>
      </c>
      <c r="D225" s="152" t="s">
        <v>949</v>
      </c>
      <c r="E225" s="152" t="s">
        <v>61</v>
      </c>
      <c r="F225"/>
      <c r="G225" s="152" t="s">
        <v>950</v>
      </c>
      <c r="H225" s="152" t="s">
        <v>426</v>
      </c>
      <c r="I225" s="152" t="s">
        <v>506</v>
      </c>
      <c r="J225">
        <v>10300</v>
      </c>
      <c r="K225" s="152" t="s">
        <v>744</v>
      </c>
      <c r="L225" s="152" t="s">
        <v>741</v>
      </c>
      <c r="M225">
        <v>2022</v>
      </c>
      <c r="N225" t="s">
        <v>4637</v>
      </c>
    </row>
    <row r="226" spans="1:14">
      <c r="A226" s="152" t="s">
        <v>1010</v>
      </c>
      <c r="B226" s="152" t="s">
        <v>442</v>
      </c>
      <c r="C226" s="152" t="s">
        <v>602</v>
      </c>
      <c r="D226" s="152" t="s">
        <v>949</v>
      </c>
      <c r="E226" s="152" t="s">
        <v>61</v>
      </c>
      <c r="F226"/>
      <c r="G226" s="152" t="s">
        <v>952</v>
      </c>
      <c r="H226" s="152" t="s">
        <v>426</v>
      </c>
      <c r="I226" s="152" t="s">
        <v>506</v>
      </c>
      <c r="J226"/>
      <c r="K226" s="152" t="s">
        <v>744</v>
      </c>
      <c r="L226" s="152" t="s">
        <v>741</v>
      </c>
      <c r="M226">
        <v>2022</v>
      </c>
      <c r="N226" t="s">
        <v>4638</v>
      </c>
    </row>
    <row r="227" spans="1:14">
      <c r="A227" s="152" t="s">
        <v>1011</v>
      </c>
      <c r="B227" s="152" t="s">
        <v>442</v>
      </c>
      <c r="C227" s="152" t="s">
        <v>602</v>
      </c>
      <c r="D227" s="152" t="s">
        <v>949</v>
      </c>
      <c r="E227" s="152" t="s">
        <v>61</v>
      </c>
      <c r="F227"/>
      <c r="G227" s="152" t="s">
        <v>954</v>
      </c>
      <c r="H227" s="152" t="s">
        <v>426</v>
      </c>
      <c r="I227" s="152" t="s">
        <v>506</v>
      </c>
      <c r="J227">
        <v>10300</v>
      </c>
      <c r="K227" s="152" t="s">
        <v>744</v>
      </c>
      <c r="L227" s="152" t="s">
        <v>741</v>
      </c>
      <c r="M227">
        <v>2022</v>
      </c>
      <c r="N227" t="s">
        <v>4639</v>
      </c>
    </row>
    <row r="228" spans="1:14">
      <c r="A228" s="152" t="s">
        <v>1012</v>
      </c>
      <c r="B228" s="152" t="s">
        <v>442</v>
      </c>
      <c r="C228" s="152" t="s">
        <v>602</v>
      </c>
      <c r="D228" s="152" t="s">
        <v>949</v>
      </c>
      <c r="E228" s="152" t="s">
        <v>62</v>
      </c>
      <c r="F228"/>
      <c r="G228" s="152" t="s">
        <v>950</v>
      </c>
      <c r="H228" s="152" t="s">
        <v>426</v>
      </c>
      <c r="I228" s="152" t="s">
        <v>506</v>
      </c>
      <c r="J228">
        <v>8860</v>
      </c>
      <c r="K228" s="152" t="s">
        <v>744</v>
      </c>
      <c r="L228" s="152" t="s">
        <v>741</v>
      </c>
      <c r="M228">
        <v>2022</v>
      </c>
      <c r="N228" t="s">
        <v>4640</v>
      </c>
    </row>
    <row r="229" spans="1:14">
      <c r="A229" s="152" t="s">
        <v>1013</v>
      </c>
      <c r="B229" s="152" t="s">
        <v>442</v>
      </c>
      <c r="C229" s="152" t="s">
        <v>602</v>
      </c>
      <c r="D229" s="152" t="s">
        <v>949</v>
      </c>
      <c r="E229" s="152" t="s">
        <v>62</v>
      </c>
      <c r="F229"/>
      <c r="G229" s="152" t="s">
        <v>952</v>
      </c>
      <c r="H229" s="152" t="s">
        <v>426</v>
      </c>
      <c r="I229" s="152" t="s">
        <v>506</v>
      </c>
      <c r="J229"/>
      <c r="K229" s="152" t="s">
        <v>744</v>
      </c>
      <c r="L229" s="152" t="s">
        <v>741</v>
      </c>
      <c r="M229">
        <v>2022</v>
      </c>
      <c r="N229" t="s">
        <v>4641</v>
      </c>
    </row>
    <row r="230" spans="1:14">
      <c r="A230" s="152" t="s">
        <v>1014</v>
      </c>
      <c r="B230" s="152" t="s">
        <v>442</v>
      </c>
      <c r="C230" s="152" t="s">
        <v>602</v>
      </c>
      <c r="D230" s="152" t="s">
        <v>949</v>
      </c>
      <c r="E230" s="152" t="s">
        <v>62</v>
      </c>
      <c r="F230"/>
      <c r="G230" s="152" t="s">
        <v>954</v>
      </c>
      <c r="H230" s="152" t="s">
        <v>426</v>
      </c>
      <c r="I230" s="152" t="s">
        <v>506</v>
      </c>
      <c r="J230">
        <v>8860</v>
      </c>
      <c r="K230" s="152" t="s">
        <v>744</v>
      </c>
      <c r="L230" s="152" t="s">
        <v>741</v>
      </c>
      <c r="M230">
        <v>2022</v>
      </c>
      <c r="N230" t="s">
        <v>4642</v>
      </c>
    </row>
    <row r="231" spans="1:14">
      <c r="A231" s="152" t="s">
        <v>1015</v>
      </c>
      <c r="B231" s="152" t="s">
        <v>442</v>
      </c>
      <c r="C231" s="152" t="s">
        <v>602</v>
      </c>
      <c r="D231" s="152" t="s">
        <v>949</v>
      </c>
      <c r="E231" s="152" t="s">
        <v>63</v>
      </c>
      <c r="F231"/>
      <c r="G231" s="152" t="s">
        <v>950</v>
      </c>
      <c r="H231" s="152" t="s">
        <v>426</v>
      </c>
      <c r="I231" s="152" t="s">
        <v>506</v>
      </c>
      <c r="J231">
        <v>9160</v>
      </c>
      <c r="K231" s="152" t="s">
        <v>744</v>
      </c>
      <c r="L231" s="152" t="s">
        <v>741</v>
      </c>
      <c r="M231">
        <v>2022</v>
      </c>
      <c r="N231" t="s">
        <v>4643</v>
      </c>
    </row>
    <row r="232" spans="1:14">
      <c r="A232" s="152" t="s">
        <v>1016</v>
      </c>
      <c r="B232" s="152" t="s">
        <v>442</v>
      </c>
      <c r="C232" s="152" t="s">
        <v>602</v>
      </c>
      <c r="D232" s="152" t="s">
        <v>949</v>
      </c>
      <c r="E232" s="152" t="s">
        <v>63</v>
      </c>
      <c r="F232"/>
      <c r="G232" s="152" t="s">
        <v>952</v>
      </c>
      <c r="H232" s="152" t="s">
        <v>426</v>
      </c>
      <c r="I232" s="152" t="s">
        <v>506</v>
      </c>
      <c r="J232"/>
      <c r="K232" s="152" t="s">
        <v>744</v>
      </c>
      <c r="L232" s="152" t="s">
        <v>741</v>
      </c>
      <c r="M232">
        <v>2022</v>
      </c>
      <c r="N232" t="s">
        <v>4644</v>
      </c>
    </row>
    <row r="233" spans="1:14">
      <c r="A233" s="152" t="s">
        <v>1017</v>
      </c>
      <c r="B233" s="152" t="s">
        <v>442</v>
      </c>
      <c r="C233" s="152" t="s">
        <v>602</v>
      </c>
      <c r="D233" s="152" t="s">
        <v>949</v>
      </c>
      <c r="E233" s="152" t="s">
        <v>63</v>
      </c>
      <c r="F233"/>
      <c r="G233" s="152" t="s">
        <v>954</v>
      </c>
      <c r="H233" s="152" t="s">
        <v>426</v>
      </c>
      <c r="I233" s="152" t="s">
        <v>506</v>
      </c>
      <c r="J233">
        <v>9160</v>
      </c>
      <c r="K233" s="152" t="s">
        <v>744</v>
      </c>
      <c r="L233" s="152" t="s">
        <v>741</v>
      </c>
      <c r="M233">
        <v>2022</v>
      </c>
      <c r="N233" t="s">
        <v>4645</v>
      </c>
    </row>
    <row r="234" spans="1:14">
      <c r="A234" s="152" t="s">
        <v>1018</v>
      </c>
      <c r="B234" s="152" t="s">
        <v>442</v>
      </c>
      <c r="C234" s="152" t="s">
        <v>602</v>
      </c>
      <c r="D234" s="152" t="s">
        <v>949</v>
      </c>
      <c r="E234" s="152" t="s">
        <v>64</v>
      </c>
      <c r="F234"/>
      <c r="G234" s="152" t="s">
        <v>950</v>
      </c>
      <c r="H234" s="152" t="s">
        <v>426</v>
      </c>
      <c r="I234" s="152" t="s">
        <v>506</v>
      </c>
      <c r="J234">
        <v>9300</v>
      </c>
      <c r="K234" s="152" t="s">
        <v>744</v>
      </c>
      <c r="L234" s="152" t="s">
        <v>741</v>
      </c>
      <c r="M234">
        <v>2022</v>
      </c>
      <c r="N234" t="s">
        <v>4646</v>
      </c>
    </row>
    <row r="235" spans="1:14">
      <c r="A235" s="152" t="s">
        <v>1019</v>
      </c>
      <c r="B235" s="152" t="s">
        <v>442</v>
      </c>
      <c r="C235" s="152" t="s">
        <v>602</v>
      </c>
      <c r="D235" s="152" t="s">
        <v>949</v>
      </c>
      <c r="E235" s="152" t="s">
        <v>64</v>
      </c>
      <c r="F235"/>
      <c r="G235" s="152" t="s">
        <v>952</v>
      </c>
      <c r="H235" s="152" t="s">
        <v>426</v>
      </c>
      <c r="I235" s="152" t="s">
        <v>506</v>
      </c>
      <c r="J235"/>
      <c r="K235" s="152" t="s">
        <v>744</v>
      </c>
      <c r="L235" s="152" t="s">
        <v>741</v>
      </c>
      <c r="M235">
        <v>2022</v>
      </c>
      <c r="N235" t="s">
        <v>4647</v>
      </c>
    </row>
    <row r="236" spans="1:14">
      <c r="A236" s="152" t="s">
        <v>1020</v>
      </c>
      <c r="B236" s="152" t="s">
        <v>442</v>
      </c>
      <c r="C236" s="152" t="s">
        <v>602</v>
      </c>
      <c r="D236" s="152" t="s">
        <v>949</v>
      </c>
      <c r="E236" s="152" t="s">
        <v>64</v>
      </c>
      <c r="F236"/>
      <c r="G236" s="152" t="s">
        <v>954</v>
      </c>
      <c r="H236" s="152" t="s">
        <v>426</v>
      </c>
      <c r="I236" s="152" t="s">
        <v>506</v>
      </c>
      <c r="J236">
        <v>9300</v>
      </c>
      <c r="K236" s="152" t="s">
        <v>744</v>
      </c>
      <c r="L236" s="152" t="s">
        <v>741</v>
      </c>
      <c r="M236">
        <v>2022</v>
      </c>
      <c r="N236" t="s">
        <v>4648</v>
      </c>
    </row>
    <row r="237" spans="1:14">
      <c r="A237" s="152" t="s">
        <v>1021</v>
      </c>
      <c r="B237" s="152" t="s">
        <v>442</v>
      </c>
      <c r="C237" s="152" t="s">
        <v>602</v>
      </c>
      <c r="D237" s="152" t="s">
        <v>949</v>
      </c>
      <c r="E237" s="152" t="s">
        <v>102</v>
      </c>
      <c r="F237"/>
      <c r="G237" s="152" t="s">
        <v>950</v>
      </c>
      <c r="H237" s="152" t="s">
        <v>426</v>
      </c>
      <c r="I237" s="152" t="s">
        <v>506</v>
      </c>
      <c r="J237">
        <v>7500</v>
      </c>
      <c r="K237" s="152" t="s">
        <v>744</v>
      </c>
      <c r="L237" s="152" t="s">
        <v>741</v>
      </c>
      <c r="M237">
        <v>2022</v>
      </c>
      <c r="N237" t="s">
        <v>4649</v>
      </c>
    </row>
    <row r="238" spans="1:14">
      <c r="A238" s="152" t="s">
        <v>1022</v>
      </c>
      <c r="B238" s="152" t="s">
        <v>442</v>
      </c>
      <c r="C238" s="152" t="s">
        <v>602</v>
      </c>
      <c r="D238" s="152" t="s">
        <v>949</v>
      </c>
      <c r="E238" s="152" t="s">
        <v>102</v>
      </c>
      <c r="F238"/>
      <c r="G238" s="152" t="s">
        <v>952</v>
      </c>
      <c r="H238" s="152" t="s">
        <v>426</v>
      </c>
      <c r="I238" s="152" t="s">
        <v>506</v>
      </c>
      <c r="J238"/>
      <c r="K238" s="152" t="s">
        <v>744</v>
      </c>
      <c r="L238" s="152" t="s">
        <v>741</v>
      </c>
      <c r="M238">
        <v>2022</v>
      </c>
      <c r="N238" t="s">
        <v>4650</v>
      </c>
    </row>
    <row r="239" spans="1:14">
      <c r="A239" s="152" t="s">
        <v>1023</v>
      </c>
      <c r="B239" s="152" t="s">
        <v>442</v>
      </c>
      <c r="C239" s="152" t="s">
        <v>602</v>
      </c>
      <c r="D239" s="152" t="s">
        <v>949</v>
      </c>
      <c r="E239" s="152" t="s">
        <v>102</v>
      </c>
      <c r="F239"/>
      <c r="G239" s="152" t="s">
        <v>954</v>
      </c>
      <c r="H239" s="152" t="s">
        <v>426</v>
      </c>
      <c r="I239" s="152" t="s">
        <v>506</v>
      </c>
      <c r="J239">
        <v>7500</v>
      </c>
      <c r="K239" s="152" t="s">
        <v>744</v>
      </c>
      <c r="L239" s="152" t="s">
        <v>741</v>
      </c>
      <c r="M239">
        <v>2022</v>
      </c>
      <c r="N239" t="s">
        <v>4651</v>
      </c>
    </row>
    <row r="240" spans="1:14">
      <c r="A240" s="152" t="s">
        <v>1024</v>
      </c>
      <c r="B240" s="152" t="s">
        <v>442</v>
      </c>
      <c r="C240" s="152" t="s">
        <v>602</v>
      </c>
      <c r="D240" s="152" t="s">
        <v>949</v>
      </c>
      <c r="E240" s="152" t="s">
        <v>104</v>
      </c>
      <c r="F240"/>
      <c r="G240" s="152" t="s">
        <v>950</v>
      </c>
      <c r="H240" s="152" t="s">
        <v>426</v>
      </c>
      <c r="I240" s="152" t="s">
        <v>506</v>
      </c>
      <c r="J240">
        <v>17340</v>
      </c>
      <c r="K240" s="152" t="s">
        <v>744</v>
      </c>
      <c r="L240" s="152" t="s">
        <v>741</v>
      </c>
      <c r="M240">
        <v>2022</v>
      </c>
      <c r="N240" t="s">
        <v>4652</v>
      </c>
    </row>
    <row r="241" spans="1:14">
      <c r="A241" s="152" t="s">
        <v>1025</v>
      </c>
      <c r="B241" s="152" t="s">
        <v>442</v>
      </c>
      <c r="C241" s="152" t="s">
        <v>602</v>
      </c>
      <c r="D241" s="152" t="s">
        <v>949</v>
      </c>
      <c r="E241" s="152" t="s">
        <v>104</v>
      </c>
      <c r="F241"/>
      <c r="G241" s="152" t="s">
        <v>952</v>
      </c>
      <c r="H241" s="152" t="s">
        <v>426</v>
      </c>
      <c r="I241" s="152" t="s">
        <v>506</v>
      </c>
      <c r="J241"/>
      <c r="K241" s="152" t="s">
        <v>744</v>
      </c>
      <c r="L241" s="152" t="s">
        <v>741</v>
      </c>
      <c r="M241">
        <v>2022</v>
      </c>
      <c r="N241" t="s">
        <v>4653</v>
      </c>
    </row>
    <row r="242" spans="1:14">
      <c r="A242" s="152" t="s">
        <v>1026</v>
      </c>
      <c r="B242" s="152" t="s">
        <v>442</v>
      </c>
      <c r="C242" s="152" t="s">
        <v>602</v>
      </c>
      <c r="D242" s="152" t="s">
        <v>949</v>
      </c>
      <c r="E242" s="152" t="s">
        <v>104</v>
      </c>
      <c r="F242"/>
      <c r="G242" s="152" t="s">
        <v>954</v>
      </c>
      <c r="H242" s="152" t="s">
        <v>426</v>
      </c>
      <c r="I242" s="152" t="s">
        <v>506</v>
      </c>
      <c r="J242">
        <v>17340</v>
      </c>
      <c r="K242" s="152" t="s">
        <v>744</v>
      </c>
      <c r="L242" s="152" t="s">
        <v>741</v>
      </c>
      <c r="M242">
        <v>2022</v>
      </c>
      <c r="N242" t="s">
        <v>4654</v>
      </c>
    </row>
    <row r="243" spans="1:14">
      <c r="A243" s="152" t="s">
        <v>1027</v>
      </c>
      <c r="B243" s="152" t="s">
        <v>442</v>
      </c>
      <c r="C243" s="152" t="s">
        <v>602</v>
      </c>
      <c r="D243" s="152" t="s">
        <v>949</v>
      </c>
      <c r="E243" s="152" t="s">
        <v>65</v>
      </c>
      <c r="F243"/>
      <c r="G243" s="152" t="s">
        <v>950</v>
      </c>
      <c r="H243" s="152" t="s">
        <v>426</v>
      </c>
      <c r="I243" s="152" t="s">
        <v>506</v>
      </c>
      <c r="J243">
        <v>22800</v>
      </c>
      <c r="K243" s="152" t="s">
        <v>744</v>
      </c>
      <c r="L243" s="152" t="s">
        <v>741</v>
      </c>
      <c r="M243">
        <v>2022</v>
      </c>
      <c r="N243" t="s">
        <v>4655</v>
      </c>
    </row>
    <row r="244" spans="1:14">
      <c r="A244" s="152" t="s">
        <v>1028</v>
      </c>
      <c r="B244" s="152" t="s">
        <v>442</v>
      </c>
      <c r="C244" s="152" t="s">
        <v>602</v>
      </c>
      <c r="D244" s="152" t="s">
        <v>949</v>
      </c>
      <c r="E244" s="152" t="s">
        <v>65</v>
      </c>
      <c r="F244"/>
      <c r="G244" s="152" t="s">
        <v>952</v>
      </c>
      <c r="H244" s="152" t="s">
        <v>426</v>
      </c>
      <c r="I244" s="152" t="s">
        <v>506</v>
      </c>
      <c r="J244"/>
      <c r="K244" s="152" t="s">
        <v>744</v>
      </c>
      <c r="L244" s="152" t="s">
        <v>741</v>
      </c>
      <c r="M244">
        <v>2022</v>
      </c>
      <c r="N244" t="s">
        <v>4656</v>
      </c>
    </row>
    <row r="245" spans="1:14">
      <c r="A245" s="152" t="s">
        <v>1029</v>
      </c>
      <c r="B245" s="152" t="s">
        <v>442</v>
      </c>
      <c r="C245" s="152" t="s">
        <v>602</v>
      </c>
      <c r="D245" s="152" t="s">
        <v>949</v>
      </c>
      <c r="E245" s="152" t="s">
        <v>65</v>
      </c>
      <c r="F245"/>
      <c r="G245" s="152" t="s">
        <v>954</v>
      </c>
      <c r="H245" s="152" t="s">
        <v>426</v>
      </c>
      <c r="I245" s="152" t="s">
        <v>506</v>
      </c>
      <c r="J245">
        <v>22800</v>
      </c>
      <c r="K245" s="152" t="s">
        <v>744</v>
      </c>
      <c r="L245" s="152" t="s">
        <v>741</v>
      </c>
      <c r="M245">
        <v>2022</v>
      </c>
      <c r="N245" t="s">
        <v>4657</v>
      </c>
    </row>
    <row r="246" spans="1:14">
      <c r="A246" s="152" t="s">
        <v>1030</v>
      </c>
      <c r="B246" s="152" t="s">
        <v>442</v>
      </c>
      <c r="C246" s="152" t="s">
        <v>602</v>
      </c>
      <c r="D246" s="152" t="s">
        <v>949</v>
      </c>
      <c r="E246" s="152" t="s">
        <v>66</v>
      </c>
      <c r="F246"/>
      <c r="G246" s="152" t="s">
        <v>950</v>
      </c>
      <c r="H246" s="152" t="s">
        <v>426</v>
      </c>
      <c r="I246" s="152" t="s">
        <v>506</v>
      </c>
      <c r="J246">
        <v>53</v>
      </c>
      <c r="K246" s="152" t="s">
        <v>744</v>
      </c>
      <c r="L246" s="152" t="s">
        <v>741</v>
      </c>
      <c r="M246">
        <v>2022</v>
      </c>
      <c r="N246" t="s">
        <v>4658</v>
      </c>
    </row>
    <row r="247" spans="1:14">
      <c r="A247" s="152" t="s">
        <v>1031</v>
      </c>
      <c r="B247" s="152" t="s">
        <v>442</v>
      </c>
      <c r="C247" s="152" t="s">
        <v>602</v>
      </c>
      <c r="D247" s="152" t="s">
        <v>949</v>
      </c>
      <c r="E247" s="152" t="s">
        <v>66</v>
      </c>
      <c r="F247"/>
      <c r="G247" s="152" t="s">
        <v>952</v>
      </c>
      <c r="H247" s="152" t="s">
        <v>426</v>
      </c>
      <c r="I247" s="152" t="s">
        <v>506</v>
      </c>
      <c r="J247"/>
      <c r="K247" s="152" t="s">
        <v>744</v>
      </c>
      <c r="L247" s="152" t="s">
        <v>741</v>
      </c>
      <c r="M247">
        <v>2022</v>
      </c>
      <c r="N247" t="s">
        <v>4659</v>
      </c>
    </row>
    <row r="248" spans="1:14">
      <c r="A248" s="152" t="s">
        <v>1032</v>
      </c>
      <c r="B248" s="152" t="s">
        <v>442</v>
      </c>
      <c r="C248" s="152" t="s">
        <v>602</v>
      </c>
      <c r="D248" s="152" t="s">
        <v>949</v>
      </c>
      <c r="E248" s="152" t="s">
        <v>66</v>
      </c>
      <c r="F248"/>
      <c r="G248" s="152" t="s">
        <v>954</v>
      </c>
      <c r="H248" s="152" t="s">
        <v>426</v>
      </c>
      <c r="I248" s="152" t="s">
        <v>506</v>
      </c>
      <c r="J248">
        <v>53</v>
      </c>
      <c r="K248" s="152" t="s">
        <v>744</v>
      </c>
      <c r="L248" s="152" t="s">
        <v>741</v>
      </c>
      <c r="M248">
        <v>2022</v>
      </c>
      <c r="N248" t="s">
        <v>4660</v>
      </c>
    </row>
    <row r="249" spans="1:14">
      <c r="A249" s="152" t="s">
        <v>1033</v>
      </c>
      <c r="B249" s="152" t="s">
        <v>442</v>
      </c>
      <c r="C249" s="152" t="s">
        <v>602</v>
      </c>
      <c r="D249" s="152" t="s">
        <v>949</v>
      </c>
      <c r="E249" s="152" t="s">
        <v>67</v>
      </c>
      <c r="F249"/>
      <c r="G249" s="152" t="s">
        <v>950</v>
      </c>
      <c r="H249" s="152" t="s">
        <v>426</v>
      </c>
      <c r="I249" s="152" t="s">
        <v>506</v>
      </c>
      <c r="J249">
        <v>12</v>
      </c>
      <c r="K249" s="152" t="s">
        <v>744</v>
      </c>
      <c r="L249" s="152" t="s">
        <v>741</v>
      </c>
      <c r="M249">
        <v>2022</v>
      </c>
      <c r="N249" t="s">
        <v>4661</v>
      </c>
    </row>
    <row r="250" spans="1:14">
      <c r="A250" s="152" t="s">
        <v>1034</v>
      </c>
      <c r="B250" s="152" t="s">
        <v>442</v>
      </c>
      <c r="C250" s="152" t="s">
        <v>602</v>
      </c>
      <c r="D250" s="152" t="s">
        <v>949</v>
      </c>
      <c r="E250" s="152" t="s">
        <v>67</v>
      </c>
      <c r="F250"/>
      <c r="G250" s="152" t="s">
        <v>952</v>
      </c>
      <c r="H250" s="152" t="s">
        <v>426</v>
      </c>
      <c r="I250" s="152" t="s">
        <v>506</v>
      </c>
      <c r="J250"/>
      <c r="K250" s="152" t="s">
        <v>744</v>
      </c>
      <c r="L250" s="152" t="s">
        <v>741</v>
      </c>
      <c r="M250">
        <v>2022</v>
      </c>
      <c r="N250" t="s">
        <v>4662</v>
      </c>
    </row>
    <row r="251" spans="1:14">
      <c r="A251" s="152" t="s">
        <v>1035</v>
      </c>
      <c r="B251" s="152" t="s">
        <v>442</v>
      </c>
      <c r="C251" s="152" t="s">
        <v>602</v>
      </c>
      <c r="D251" s="152" t="s">
        <v>949</v>
      </c>
      <c r="E251" s="152" t="s">
        <v>67</v>
      </c>
      <c r="F251"/>
      <c r="G251" s="152" t="s">
        <v>954</v>
      </c>
      <c r="H251" s="152" t="s">
        <v>426</v>
      </c>
      <c r="I251" s="152" t="s">
        <v>506</v>
      </c>
      <c r="J251">
        <v>12</v>
      </c>
      <c r="K251" s="152" t="s">
        <v>744</v>
      </c>
      <c r="L251" s="152" t="s">
        <v>741</v>
      </c>
      <c r="M251">
        <v>2022</v>
      </c>
      <c r="N251" t="s">
        <v>4663</v>
      </c>
    </row>
    <row r="252" spans="1:14">
      <c r="A252" s="152" t="s">
        <v>1036</v>
      </c>
      <c r="B252" s="152" t="s">
        <v>442</v>
      </c>
      <c r="C252" s="152" t="s">
        <v>602</v>
      </c>
      <c r="D252" s="152" t="s">
        <v>949</v>
      </c>
      <c r="E252" s="152" t="s">
        <v>68</v>
      </c>
      <c r="F252"/>
      <c r="G252" s="152" t="s">
        <v>950</v>
      </c>
      <c r="H252" s="152" t="s">
        <v>426</v>
      </c>
      <c r="I252" s="152" t="s">
        <v>506</v>
      </c>
      <c r="J252">
        <v>1340</v>
      </c>
      <c r="K252" s="152" t="s">
        <v>744</v>
      </c>
      <c r="L252" s="152" t="s">
        <v>741</v>
      </c>
      <c r="M252">
        <v>2022</v>
      </c>
      <c r="N252" t="s">
        <v>4664</v>
      </c>
    </row>
    <row r="253" spans="1:14">
      <c r="A253" s="152" t="s">
        <v>1037</v>
      </c>
      <c r="B253" s="152" t="s">
        <v>442</v>
      </c>
      <c r="C253" s="152" t="s">
        <v>602</v>
      </c>
      <c r="D253" s="152" t="s">
        <v>949</v>
      </c>
      <c r="E253" s="152" t="s">
        <v>68</v>
      </c>
      <c r="F253"/>
      <c r="G253" s="152" t="s">
        <v>952</v>
      </c>
      <c r="H253" s="152" t="s">
        <v>426</v>
      </c>
      <c r="I253" s="152" t="s">
        <v>506</v>
      </c>
      <c r="J253"/>
      <c r="K253" s="152" t="s">
        <v>744</v>
      </c>
      <c r="L253" s="152" t="s">
        <v>741</v>
      </c>
      <c r="M253">
        <v>2022</v>
      </c>
      <c r="N253" t="s">
        <v>4665</v>
      </c>
    </row>
    <row r="254" spans="1:14">
      <c r="A254" s="152" t="s">
        <v>1038</v>
      </c>
      <c r="B254" s="152" t="s">
        <v>442</v>
      </c>
      <c r="C254" s="152" t="s">
        <v>602</v>
      </c>
      <c r="D254" s="152" t="s">
        <v>949</v>
      </c>
      <c r="E254" s="152" t="s">
        <v>68</v>
      </c>
      <c r="F254"/>
      <c r="G254" s="152" t="s">
        <v>954</v>
      </c>
      <c r="H254" s="152" t="s">
        <v>426</v>
      </c>
      <c r="I254" s="152" t="s">
        <v>506</v>
      </c>
      <c r="J254">
        <v>1340</v>
      </c>
      <c r="K254" s="152" t="s">
        <v>744</v>
      </c>
      <c r="L254" s="152" t="s">
        <v>741</v>
      </c>
      <c r="M254">
        <v>2022</v>
      </c>
      <c r="N254" t="s">
        <v>4666</v>
      </c>
    </row>
    <row r="255" spans="1:14">
      <c r="A255" s="152" t="s">
        <v>1039</v>
      </c>
      <c r="B255" s="152" t="s">
        <v>442</v>
      </c>
      <c r="C255" s="152" t="s">
        <v>602</v>
      </c>
      <c r="D255" s="152" t="s">
        <v>949</v>
      </c>
      <c r="E255" s="152" t="s">
        <v>69</v>
      </c>
      <c r="F255"/>
      <c r="G255" s="152" t="s">
        <v>950</v>
      </c>
      <c r="H255" s="152" t="s">
        <v>426</v>
      </c>
      <c r="I255" s="152" t="s">
        <v>506</v>
      </c>
      <c r="J255">
        <v>1370</v>
      </c>
      <c r="K255" s="152" t="s">
        <v>744</v>
      </c>
      <c r="L255" s="152" t="s">
        <v>741</v>
      </c>
      <c r="M255">
        <v>2022</v>
      </c>
      <c r="N255" t="s">
        <v>4667</v>
      </c>
    </row>
    <row r="256" spans="1:14">
      <c r="A256" s="152" t="s">
        <v>1040</v>
      </c>
      <c r="B256" s="152" t="s">
        <v>442</v>
      </c>
      <c r="C256" s="152" t="s">
        <v>602</v>
      </c>
      <c r="D256" s="152" t="s">
        <v>949</v>
      </c>
      <c r="E256" s="152" t="s">
        <v>69</v>
      </c>
      <c r="F256"/>
      <c r="G256" s="152" t="s">
        <v>952</v>
      </c>
      <c r="H256" s="152" t="s">
        <v>426</v>
      </c>
      <c r="I256" s="152" t="s">
        <v>506</v>
      </c>
      <c r="J256"/>
      <c r="K256" s="152" t="s">
        <v>744</v>
      </c>
      <c r="L256" s="152" t="s">
        <v>741</v>
      </c>
      <c r="M256">
        <v>2022</v>
      </c>
      <c r="N256" t="s">
        <v>4668</v>
      </c>
    </row>
    <row r="257" spans="1:14">
      <c r="A257" s="152" t="s">
        <v>1041</v>
      </c>
      <c r="B257" s="152" t="s">
        <v>442</v>
      </c>
      <c r="C257" s="152" t="s">
        <v>602</v>
      </c>
      <c r="D257" s="152" t="s">
        <v>949</v>
      </c>
      <c r="E257" s="152" t="s">
        <v>69</v>
      </c>
      <c r="F257"/>
      <c r="G257" s="152" t="s">
        <v>954</v>
      </c>
      <c r="H257" s="152" t="s">
        <v>426</v>
      </c>
      <c r="I257" s="152" t="s">
        <v>506</v>
      </c>
      <c r="J257">
        <v>1370</v>
      </c>
      <c r="K257" s="152" t="s">
        <v>744</v>
      </c>
      <c r="L257" s="152" t="s">
        <v>741</v>
      </c>
      <c r="M257">
        <v>2022</v>
      </c>
      <c r="N257" t="s">
        <v>4669</v>
      </c>
    </row>
    <row r="258" spans="1:14">
      <c r="A258" s="152" t="s">
        <v>1042</v>
      </c>
      <c r="B258" s="152" t="s">
        <v>442</v>
      </c>
      <c r="C258" s="152" t="s">
        <v>602</v>
      </c>
      <c r="D258" s="152" t="s">
        <v>949</v>
      </c>
      <c r="E258" s="152" t="s">
        <v>70</v>
      </c>
      <c r="F258"/>
      <c r="G258" s="152" t="s">
        <v>950</v>
      </c>
      <c r="H258" s="152" t="s">
        <v>426</v>
      </c>
      <c r="I258" s="152" t="s">
        <v>506</v>
      </c>
      <c r="J258">
        <v>693</v>
      </c>
      <c r="K258" s="152" t="s">
        <v>744</v>
      </c>
      <c r="L258" s="152" t="s">
        <v>741</v>
      </c>
      <c r="M258">
        <v>2022</v>
      </c>
      <c r="N258" t="s">
        <v>4670</v>
      </c>
    </row>
    <row r="259" spans="1:14">
      <c r="A259" s="152" t="s">
        <v>1043</v>
      </c>
      <c r="B259" s="152" t="s">
        <v>442</v>
      </c>
      <c r="C259" s="152" t="s">
        <v>602</v>
      </c>
      <c r="D259" s="152" t="s">
        <v>949</v>
      </c>
      <c r="E259" s="152" t="s">
        <v>70</v>
      </c>
      <c r="F259"/>
      <c r="G259" s="152" t="s">
        <v>952</v>
      </c>
      <c r="H259" s="152" t="s">
        <v>426</v>
      </c>
      <c r="I259" s="152" t="s">
        <v>506</v>
      </c>
      <c r="J259"/>
      <c r="K259" s="152" t="s">
        <v>744</v>
      </c>
      <c r="L259" s="152" t="s">
        <v>741</v>
      </c>
      <c r="M259">
        <v>2022</v>
      </c>
      <c r="N259" t="s">
        <v>4671</v>
      </c>
    </row>
    <row r="260" spans="1:14">
      <c r="A260" s="152" t="s">
        <v>1044</v>
      </c>
      <c r="B260" s="152" t="s">
        <v>442</v>
      </c>
      <c r="C260" s="152" t="s">
        <v>602</v>
      </c>
      <c r="D260" s="152" t="s">
        <v>949</v>
      </c>
      <c r="E260" s="152" t="s">
        <v>70</v>
      </c>
      <c r="F260"/>
      <c r="G260" s="152" t="s">
        <v>954</v>
      </c>
      <c r="H260" s="152" t="s">
        <v>426</v>
      </c>
      <c r="I260" s="152" t="s">
        <v>506</v>
      </c>
      <c r="J260">
        <v>693</v>
      </c>
      <c r="K260" s="152" t="s">
        <v>744</v>
      </c>
      <c r="L260" s="152" t="s">
        <v>741</v>
      </c>
      <c r="M260">
        <v>2022</v>
      </c>
      <c r="N260" t="s">
        <v>4672</v>
      </c>
    </row>
    <row r="261" spans="1:14">
      <c r="A261" s="152" t="s">
        <v>1045</v>
      </c>
      <c r="B261" s="152" t="s">
        <v>442</v>
      </c>
      <c r="C261" s="152" t="s">
        <v>602</v>
      </c>
      <c r="D261" s="152" t="s">
        <v>949</v>
      </c>
      <c r="E261" s="152" t="s">
        <v>71</v>
      </c>
      <c r="F261"/>
      <c r="G261" s="152" t="s">
        <v>950</v>
      </c>
      <c r="H261" s="152" t="s">
        <v>426</v>
      </c>
      <c r="I261" s="152" t="s">
        <v>506</v>
      </c>
      <c r="J261">
        <v>794</v>
      </c>
      <c r="K261" s="152" t="s">
        <v>744</v>
      </c>
      <c r="L261" s="152" t="s">
        <v>741</v>
      </c>
      <c r="M261">
        <v>2022</v>
      </c>
      <c r="N261" t="s">
        <v>4673</v>
      </c>
    </row>
    <row r="262" spans="1:14">
      <c r="A262" s="152" t="s">
        <v>1046</v>
      </c>
      <c r="B262" s="152" t="s">
        <v>442</v>
      </c>
      <c r="C262" s="152" t="s">
        <v>602</v>
      </c>
      <c r="D262" s="152" t="s">
        <v>949</v>
      </c>
      <c r="E262" s="152" t="s">
        <v>71</v>
      </c>
      <c r="F262"/>
      <c r="G262" s="152" t="s">
        <v>952</v>
      </c>
      <c r="H262" s="152" t="s">
        <v>426</v>
      </c>
      <c r="I262" s="152" t="s">
        <v>506</v>
      </c>
      <c r="J262"/>
      <c r="K262" s="152" t="s">
        <v>744</v>
      </c>
      <c r="L262" s="152" t="s">
        <v>741</v>
      </c>
      <c r="M262">
        <v>2022</v>
      </c>
      <c r="N262" t="s">
        <v>4674</v>
      </c>
    </row>
    <row r="263" spans="1:14">
      <c r="A263" s="152" t="s">
        <v>1047</v>
      </c>
      <c r="B263" s="152" t="s">
        <v>442</v>
      </c>
      <c r="C263" s="152" t="s">
        <v>602</v>
      </c>
      <c r="D263" s="152" t="s">
        <v>949</v>
      </c>
      <c r="E263" s="152" t="s">
        <v>71</v>
      </c>
      <c r="F263"/>
      <c r="G263" s="152" t="s">
        <v>954</v>
      </c>
      <c r="H263" s="152" t="s">
        <v>426</v>
      </c>
      <c r="I263" s="152" t="s">
        <v>506</v>
      </c>
      <c r="J263">
        <v>794</v>
      </c>
      <c r="K263" s="152" t="s">
        <v>744</v>
      </c>
      <c r="L263" s="152" t="s">
        <v>741</v>
      </c>
      <c r="M263">
        <v>2022</v>
      </c>
      <c r="N263" t="s">
        <v>4675</v>
      </c>
    </row>
    <row r="264" spans="1:14">
      <c r="A264" s="152" t="s">
        <v>1048</v>
      </c>
      <c r="B264" s="152" t="s">
        <v>442</v>
      </c>
      <c r="C264" s="152" t="s">
        <v>602</v>
      </c>
      <c r="D264" s="152" t="s">
        <v>949</v>
      </c>
      <c r="E264" s="152" t="s">
        <v>101</v>
      </c>
      <c r="F264"/>
      <c r="G264" s="152" t="s">
        <v>950</v>
      </c>
      <c r="H264" s="152" t="s">
        <v>426</v>
      </c>
      <c r="I264" s="152" t="s">
        <v>506</v>
      </c>
      <c r="J264">
        <v>17200</v>
      </c>
      <c r="K264" s="152" t="s">
        <v>744</v>
      </c>
      <c r="L264" s="152" t="s">
        <v>741</v>
      </c>
      <c r="M264">
        <v>2022</v>
      </c>
      <c r="N264" t="s">
        <v>4676</v>
      </c>
    </row>
    <row r="265" spans="1:14">
      <c r="A265" s="152" t="s">
        <v>1049</v>
      </c>
      <c r="B265" s="152" t="s">
        <v>442</v>
      </c>
      <c r="C265" s="152" t="s">
        <v>602</v>
      </c>
      <c r="D265" s="152" t="s">
        <v>949</v>
      </c>
      <c r="E265" s="152" t="s">
        <v>101</v>
      </c>
      <c r="F265"/>
      <c r="G265" s="152" t="s">
        <v>952</v>
      </c>
      <c r="H265" s="152" t="s">
        <v>426</v>
      </c>
      <c r="I265" s="152" t="s">
        <v>506</v>
      </c>
      <c r="J265"/>
      <c r="K265" s="152" t="s">
        <v>744</v>
      </c>
      <c r="L265" s="152" t="s">
        <v>741</v>
      </c>
      <c r="M265">
        <v>2022</v>
      </c>
      <c r="N265" t="s">
        <v>4677</v>
      </c>
    </row>
    <row r="266" spans="1:14">
      <c r="A266" s="152" t="s">
        <v>1050</v>
      </c>
      <c r="B266" s="152" t="s">
        <v>442</v>
      </c>
      <c r="C266" s="152" t="s">
        <v>602</v>
      </c>
      <c r="D266" s="152" t="s">
        <v>949</v>
      </c>
      <c r="E266" s="152" t="s">
        <v>101</v>
      </c>
      <c r="F266"/>
      <c r="G266" s="152" t="s">
        <v>954</v>
      </c>
      <c r="H266" s="152" t="s">
        <v>426</v>
      </c>
      <c r="I266" s="152" t="s">
        <v>506</v>
      </c>
      <c r="J266">
        <v>17200</v>
      </c>
      <c r="K266" s="152" t="s">
        <v>744</v>
      </c>
      <c r="L266" s="152" t="s">
        <v>741</v>
      </c>
      <c r="M266">
        <v>2022</v>
      </c>
      <c r="N266" t="s">
        <v>4678</v>
      </c>
    </row>
    <row r="267" spans="1:14">
      <c r="A267" s="152" t="s">
        <v>1051</v>
      </c>
      <c r="B267" s="152" t="s">
        <v>442</v>
      </c>
      <c r="C267" s="152" t="s">
        <v>602</v>
      </c>
      <c r="D267" s="152" t="s">
        <v>1052</v>
      </c>
      <c r="E267" s="152" t="s">
        <v>1053</v>
      </c>
      <c r="F267"/>
      <c r="G267" s="152" t="s">
        <v>950</v>
      </c>
      <c r="H267" s="152" t="s">
        <v>426</v>
      </c>
      <c r="I267" s="152" t="s">
        <v>506</v>
      </c>
      <c r="J267">
        <v>16</v>
      </c>
      <c r="K267" s="152" t="s">
        <v>744</v>
      </c>
      <c r="L267" s="152" t="s">
        <v>741</v>
      </c>
      <c r="M267">
        <v>2022</v>
      </c>
      <c r="N267" t="s">
        <v>4679</v>
      </c>
    </row>
    <row r="268" spans="1:14">
      <c r="A268" s="152" t="s">
        <v>1054</v>
      </c>
      <c r="B268" s="152" t="s">
        <v>442</v>
      </c>
      <c r="C268" s="152" t="s">
        <v>602</v>
      </c>
      <c r="D268" s="152" t="s">
        <v>1052</v>
      </c>
      <c r="E268" s="152" t="s">
        <v>1053</v>
      </c>
      <c r="F268"/>
      <c r="G268" s="152" t="s">
        <v>952</v>
      </c>
      <c r="H268" s="152" t="s">
        <v>426</v>
      </c>
      <c r="I268" s="152" t="s">
        <v>506</v>
      </c>
      <c r="J268">
        <v>1166</v>
      </c>
      <c r="K268" s="152" t="s">
        <v>744</v>
      </c>
      <c r="L268" s="152" t="s">
        <v>741</v>
      </c>
      <c r="M268">
        <v>2022</v>
      </c>
      <c r="N268" t="s">
        <v>4680</v>
      </c>
    </row>
    <row r="269" spans="1:14">
      <c r="A269" s="152" t="s">
        <v>1055</v>
      </c>
      <c r="B269" s="152" t="s">
        <v>442</v>
      </c>
      <c r="C269" s="152" t="s">
        <v>602</v>
      </c>
      <c r="D269" s="152" t="s">
        <v>1052</v>
      </c>
      <c r="E269" s="152" t="s">
        <v>1053</v>
      </c>
      <c r="F269"/>
      <c r="G269" s="152" t="s">
        <v>954</v>
      </c>
      <c r="H269" s="152" t="s">
        <v>426</v>
      </c>
      <c r="I269" s="152" t="s">
        <v>506</v>
      </c>
      <c r="J269">
        <v>1182</v>
      </c>
      <c r="K269" s="152" t="s">
        <v>744</v>
      </c>
      <c r="L269" s="152" t="s">
        <v>741</v>
      </c>
      <c r="M269">
        <v>2022</v>
      </c>
      <c r="N269" t="s">
        <v>4681</v>
      </c>
    </row>
    <row r="270" spans="1:14">
      <c r="A270" s="152" t="s">
        <v>1056</v>
      </c>
      <c r="B270" s="152" t="s">
        <v>442</v>
      </c>
      <c r="C270" s="152" t="s">
        <v>602</v>
      </c>
      <c r="D270" s="152" t="s">
        <v>1052</v>
      </c>
      <c r="E270" s="152" t="s">
        <v>1057</v>
      </c>
      <c r="F270"/>
      <c r="G270" s="152" t="s">
        <v>950</v>
      </c>
      <c r="H270" s="152" t="s">
        <v>426</v>
      </c>
      <c r="I270" s="152" t="s">
        <v>506</v>
      </c>
      <c r="J270">
        <v>14</v>
      </c>
      <c r="K270" s="152" t="s">
        <v>744</v>
      </c>
      <c r="L270" s="152" t="s">
        <v>741</v>
      </c>
      <c r="M270">
        <v>2022</v>
      </c>
      <c r="N270" t="s">
        <v>4682</v>
      </c>
    </row>
    <row r="271" spans="1:14">
      <c r="A271" s="152" t="s">
        <v>1058</v>
      </c>
      <c r="B271" s="152" t="s">
        <v>442</v>
      </c>
      <c r="C271" s="152" t="s">
        <v>602</v>
      </c>
      <c r="D271" s="152" t="s">
        <v>1052</v>
      </c>
      <c r="E271" s="152" t="s">
        <v>1057</v>
      </c>
      <c r="F271"/>
      <c r="G271" s="152" t="s">
        <v>952</v>
      </c>
      <c r="H271" s="152" t="s">
        <v>426</v>
      </c>
      <c r="I271" s="152" t="s">
        <v>506</v>
      </c>
      <c r="J271">
        <v>1275</v>
      </c>
      <c r="K271" s="152" t="s">
        <v>744</v>
      </c>
      <c r="L271" s="152" t="s">
        <v>741</v>
      </c>
      <c r="M271">
        <v>2022</v>
      </c>
      <c r="N271" t="s">
        <v>4683</v>
      </c>
    </row>
    <row r="272" spans="1:14">
      <c r="A272" s="152" t="s">
        <v>1059</v>
      </c>
      <c r="B272" s="152" t="s">
        <v>442</v>
      </c>
      <c r="C272" s="152" t="s">
        <v>602</v>
      </c>
      <c r="D272" s="152" t="s">
        <v>1052</v>
      </c>
      <c r="E272" s="152" t="s">
        <v>1057</v>
      </c>
      <c r="F272"/>
      <c r="G272" s="152" t="s">
        <v>954</v>
      </c>
      <c r="H272" s="152" t="s">
        <v>426</v>
      </c>
      <c r="I272" s="152" t="s">
        <v>506</v>
      </c>
      <c r="J272">
        <v>1288</v>
      </c>
      <c r="K272" s="152" t="s">
        <v>744</v>
      </c>
      <c r="L272" s="152" t="s">
        <v>741</v>
      </c>
      <c r="M272">
        <v>2022</v>
      </c>
      <c r="N272" t="s">
        <v>4684</v>
      </c>
    </row>
    <row r="273" spans="1:14">
      <c r="A273" s="152" t="s">
        <v>1060</v>
      </c>
      <c r="B273" s="152" t="s">
        <v>442</v>
      </c>
      <c r="C273" s="152" t="s">
        <v>602</v>
      </c>
      <c r="D273" s="152" t="s">
        <v>1052</v>
      </c>
      <c r="E273" s="152" t="s">
        <v>1061</v>
      </c>
      <c r="F273"/>
      <c r="G273" s="152" t="s">
        <v>950</v>
      </c>
      <c r="H273" s="152" t="s">
        <v>426</v>
      </c>
      <c r="I273" s="152" t="s">
        <v>506</v>
      </c>
      <c r="J273">
        <v>19</v>
      </c>
      <c r="K273" s="152" t="s">
        <v>744</v>
      </c>
      <c r="L273" s="152" t="s">
        <v>741</v>
      </c>
      <c r="M273">
        <v>2022</v>
      </c>
      <c r="N273" t="s">
        <v>4685</v>
      </c>
    </row>
    <row r="274" spans="1:14">
      <c r="A274" s="152" t="s">
        <v>1062</v>
      </c>
      <c r="B274" s="152" t="s">
        <v>442</v>
      </c>
      <c r="C274" s="152" t="s">
        <v>602</v>
      </c>
      <c r="D274" s="152" t="s">
        <v>1052</v>
      </c>
      <c r="E274" s="152" t="s">
        <v>1061</v>
      </c>
      <c r="F274"/>
      <c r="G274" s="152" t="s">
        <v>952</v>
      </c>
      <c r="H274" s="152" t="s">
        <v>426</v>
      </c>
      <c r="I274" s="152" t="s">
        <v>506</v>
      </c>
      <c r="J274">
        <v>914</v>
      </c>
      <c r="K274" s="152" t="s">
        <v>744</v>
      </c>
      <c r="L274" s="152" t="s">
        <v>741</v>
      </c>
      <c r="M274">
        <v>2022</v>
      </c>
      <c r="N274" t="s">
        <v>4686</v>
      </c>
    </row>
    <row r="275" spans="1:14">
      <c r="A275" s="152" t="s">
        <v>1063</v>
      </c>
      <c r="B275" s="152" t="s">
        <v>442</v>
      </c>
      <c r="C275" s="152" t="s">
        <v>602</v>
      </c>
      <c r="D275" s="152" t="s">
        <v>1052</v>
      </c>
      <c r="E275" s="152" t="s">
        <v>1061</v>
      </c>
      <c r="F275"/>
      <c r="G275" s="152" t="s">
        <v>954</v>
      </c>
      <c r="H275" s="152" t="s">
        <v>426</v>
      </c>
      <c r="I275" s="152" t="s">
        <v>506</v>
      </c>
      <c r="J275">
        <v>933</v>
      </c>
      <c r="K275" s="152" t="s">
        <v>744</v>
      </c>
      <c r="L275" s="152" t="s">
        <v>741</v>
      </c>
      <c r="M275">
        <v>2022</v>
      </c>
      <c r="N275" t="s">
        <v>4687</v>
      </c>
    </row>
    <row r="276" spans="1:14">
      <c r="A276" s="152" t="s">
        <v>1064</v>
      </c>
      <c r="B276" s="152" t="s">
        <v>442</v>
      </c>
      <c r="C276" s="152" t="s">
        <v>602</v>
      </c>
      <c r="D276" s="152" t="s">
        <v>1052</v>
      </c>
      <c r="E276" s="152" t="s">
        <v>1065</v>
      </c>
      <c r="F276"/>
      <c r="G276" s="152" t="s">
        <v>950</v>
      </c>
      <c r="H276" s="152" t="s">
        <v>426</v>
      </c>
      <c r="I276" s="152" t="s">
        <v>506</v>
      </c>
      <c r="J276">
        <v>2100</v>
      </c>
      <c r="K276" s="152" t="s">
        <v>744</v>
      </c>
      <c r="L276" s="152" t="s">
        <v>741</v>
      </c>
      <c r="M276">
        <v>2022</v>
      </c>
      <c r="N276" t="s">
        <v>4688</v>
      </c>
    </row>
    <row r="277" spans="1:14">
      <c r="A277" s="152" t="s">
        <v>1066</v>
      </c>
      <c r="B277" s="152" t="s">
        <v>442</v>
      </c>
      <c r="C277" s="152" t="s">
        <v>602</v>
      </c>
      <c r="D277" s="152" t="s">
        <v>1052</v>
      </c>
      <c r="E277" s="152" t="s">
        <v>1065</v>
      </c>
      <c r="F277"/>
      <c r="G277" s="152" t="s">
        <v>952</v>
      </c>
      <c r="H277" s="152" t="s">
        <v>426</v>
      </c>
      <c r="I277" s="152" t="s">
        <v>506</v>
      </c>
      <c r="J277">
        <v>688</v>
      </c>
      <c r="K277" s="152" t="s">
        <v>744</v>
      </c>
      <c r="L277" s="152" t="s">
        <v>741</v>
      </c>
      <c r="M277">
        <v>2022</v>
      </c>
      <c r="N277" t="s">
        <v>4689</v>
      </c>
    </row>
    <row r="278" spans="1:14">
      <c r="A278" s="152" t="s">
        <v>1067</v>
      </c>
      <c r="B278" s="152" t="s">
        <v>442</v>
      </c>
      <c r="C278" s="152" t="s">
        <v>602</v>
      </c>
      <c r="D278" s="152" t="s">
        <v>1052</v>
      </c>
      <c r="E278" s="152" t="s">
        <v>1065</v>
      </c>
      <c r="F278"/>
      <c r="G278" s="152" t="s">
        <v>954</v>
      </c>
      <c r="H278" s="152" t="s">
        <v>426</v>
      </c>
      <c r="I278" s="152" t="s">
        <v>506</v>
      </c>
      <c r="J278">
        <v>2788</v>
      </c>
      <c r="K278" s="152" t="s">
        <v>744</v>
      </c>
      <c r="L278" s="152" t="s">
        <v>741</v>
      </c>
      <c r="M278">
        <v>2022</v>
      </c>
      <c r="N278" t="s">
        <v>4690</v>
      </c>
    </row>
    <row r="279" spans="1:14">
      <c r="A279" s="152" t="s">
        <v>1068</v>
      </c>
      <c r="B279" s="152" t="s">
        <v>442</v>
      </c>
      <c r="C279" s="152" t="s">
        <v>602</v>
      </c>
      <c r="D279" s="152" t="s">
        <v>1052</v>
      </c>
      <c r="E279" s="152" t="s">
        <v>1069</v>
      </c>
      <c r="F279"/>
      <c r="G279" s="152" t="s">
        <v>950</v>
      </c>
      <c r="H279" s="152" t="s">
        <v>426</v>
      </c>
      <c r="I279" s="152" t="s">
        <v>506</v>
      </c>
      <c r="J279">
        <v>1330</v>
      </c>
      <c r="K279" s="152" t="s">
        <v>744</v>
      </c>
      <c r="L279" s="152" t="s">
        <v>741</v>
      </c>
      <c r="M279">
        <v>2022</v>
      </c>
      <c r="N279" t="s">
        <v>4691</v>
      </c>
    </row>
    <row r="280" spans="1:14">
      <c r="A280" s="152" t="s">
        <v>1070</v>
      </c>
      <c r="B280" s="152" t="s">
        <v>442</v>
      </c>
      <c r="C280" s="152" t="s">
        <v>602</v>
      </c>
      <c r="D280" s="152" t="s">
        <v>1052</v>
      </c>
      <c r="E280" s="152" t="s">
        <v>1069</v>
      </c>
      <c r="F280"/>
      <c r="G280" s="152" t="s">
        <v>952</v>
      </c>
      <c r="H280" s="152" t="s">
        <v>426</v>
      </c>
      <c r="I280" s="152" t="s">
        <v>506</v>
      </c>
      <c r="J280">
        <v>1086</v>
      </c>
      <c r="K280" s="152" t="s">
        <v>744</v>
      </c>
      <c r="L280" s="152" t="s">
        <v>741</v>
      </c>
      <c r="M280">
        <v>2022</v>
      </c>
      <c r="N280" t="s">
        <v>4692</v>
      </c>
    </row>
    <row r="281" spans="1:14">
      <c r="A281" s="152" t="s">
        <v>1071</v>
      </c>
      <c r="B281" s="152" t="s">
        <v>442</v>
      </c>
      <c r="C281" s="152" t="s">
        <v>602</v>
      </c>
      <c r="D281" s="152" t="s">
        <v>1052</v>
      </c>
      <c r="E281" s="152" t="s">
        <v>1069</v>
      </c>
      <c r="F281"/>
      <c r="G281" s="152" t="s">
        <v>954</v>
      </c>
      <c r="H281" s="152" t="s">
        <v>426</v>
      </c>
      <c r="I281" s="152" t="s">
        <v>506</v>
      </c>
      <c r="J281">
        <v>2416</v>
      </c>
      <c r="K281" s="152" t="s">
        <v>744</v>
      </c>
      <c r="L281" s="152" t="s">
        <v>741</v>
      </c>
      <c r="M281">
        <v>2022</v>
      </c>
      <c r="N281" t="s">
        <v>4693</v>
      </c>
    </row>
    <row r="282" spans="1:14">
      <c r="A282" s="152" t="s">
        <v>1072</v>
      </c>
      <c r="B282" s="152" t="s">
        <v>442</v>
      </c>
      <c r="C282" s="152" t="s">
        <v>602</v>
      </c>
      <c r="D282" s="152" t="s">
        <v>1052</v>
      </c>
      <c r="E282" s="152" t="s">
        <v>80</v>
      </c>
      <c r="F282"/>
      <c r="G282" s="152" t="s">
        <v>950</v>
      </c>
      <c r="H282" s="152" t="s">
        <v>426</v>
      </c>
      <c r="I282" s="152" t="s">
        <v>506</v>
      </c>
      <c r="J282">
        <v>1766</v>
      </c>
      <c r="K282" s="152" t="s">
        <v>744</v>
      </c>
      <c r="L282" s="152" t="s">
        <v>741</v>
      </c>
      <c r="M282">
        <v>2022</v>
      </c>
      <c r="N282" t="s">
        <v>4694</v>
      </c>
    </row>
    <row r="283" spans="1:14">
      <c r="A283" s="152" t="s">
        <v>1073</v>
      </c>
      <c r="B283" s="152" t="s">
        <v>442</v>
      </c>
      <c r="C283" s="152" t="s">
        <v>602</v>
      </c>
      <c r="D283" s="152" t="s">
        <v>1052</v>
      </c>
      <c r="E283" s="152" t="s">
        <v>80</v>
      </c>
      <c r="F283"/>
      <c r="G283" s="152" t="s">
        <v>952</v>
      </c>
      <c r="H283" s="152" t="s">
        <v>426</v>
      </c>
      <c r="I283" s="152" t="s">
        <v>506</v>
      </c>
      <c r="J283">
        <v>1358</v>
      </c>
      <c r="K283" s="152" t="s">
        <v>744</v>
      </c>
      <c r="L283" s="152" t="s">
        <v>741</v>
      </c>
      <c r="M283">
        <v>2022</v>
      </c>
      <c r="N283" t="s">
        <v>4695</v>
      </c>
    </row>
    <row r="284" spans="1:14">
      <c r="A284" s="152" t="s">
        <v>1074</v>
      </c>
      <c r="B284" s="152" t="s">
        <v>442</v>
      </c>
      <c r="C284" s="152" t="s">
        <v>602</v>
      </c>
      <c r="D284" s="152" t="s">
        <v>1052</v>
      </c>
      <c r="E284" s="152" t="s">
        <v>80</v>
      </c>
      <c r="F284"/>
      <c r="G284" s="152" t="s">
        <v>954</v>
      </c>
      <c r="H284" s="152" t="s">
        <v>426</v>
      </c>
      <c r="I284" s="152" t="s">
        <v>506</v>
      </c>
      <c r="J284">
        <v>3124</v>
      </c>
      <c r="K284" s="152" t="s">
        <v>744</v>
      </c>
      <c r="L284" s="152" t="s">
        <v>741</v>
      </c>
      <c r="M284">
        <v>2022</v>
      </c>
      <c r="N284" t="s">
        <v>4696</v>
      </c>
    </row>
    <row r="285" spans="1:14">
      <c r="A285" s="152" t="s">
        <v>1075</v>
      </c>
      <c r="B285" s="152" t="s">
        <v>442</v>
      </c>
      <c r="C285" s="152" t="s">
        <v>602</v>
      </c>
      <c r="D285" s="152" t="s">
        <v>1052</v>
      </c>
      <c r="E285" s="152" t="s">
        <v>1076</v>
      </c>
      <c r="F285"/>
      <c r="G285" s="152" t="s">
        <v>950</v>
      </c>
      <c r="H285" s="152" t="s">
        <v>426</v>
      </c>
      <c r="I285" s="152" t="s">
        <v>506</v>
      </c>
      <c r="J285">
        <v>3444</v>
      </c>
      <c r="K285" s="152" t="s">
        <v>744</v>
      </c>
      <c r="L285" s="152" t="s">
        <v>741</v>
      </c>
      <c r="M285">
        <v>2022</v>
      </c>
      <c r="N285" t="s">
        <v>4697</v>
      </c>
    </row>
    <row r="286" spans="1:14">
      <c r="A286" s="152" t="s">
        <v>1077</v>
      </c>
      <c r="B286" s="152" t="s">
        <v>442</v>
      </c>
      <c r="C286" s="152" t="s">
        <v>602</v>
      </c>
      <c r="D286" s="152" t="s">
        <v>1052</v>
      </c>
      <c r="E286" s="152" t="s">
        <v>1076</v>
      </c>
      <c r="F286"/>
      <c r="G286" s="152" t="s">
        <v>952</v>
      </c>
      <c r="H286" s="152" t="s">
        <v>426</v>
      </c>
      <c r="I286" s="152" t="s">
        <v>506</v>
      </c>
      <c r="J286">
        <v>1014</v>
      </c>
      <c r="K286" s="152" t="s">
        <v>744</v>
      </c>
      <c r="L286" s="152" t="s">
        <v>741</v>
      </c>
      <c r="M286">
        <v>2022</v>
      </c>
      <c r="N286" t="s">
        <v>4698</v>
      </c>
    </row>
    <row r="287" spans="1:14">
      <c r="A287" s="152" t="s">
        <v>1078</v>
      </c>
      <c r="B287" s="152" t="s">
        <v>442</v>
      </c>
      <c r="C287" s="152" t="s">
        <v>602</v>
      </c>
      <c r="D287" s="152" t="s">
        <v>1052</v>
      </c>
      <c r="E287" s="152" t="s">
        <v>1076</v>
      </c>
      <c r="F287"/>
      <c r="G287" s="152" t="s">
        <v>954</v>
      </c>
      <c r="H287" s="152" t="s">
        <v>426</v>
      </c>
      <c r="I287" s="152" t="s">
        <v>506</v>
      </c>
      <c r="J287">
        <v>4457</v>
      </c>
      <c r="K287" s="152" t="s">
        <v>744</v>
      </c>
      <c r="L287" s="152" t="s">
        <v>741</v>
      </c>
      <c r="M287">
        <v>2022</v>
      </c>
      <c r="N287" t="s">
        <v>4699</v>
      </c>
    </row>
    <row r="288" spans="1:14">
      <c r="A288" s="152" t="s">
        <v>1079</v>
      </c>
      <c r="B288" s="152" t="s">
        <v>442</v>
      </c>
      <c r="C288" s="152" t="s">
        <v>602</v>
      </c>
      <c r="D288" s="152" t="s">
        <v>1052</v>
      </c>
      <c r="E288" s="152" t="s">
        <v>72</v>
      </c>
      <c r="F288"/>
      <c r="G288" s="152" t="s">
        <v>950</v>
      </c>
      <c r="H288" s="152" t="s">
        <v>426</v>
      </c>
      <c r="I288" s="152" t="s">
        <v>506</v>
      </c>
      <c r="J288">
        <v>3922</v>
      </c>
      <c r="K288" s="152" t="s">
        <v>744</v>
      </c>
      <c r="L288" s="152" t="s">
        <v>741</v>
      </c>
      <c r="M288">
        <v>2022</v>
      </c>
      <c r="N288" t="s">
        <v>4700</v>
      </c>
    </row>
    <row r="289" spans="1:14">
      <c r="A289" s="152" t="s">
        <v>1080</v>
      </c>
      <c r="B289" s="152" t="s">
        <v>442</v>
      </c>
      <c r="C289" s="152" t="s">
        <v>602</v>
      </c>
      <c r="D289" s="152" t="s">
        <v>1052</v>
      </c>
      <c r="E289" s="152" t="s">
        <v>72</v>
      </c>
      <c r="F289"/>
      <c r="G289" s="152" t="s">
        <v>952</v>
      </c>
      <c r="H289" s="152" t="s">
        <v>426</v>
      </c>
      <c r="I289" s="152" t="s">
        <v>506</v>
      </c>
      <c r="J289"/>
      <c r="K289" s="152" t="s">
        <v>744</v>
      </c>
      <c r="L289" s="152" t="s">
        <v>741</v>
      </c>
      <c r="M289">
        <v>2022</v>
      </c>
      <c r="N289" t="s">
        <v>4701</v>
      </c>
    </row>
    <row r="290" spans="1:14">
      <c r="A290" s="152" t="s">
        <v>1081</v>
      </c>
      <c r="B290" s="152" t="s">
        <v>442</v>
      </c>
      <c r="C290" s="152" t="s">
        <v>602</v>
      </c>
      <c r="D290" s="152" t="s">
        <v>1052</v>
      </c>
      <c r="E290" s="152" t="s">
        <v>72</v>
      </c>
      <c r="F290"/>
      <c r="G290" s="152" t="s">
        <v>954</v>
      </c>
      <c r="H290" s="152" t="s">
        <v>426</v>
      </c>
      <c r="I290" s="152" t="s">
        <v>506</v>
      </c>
      <c r="J290">
        <v>3922</v>
      </c>
      <c r="K290" s="152" t="s">
        <v>744</v>
      </c>
      <c r="L290" s="152" t="s">
        <v>741</v>
      </c>
      <c r="M290">
        <v>2022</v>
      </c>
      <c r="N290" t="s">
        <v>4702</v>
      </c>
    </row>
    <row r="291" spans="1:14">
      <c r="A291" s="152" t="s">
        <v>1082</v>
      </c>
      <c r="B291" s="152" t="s">
        <v>442</v>
      </c>
      <c r="C291" s="152" t="s">
        <v>602</v>
      </c>
      <c r="D291" s="152" t="s">
        <v>1052</v>
      </c>
      <c r="E291" s="152" t="s">
        <v>1083</v>
      </c>
      <c r="F291"/>
      <c r="G291" s="152" t="s">
        <v>950</v>
      </c>
      <c r="H291" s="152" t="s">
        <v>426</v>
      </c>
      <c r="I291" s="152" t="s">
        <v>506</v>
      </c>
      <c r="J291">
        <v>3774</v>
      </c>
      <c r="K291" s="152" t="s">
        <v>744</v>
      </c>
      <c r="L291" s="152" t="s">
        <v>741</v>
      </c>
      <c r="M291">
        <v>2022</v>
      </c>
      <c r="N291" t="s">
        <v>4703</v>
      </c>
    </row>
    <row r="292" spans="1:14">
      <c r="A292" s="152" t="s">
        <v>1084</v>
      </c>
      <c r="B292" s="152" t="s">
        <v>442</v>
      </c>
      <c r="C292" s="152" t="s">
        <v>602</v>
      </c>
      <c r="D292" s="152" t="s">
        <v>1052</v>
      </c>
      <c r="E292" s="152" t="s">
        <v>1083</v>
      </c>
      <c r="F292"/>
      <c r="G292" s="152" t="s">
        <v>952</v>
      </c>
      <c r="H292" s="152" t="s">
        <v>426</v>
      </c>
      <c r="I292" s="152" t="s">
        <v>506</v>
      </c>
      <c r="J292">
        <v>942</v>
      </c>
      <c r="K292" s="152" t="s">
        <v>744</v>
      </c>
      <c r="L292" s="152" t="s">
        <v>741</v>
      </c>
      <c r="M292">
        <v>2022</v>
      </c>
      <c r="N292" t="s">
        <v>4704</v>
      </c>
    </row>
    <row r="293" spans="1:14">
      <c r="A293" s="152" t="s">
        <v>1085</v>
      </c>
      <c r="B293" s="152" t="s">
        <v>442</v>
      </c>
      <c r="C293" s="152" t="s">
        <v>602</v>
      </c>
      <c r="D293" s="152" t="s">
        <v>1052</v>
      </c>
      <c r="E293" s="152" t="s">
        <v>1083</v>
      </c>
      <c r="F293"/>
      <c r="G293" s="152" t="s">
        <v>954</v>
      </c>
      <c r="H293" s="152" t="s">
        <v>426</v>
      </c>
      <c r="I293" s="152" t="s">
        <v>506</v>
      </c>
      <c r="J293">
        <v>4716</v>
      </c>
      <c r="K293" s="152" t="s">
        <v>744</v>
      </c>
      <c r="L293" s="152" t="s">
        <v>741</v>
      </c>
      <c r="M293">
        <v>2022</v>
      </c>
      <c r="N293" t="s">
        <v>4705</v>
      </c>
    </row>
    <row r="294" spans="1:14">
      <c r="A294" s="152" t="s">
        <v>1086</v>
      </c>
      <c r="B294" s="152" t="s">
        <v>442</v>
      </c>
      <c r="C294" s="152" t="s">
        <v>602</v>
      </c>
      <c r="D294" s="152" t="s">
        <v>1052</v>
      </c>
      <c r="E294" s="152" t="s">
        <v>126</v>
      </c>
      <c r="F294"/>
      <c r="G294" s="152" t="s">
        <v>950</v>
      </c>
      <c r="H294" s="152" t="s">
        <v>426</v>
      </c>
      <c r="I294" s="152" t="s">
        <v>506</v>
      </c>
      <c r="J294"/>
      <c r="K294" s="152" t="s">
        <v>744</v>
      </c>
      <c r="L294" s="152" t="s">
        <v>741</v>
      </c>
      <c r="M294">
        <v>2022</v>
      </c>
      <c r="N294" t="s">
        <v>4706</v>
      </c>
    </row>
    <row r="295" spans="1:14">
      <c r="A295" s="152" t="s">
        <v>1087</v>
      </c>
      <c r="B295" s="152" t="s">
        <v>442</v>
      </c>
      <c r="C295" s="152" t="s">
        <v>602</v>
      </c>
      <c r="D295" s="152" t="s">
        <v>1052</v>
      </c>
      <c r="E295" s="152" t="s">
        <v>126</v>
      </c>
      <c r="F295"/>
      <c r="G295" s="152" t="s">
        <v>952</v>
      </c>
      <c r="H295" s="152" t="s">
        <v>426</v>
      </c>
      <c r="I295" s="152" t="s">
        <v>506</v>
      </c>
      <c r="J295">
        <v>1943</v>
      </c>
      <c r="K295" s="152" t="s">
        <v>744</v>
      </c>
      <c r="L295" s="152" t="s">
        <v>741</v>
      </c>
      <c r="M295">
        <v>2022</v>
      </c>
      <c r="N295" t="s">
        <v>4707</v>
      </c>
    </row>
    <row r="296" spans="1:14">
      <c r="A296" s="152" t="s">
        <v>1088</v>
      </c>
      <c r="B296" s="152" t="s">
        <v>442</v>
      </c>
      <c r="C296" s="152" t="s">
        <v>602</v>
      </c>
      <c r="D296" s="152" t="s">
        <v>1052</v>
      </c>
      <c r="E296" s="152" t="s">
        <v>126</v>
      </c>
      <c r="F296"/>
      <c r="G296" s="152" t="s">
        <v>954</v>
      </c>
      <c r="H296" s="152" t="s">
        <v>426</v>
      </c>
      <c r="I296" s="152" t="s">
        <v>506</v>
      </c>
      <c r="J296">
        <v>1943</v>
      </c>
      <c r="K296" s="152" t="s">
        <v>744</v>
      </c>
      <c r="L296" s="152" t="s">
        <v>741</v>
      </c>
      <c r="M296">
        <v>2022</v>
      </c>
      <c r="N296" t="s">
        <v>4708</v>
      </c>
    </row>
    <row r="297" spans="1:14">
      <c r="A297" s="152" t="s">
        <v>1089</v>
      </c>
      <c r="B297" s="152" t="s">
        <v>442</v>
      </c>
      <c r="C297" s="152" t="s">
        <v>602</v>
      </c>
      <c r="D297" s="152" t="s">
        <v>1052</v>
      </c>
      <c r="E297" s="152" t="s">
        <v>73</v>
      </c>
      <c r="F297"/>
      <c r="G297" s="152" t="s">
        <v>950</v>
      </c>
      <c r="H297" s="152" t="s">
        <v>426</v>
      </c>
      <c r="I297" s="152" t="s">
        <v>506</v>
      </c>
      <c r="J297">
        <v>2107</v>
      </c>
      <c r="K297" s="152" t="s">
        <v>744</v>
      </c>
      <c r="L297" s="152" t="s">
        <v>741</v>
      </c>
      <c r="M297">
        <v>2022</v>
      </c>
      <c r="N297" t="s">
        <v>4709</v>
      </c>
    </row>
    <row r="298" spans="1:14">
      <c r="A298" s="152" t="s">
        <v>1090</v>
      </c>
      <c r="B298" s="152" t="s">
        <v>442</v>
      </c>
      <c r="C298" s="152" t="s">
        <v>602</v>
      </c>
      <c r="D298" s="152" t="s">
        <v>1052</v>
      </c>
      <c r="E298" s="152" t="s">
        <v>73</v>
      </c>
      <c r="F298"/>
      <c r="G298" s="152" t="s">
        <v>952</v>
      </c>
      <c r="H298" s="152" t="s">
        <v>426</v>
      </c>
      <c r="I298" s="152" t="s">
        <v>506</v>
      </c>
      <c r="J298"/>
      <c r="K298" s="152" t="s">
        <v>744</v>
      </c>
      <c r="L298" s="152" t="s">
        <v>741</v>
      </c>
      <c r="M298">
        <v>2022</v>
      </c>
      <c r="N298" t="s">
        <v>4710</v>
      </c>
    </row>
    <row r="299" spans="1:14">
      <c r="A299" s="152" t="s">
        <v>1091</v>
      </c>
      <c r="B299" s="152" t="s">
        <v>442</v>
      </c>
      <c r="C299" s="152" t="s">
        <v>602</v>
      </c>
      <c r="D299" s="152" t="s">
        <v>1052</v>
      </c>
      <c r="E299" s="152" t="s">
        <v>73</v>
      </c>
      <c r="F299"/>
      <c r="G299" s="152" t="s">
        <v>954</v>
      </c>
      <c r="H299" s="152" t="s">
        <v>426</v>
      </c>
      <c r="I299" s="152" t="s">
        <v>506</v>
      </c>
      <c r="J299">
        <v>2107</v>
      </c>
      <c r="K299" s="152" t="s">
        <v>744</v>
      </c>
      <c r="L299" s="152" t="s">
        <v>741</v>
      </c>
      <c r="M299">
        <v>2022</v>
      </c>
      <c r="N299" t="s">
        <v>4711</v>
      </c>
    </row>
    <row r="300" spans="1:14">
      <c r="A300" s="152" t="s">
        <v>1092</v>
      </c>
      <c r="B300" s="152" t="s">
        <v>442</v>
      </c>
      <c r="C300" s="152" t="s">
        <v>602</v>
      </c>
      <c r="D300" s="152" t="s">
        <v>1052</v>
      </c>
      <c r="E300" s="152" t="s">
        <v>1093</v>
      </c>
      <c r="F300"/>
      <c r="G300" s="152" t="s">
        <v>950</v>
      </c>
      <c r="H300" s="152" t="s">
        <v>426</v>
      </c>
      <c r="I300" s="152" t="s">
        <v>506</v>
      </c>
      <c r="J300">
        <v>2804</v>
      </c>
      <c r="K300" s="152" t="s">
        <v>744</v>
      </c>
      <c r="L300" s="152" t="s">
        <v>741</v>
      </c>
      <c r="M300">
        <v>2022</v>
      </c>
      <c r="N300" t="s">
        <v>4712</v>
      </c>
    </row>
    <row r="301" spans="1:14">
      <c r="A301" s="152" t="s">
        <v>1094</v>
      </c>
      <c r="B301" s="152" t="s">
        <v>442</v>
      </c>
      <c r="C301" s="152" t="s">
        <v>602</v>
      </c>
      <c r="D301" s="152" t="s">
        <v>1052</v>
      </c>
      <c r="E301" s="152" t="s">
        <v>1093</v>
      </c>
      <c r="F301"/>
      <c r="G301" s="152" t="s">
        <v>952</v>
      </c>
      <c r="H301" s="152" t="s">
        <v>426</v>
      </c>
      <c r="I301" s="152" t="s">
        <v>506</v>
      </c>
      <c r="J301"/>
      <c r="K301" s="152" t="s">
        <v>744</v>
      </c>
      <c r="L301" s="152" t="s">
        <v>741</v>
      </c>
      <c r="M301">
        <v>2022</v>
      </c>
      <c r="N301" t="s">
        <v>4713</v>
      </c>
    </row>
    <row r="302" spans="1:14">
      <c r="A302" s="152" t="s">
        <v>1095</v>
      </c>
      <c r="B302" s="152" t="s">
        <v>442</v>
      </c>
      <c r="C302" s="152" t="s">
        <v>602</v>
      </c>
      <c r="D302" s="152" t="s">
        <v>1052</v>
      </c>
      <c r="E302" s="152" t="s">
        <v>1093</v>
      </c>
      <c r="F302"/>
      <c r="G302" s="152" t="s">
        <v>954</v>
      </c>
      <c r="H302" s="152" t="s">
        <v>426</v>
      </c>
      <c r="I302" s="152" t="s">
        <v>506</v>
      </c>
      <c r="J302">
        <v>2804</v>
      </c>
      <c r="K302" s="152" t="s">
        <v>744</v>
      </c>
      <c r="L302" s="152" t="s">
        <v>741</v>
      </c>
      <c r="M302">
        <v>2022</v>
      </c>
      <c r="N302" t="s">
        <v>4714</v>
      </c>
    </row>
    <row r="303" spans="1:14">
      <c r="A303" s="152" t="s">
        <v>1096</v>
      </c>
      <c r="B303" s="152" t="s">
        <v>442</v>
      </c>
      <c r="C303" s="152" t="s">
        <v>602</v>
      </c>
      <c r="D303" s="152" t="s">
        <v>1052</v>
      </c>
      <c r="E303" s="152" t="s">
        <v>74</v>
      </c>
      <c r="F303"/>
      <c r="G303" s="152" t="s">
        <v>950</v>
      </c>
      <c r="H303" s="152" t="s">
        <v>426</v>
      </c>
      <c r="I303" s="152" t="s">
        <v>506</v>
      </c>
      <c r="J303">
        <v>1774</v>
      </c>
      <c r="K303" s="152" t="s">
        <v>744</v>
      </c>
      <c r="L303" s="152" t="s">
        <v>741</v>
      </c>
      <c r="M303">
        <v>2022</v>
      </c>
      <c r="N303" t="s">
        <v>4715</v>
      </c>
    </row>
    <row r="304" spans="1:14">
      <c r="A304" s="152" t="s">
        <v>1097</v>
      </c>
      <c r="B304" s="152" t="s">
        <v>442</v>
      </c>
      <c r="C304" s="152" t="s">
        <v>602</v>
      </c>
      <c r="D304" s="152" t="s">
        <v>1052</v>
      </c>
      <c r="E304" s="152" t="s">
        <v>74</v>
      </c>
      <c r="F304"/>
      <c r="G304" s="152" t="s">
        <v>952</v>
      </c>
      <c r="H304" s="152" t="s">
        <v>426</v>
      </c>
      <c r="I304" s="152" t="s">
        <v>506</v>
      </c>
      <c r="J304"/>
      <c r="K304" s="152" t="s">
        <v>744</v>
      </c>
      <c r="L304" s="152" t="s">
        <v>741</v>
      </c>
      <c r="M304">
        <v>2022</v>
      </c>
      <c r="N304" t="s">
        <v>4716</v>
      </c>
    </row>
    <row r="305" spans="1:14">
      <c r="A305" s="152" t="s">
        <v>1098</v>
      </c>
      <c r="B305" s="152" t="s">
        <v>442</v>
      </c>
      <c r="C305" s="152" t="s">
        <v>602</v>
      </c>
      <c r="D305" s="152" t="s">
        <v>1052</v>
      </c>
      <c r="E305" s="152" t="s">
        <v>74</v>
      </c>
      <c r="F305"/>
      <c r="G305" s="152" t="s">
        <v>954</v>
      </c>
      <c r="H305" s="152" t="s">
        <v>426</v>
      </c>
      <c r="I305" s="152" t="s">
        <v>506</v>
      </c>
      <c r="J305">
        <v>1774</v>
      </c>
      <c r="K305" s="152" t="s">
        <v>744</v>
      </c>
      <c r="L305" s="152" t="s">
        <v>741</v>
      </c>
      <c r="M305">
        <v>2022</v>
      </c>
      <c r="N305" t="s">
        <v>4717</v>
      </c>
    </row>
    <row r="306" spans="1:14">
      <c r="A306" s="152" t="s">
        <v>1099</v>
      </c>
      <c r="B306" s="152" t="s">
        <v>442</v>
      </c>
      <c r="C306" s="152" t="s">
        <v>602</v>
      </c>
      <c r="D306" s="152" t="s">
        <v>1052</v>
      </c>
      <c r="E306" s="152" t="s">
        <v>1100</v>
      </c>
      <c r="F306"/>
      <c r="G306" s="152" t="s">
        <v>950</v>
      </c>
      <c r="H306" s="152" t="s">
        <v>426</v>
      </c>
      <c r="I306" s="152" t="s">
        <v>506</v>
      </c>
      <c r="J306">
        <v>1627</v>
      </c>
      <c r="K306" s="152" t="s">
        <v>744</v>
      </c>
      <c r="L306" s="152" t="s">
        <v>741</v>
      </c>
      <c r="M306">
        <v>2022</v>
      </c>
      <c r="N306" t="s">
        <v>4718</v>
      </c>
    </row>
    <row r="307" spans="1:14">
      <c r="A307" s="152" t="s">
        <v>1101</v>
      </c>
      <c r="B307" s="152" t="s">
        <v>442</v>
      </c>
      <c r="C307" s="152" t="s">
        <v>602</v>
      </c>
      <c r="D307" s="152" t="s">
        <v>1052</v>
      </c>
      <c r="E307" s="152" t="s">
        <v>1100</v>
      </c>
      <c r="F307"/>
      <c r="G307" s="152" t="s">
        <v>952</v>
      </c>
      <c r="H307" s="152" t="s">
        <v>426</v>
      </c>
      <c r="I307" s="152" t="s">
        <v>506</v>
      </c>
      <c r="J307"/>
      <c r="K307" s="152" t="s">
        <v>744</v>
      </c>
      <c r="L307" s="152" t="s">
        <v>741</v>
      </c>
      <c r="M307">
        <v>2022</v>
      </c>
      <c r="N307" t="s">
        <v>4719</v>
      </c>
    </row>
    <row r="308" spans="1:14">
      <c r="A308" s="152" t="s">
        <v>1102</v>
      </c>
      <c r="B308" s="152" t="s">
        <v>442</v>
      </c>
      <c r="C308" s="152" t="s">
        <v>602</v>
      </c>
      <c r="D308" s="152" t="s">
        <v>1052</v>
      </c>
      <c r="E308" s="152" t="s">
        <v>1100</v>
      </c>
      <c r="F308"/>
      <c r="G308" s="152" t="s">
        <v>954</v>
      </c>
      <c r="H308" s="152" t="s">
        <v>426</v>
      </c>
      <c r="I308" s="152" t="s">
        <v>506</v>
      </c>
      <c r="J308">
        <v>1627</v>
      </c>
      <c r="K308" s="152" t="s">
        <v>744</v>
      </c>
      <c r="L308" s="152" t="s">
        <v>741</v>
      </c>
      <c r="M308">
        <v>2022</v>
      </c>
      <c r="N308" t="s">
        <v>4720</v>
      </c>
    </row>
    <row r="309" spans="1:14">
      <c r="A309" s="152" t="s">
        <v>1103</v>
      </c>
      <c r="B309" s="152" t="s">
        <v>442</v>
      </c>
      <c r="C309" s="152" t="s">
        <v>602</v>
      </c>
      <c r="D309" s="152" t="s">
        <v>1052</v>
      </c>
      <c r="E309" s="152" t="s">
        <v>1104</v>
      </c>
      <c r="F309"/>
      <c r="G309" s="152" t="s">
        <v>950</v>
      </c>
      <c r="H309" s="152" t="s">
        <v>426</v>
      </c>
      <c r="I309" s="152" t="s">
        <v>506</v>
      </c>
      <c r="J309">
        <v>1552</v>
      </c>
      <c r="K309" s="152" t="s">
        <v>744</v>
      </c>
      <c r="L309" s="152" t="s">
        <v>741</v>
      </c>
      <c r="M309">
        <v>2022</v>
      </c>
      <c r="N309" t="s">
        <v>4721</v>
      </c>
    </row>
    <row r="310" spans="1:14">
      <c r="A310" s="152" t="s">
        <v>1105</v>
      </c>
      <c r="B310" s="152" t="s">
        <v>442</v>
      </c>
      <c r="C310" s="152" t="s">
        <v>602</v>
      </c>
      <c r="D310" s="152" t="s">
        <v>1052</v>
      </c>
      <c r="E310" s="152" t="s">
        <v>1104</v>
      </c>
      <c r="F310"/>
      <c r="G310" s="152" t="s">
        <v>952</v>
      </c>
      <c r="H310" s="152" t="s">
        <v>426</v>
      </c>
      <c r="I310" s="152" t="s">
        <v>506</v>
      </c>
      <c r="J310"/>
      <c r="K310" s="152" t="s">
        <v>744</v>
      </c>
      <c r="L310" s="152" t="s">
        <v>741</v>
      </c>
      <c r="M310">
        <v>2022</v>
      </c>
      <c r="N310" t="s">
        <v>4722</v>
      </c>
    </row>
    <row r="311" spans="1:14">
      <c r="A311" s="152" t="s">
        <v>1106</v>
      </c>
      <c r="B311" s="152" t="s">
        <v>442</v>
      </c>
      <c r="C311" s="152" t="s">
        <v>602</v>
      </c>
      <c r="D311" s="152" t="s">
        <v>1052</v>
      </c>
      <c r="E311" s="152" t="s">
        <v>1104</v>
      </c>
      <c r="F311"/>
      <c r="G311" s="152" t="s">
        <v>954</v>
      </c>
      <c r="H311" s="152" t="s">
        <v>426</v>
      </c>
      <c r="I311" s="152" t="s">
        <v>506</v>
      </c>
      <c r="J311">
        <v>1552</v>
      </c>
      <c r="K311" s="152" t="s">
        <v>744</v>
      </c>
      <c r="L311" s="152" t="s">
        <v>741</v>
      </c>
      <c r="M311">
        <v>2022</v>
      </c>
      <c r="N311" t="s">
        <v>4723</v>
      </c>
    </row>
    <row r="312" spans="1:14">
      <c r="A312" s="152" t="s">
        <v>1107</v>
      </c>
      <c r="B312" s="152" t="s">
        <v>442</v>
      </c>
      <c r="C312" s="152" t="s">
        <v>602</v>
      </c>
      <c r="D312" s="152" t="s">
        <v>1052</v>
      </c>
      <c r="E312" s="152" t="s">
        <v>75</v>
      </c>
      <c r="F312"/>
      <c r="G312" s="152" t="s">
        <v>950</v>
      </c>
      <c r="H312" s="152" t="s">
        <v>426</v>
      </c>
      <c r="I312" s="152" t="s">
        <v>506</v>
      </c>
      <c r="J312">
        <v>1825</v>
      </c>
      <c r="K312" s="152" t="s">
        <v>744</v>
      </c>
      <c r="L312" s="152" t="s">
        <v>741</v>
      </c>
      <c r="M312">
        <v>2022</v>
      </c>
      <c r="N312" t="s">
        <v>4724</v>
      </c>
    </row>
    <row r="313" spans="1:14">
      <c r="A313" s="152" t="s">
        <v>1108</v>
      </c>
      <c r="B313" s="152" t="s">
        <v>442</v>
      </c>
      <c r="C313" s="152" t="s">
        <v>602</v>
      </c>
      <c r="D313" s="152" t="s">
        <v>1052</v>
      </c>
      <c r="E313" s="152" t="s">
        <v>75</v>
      </c>
      <c r="F313"/>
      <c r="G313" s="152" t="s">
        <v>952</v>
      </c>
      <c r="H313" s="152" t="s">
        <v>426</v>
      </c>
      <c r="I313" s="152" t="s">
        <v>506</v>
      </c>
      <c r="J313"/>
      <c r="K313" s="152" t="s">
        <v>744</v>
      </c>
      <c r="L313" s="152" t="s">
        <v>741</v>
      </c>
      <c r="M313">
        <v>2022</v>
      </c>
      <c r="N313" t="s">
        <v>4725</v>
      </c>
    </row>
    <row r="314" spans="1:14">
      <c r="A314" s="152" t="s">
        <v>1109</v>
      </c>
      <c r="B314" s="152" t="s">
        <v>442</v>
      </c>
      <c r="C314" s="152" t="s">
        <v>602</v>
      </c>
      <c r="D314" s="152" t="s">
        <v>1052</v>
      </c>
      <c r="E314" s="152" t="s">
        <v>75</v>
      </c>
      <c r="F314"/>
      <c r="G314" s="152" t="s">
        <v>954</v>
      </c>
      <c r="H314" s="152" t="s">
        <v>426</v>
      </c>
      <c r="I314" s="152" t="s">
        <v>506</v>
      </c>
      <c r="J314">
        <v>1825</v>
      </c>
      <c r="K314" s="152" t="s">
        <v>744</v>
      </c>
      <c r="L314" s="152" t="s">
        <v>741</v>
      </c>
      <c r="M314">
        <v>2022</v>
      </c>
      <c r="N314" t="s">
        <v>4726</v>
      </c>
    </row>
    <row r="315" spans="1:14">
      <c r="A315" s="152" t="s">
        <v>1110</v>
      </c>
      <c r="B315" s="152" t="s">
        <v>442</v>
      </c>
      <c r="C315" s="152" t="s">
        <v>602</v>
      </c>
      <c r="D315" s="152" t="s">
        <v>1052</v>
      </c>
      <c r="E315" s="152" t="s">
        <v>76</v>
      </c>
      <c r="F315"/>
      <c r="G315" s="152" t="s">
        <v>950</v>
      </c>
      <c r="H315" s="152" t="s">
        <v>426</v>
      </c>
      <c r="I315" s="152" t="s">
        <v>506</v>
      </c>
      <c r="J315">
        <v>2301</v>
      </c>
      <c r="K315" s="152" t="s">
        <v>744</v>
      </c>
      <c r="L315" s="152" t="s">
        <v>741</v>
      </c>
      <c r="M315">
        <v>2022</v>
      </c>
      <c r="N315" t="s">
        <v>4727</v>
      </c>
    </row>
    <row r="316" spans="1:14">
      <c r="A316" s="152" t="s">
        <v>1111</v>
      </c>
      <c r="B316" s="152" t="s">
        <v>442</v>
      </c>
      <c r="C316" s="152" t="s">
        <v>602</v>
      </c>
      <c r="D316" s="152" t="s">
        <v>1052</v>
      </c>
      <c r="E316" s="152" t="s">
        <v>76</v>
      </c>
      <c r="F316"/>
      <c r="G316" s="152" t="s">
        <v>952</v>
      </c>
      <c r="H316" s="152" t="s">
        <v>426</v>
      </c>
      <c r="I316" s="152" t="s">
        <v>506</v>
      </c>
      <c r="J316">
        <v>851</v>
      </c>
      <c r="K316" s="152" t="s">
        <v>744</v>
      </c>
      <c r="L316" s="152" t="s">
        <v>741</v>
      </c>
      <c r="M316">
        <v>2022</v>
      </c>
      <c r="N316" t="s">
        <v>4728</v>
      </c>
    </row>
    <row r="317" spans="1:14">
      <c r="A317" s="152" t="s">
        <v>1112</v>
      </c>
      <c r="B317" s="152" t="s">
        <v>442</v>
      </c>
      <c r="C317" s="152" t="s">
        <v>602</v>
      </c>
      <c r="D317" s="152" t="s">
        <v>1052</v>
      </c>
      <c r="E317" s="152" t="s">
        <v>76</v>
      </c>
      <c r="F317"/>
      <c r="G317" s="152" t="s">
        <v>954</v>
      </c>
      <c r="H317" s="152" t="s">
        <v>426</v>
      </c>
      <c r="I317" s="152" t="s">
        <v>506</v>
      </c>
      <c r="J317">
        <v>3152</v>
      </c>
      <c r="K317" s="152" t="s">
        <v>744</v>
      </c>
      <c r="L317" s="152" t="s">
        <v>741</v>
      </c>
      <c r="M317">
        <v>2022</v>
      </c>
      <c r="N317" t="s">
        <v>4729</v>
      </c>
    </row>
    <row r="318" spans="1:14">
      <c r="A318" s="152" t="s">
        <v>1113</v>
      </c>
      <c r="B318" s="152" t="s">
        <v>442</v>
      </c>
      <c r="C318" s="152" t="s">
        <v>602</v>
      </c>
      <c r="D318" s="152" t="s">
        <v>1052</v>
      </c>
      <c r="E318" s="152" t="s">
        <v>127</v>
      </c>
      <c r="F318"/>
      <c r="G318" s="152" t="s">
        <v>950</v>
      </c>
      <c r="H318" s="152" t="s">
        <v>426</v>
      </c>
      <c r="I318" s="152" t="s">
        <v>506</v>
      </c>
      <c r="J318"/>
      <c r="K318" s="152" t="s">
        <v>744</v>
      </c>
      <c r="L318" s="152" t="s">
        <v>741</v>
      </c>
      <c r="M318">
        <v>2022</v>
      </c>
      <c r="N318" t="s">
        <v>4730</v>
      </c>
    </row>
    <row r="319" spans="1:14">
      <c r="A319" s="152" t="s">
        <v>1114</v>
      </c>
      <c r="B319" s="152" t="s">
        <v>442</v>
      </c>
      <c r="C319" s="152" t="s">
        <v>602</v>
      </c>
      <c r="D319" s="152" t="s">
        <v>1052</v>
      </c>
      <c r="E319" s="152" t="s">
        <v>127</v>
      </c>
      <c r="F319"/>
      <c r="G319" s="152" t="s">
        <v>952</v>
      </c>
      <c r="H319" s="152" t="s">
        <v>426</v>
      </c>
      <c r="I319" s="152" t="s">
        <v>506</v>
      </c>
      <c r="J319">
        <v>1585</v>
      </c>
      <c r="K319" s="152" t="s">
        <v>744</v>
      </c>
      <c r="L319" s="152" t="s">
        <v>741</v>
      </c>
      <c r="M319">
        <v>2022</v>
      </c>
      <c r="N319" t="s">
        <v>4731</v>
      </c>
    </row>
    <row r="320" spans="1:14">
      <c r="A320" s="152" t="s">
        <v>1115</v>
      </c>
      <c r="B320" s="152" t="s">
        <v>442</v>
      </c>
      <c r="C320" s="152" t="s">
        <v>602</v>
      </c>
      <c r="D320" s="152" t="s">
        <v>1052</v>
      </c>
      <c r="E320" s="152" t="s">
        <v>127</v>
      </c>
      <c r="F320"/>
      <c r="G320" s="152" t="s">
        <v>954</v>
      </c>
      <c r="H320" s="152" t="s">
        <v>426</v>
      </c>
      <c r="I320" s="152" t="s">
        <v>506</v>
      </c>
      <c r="J320">
        <v>1585</v>
      </c>
      <c r="K320" s="152" t="s">
        <v>744</v>
      </c>
      <c r="L320" s="152" t="s">
        <v>741</v>
      </c>
      <c r="M320">
        <v>2022</v>
      </c>
      <c r="N320" t="s">
        <v>4732</v>
      </c>
    </row>
    <row r="321" spans="1:14">
      <c r="A321" s="152" t="s">
        <v>1116</v>
      </c>
      <c r="B321" s="152" t="s">
        <v>442</v>
      </c>
      <c r="C321" s="152" t="s">
        <v>602</v>
      </c>
      <c r="D321" s="152" t="s">
        <v>1052</v>
      </c>
      <c r="E321" s="152" t="s">
        <v>1117</v>
      </c>
      <c r="F321"/>
      <c r="G321" s="152" t="s">
        <v>950</v>
      </c>
      <c r="H321" s="152" t="s">
        <v>426</v>
      </c>
      <c r="I321" s="152" t="s">
        <v>506</v>
      </c>
      <c r="J321"/>
      <c r="K321" s="152" t="s">
        <v>744</v>
      </c>
      <c r="L321" s="152" t="s">
        <v>741</v>
      </c>
      <c r="M321">
        <v>2022</v>
      </c>
      <c r="N321" t="s">
        <v>4733</v>
      </c>
    </row>
    <row r="322" spans="1:14">
      <c r="A322" s="152" t="s">
        <v>1118</v>
      </c>
      <c r="B322" s="152" t="s">
        <v>442</v>
      </c>
      <c r="C322" s="152" t="s">
        <v>602</v>
      </c>
      <c r="D322" s="152" t="s">
        <v>1052</v>
      </c>
      <c r="E322" s="152" t="s">
        <v>1117</v>
      </c>
      <c r="F322"/>
      <c r="G322" s="152" t="s">
        <v>952</v>
      </c>
      <c r="H322" s="152" t="s">
        <v>426</v>
      </c>
      <c r="I322" s="152" t="s">
        <v>506</v>
      </c>
      <c r="J322">
        <v>1560</v>
      </c>
      <c r="K322" s="152" t="s">
        <v>744</v>
      </c>
      <c r="L322" s="152" t="s">
        <v>741</v>
      </c>
      <c r="M322">
        <v>2022</v>
      </c>
      <c r="N322" t="s">
        <v>4734</v>
      </c>
    </row>
    <row r="323" spans="1:14">
      <c r="A323" s="152" t="s">
        <v>1119</v>
      </c>
      <c r="B323" s="152" t="s">
        <v>442</v>
      </c>
      <c r="C323" s="152" t="s">
        <v>602</v>
      </c>
      <c r="D323" s="152" t="s">
        <v>1052</v>
      </c>
      <c r="E323" s="152" t="s">
        <v>1117</v>
      </c>
      <c r="F323"/>
      <c r="G323" s="152" t="s">
        <v>954</v>
      </c>
      <c r="H323" s="152" t="s">
        <v>426</v>
      </c>
      <c r="I323" s="152" t="s">
        <v>506</v>
      </c>
      <c r="J323">
        <v>1560</v>
      </c>
      <c r="K323" s="152" t="s">
        <v>744</v>
      </c>
      <c r="L323" s="152" t="s">
        <v>741</v>
      </c>
      <c r="M323">
        <v>2022</v>
      </c>
      <c r="N323" t="s">
        <v>4735</v>
      </c>
    </row>
    <row r="324" spans="1:14">
      <c r="A324" s="152" t="s">
        <v>1120</v>
      </c>
      <c r="B324" s="152" t="s">
        <v>442</v>
      </c>
      <c r="C324" s="152" t="s">
        <v>602</v>
      </c>
      <c r="D324" s="152" t="s">
        <v>1052</v>
      </c>
      <c r="E324" s="152" t="s">
        <v>77</v>
      </c>
      <c r="F324"/>
      <c r="G324" s="152" t="s">
        <v>950</v>
      </c>
      <c r="H324" s="152" t="s">
        <v>426</v>
      </c>
      <c r="I324" s="152" t="s">
        <v>506</v>
      </c>
      <c r="J324">
        <v>2088</v>
      </c>
      <c r="K324" s="152" t="s">
        <v>744</v>
      </c>
      <c r="L324" s="152" t="s">
        <v>741</v>
      </c>
      <c r="M324">
        <v>2022</v>
      </c>
      <c r="N324" t="s">
        <v>4736</v>
      </c>
    </row>
    <row r="325" spans="1:14">
      <c r="A325" s="152" t="s">
        <v>1121</v>
      </c>
      <c r="B325" s="152" t="s">
        <v>442</v>
      </c>
      <c r="C325" s="152" t="s">
        <v>602</v>
      </c>
      <c r="D325" s="152" t="s">
        <v>1052</v>
      </c>
      <c r="E325" s="152" t="s">
        <v>77</v>
      </c>
      <c r="F325"/>
      <c r="G325" s="152" t="s">
        <v>952</v>
      </c>
      <c r="H325" s="152" t="s">
        <v>426</v>
      </c>
      <c r="I325" s="152" t="s">
        <v>506</v>
      </c>
      <c r="J325"/>
      <c r="K325" s="152" t="s">
        <v>744</v>
      </c>
      <c r="L325" s="152" t="s">
        <v>741</v>
      </c>
      <c r="M325">
        <v>2022</v>
      </c>
      <c r="N325" t="s">
        <v>4737</v>
      </c>
    </row>
    <row r="326" spans="1:14">
      <c r="A326" s="152" t="s">
        <v>1122</v>
      </c>
      <c r="B326" s="152" t="s">
        <v>442</v>
      </c>
      <c r="C326" s="152" t="s">
        <v>602</v>
      </c>
      <c r="D326" s="152" t="s">
        <v>1052</v>
      </c>
      <c r="E326" s="152" t="s">
        <v>77</v>
      </c>
      <c r="F326"/>
      <c r="G326" s="152" t="s">
        <v>954</v>
      </c>
      <c r="H326" s="152" t="s">
        <v>426</v>
      </c>
      <c r="I326" s="152" t="s">
        <v>506</v>
      </c>
      <c r="J326">
        <v>2088</v>
      </c>
      <c r="K326" s="152" t="s">
        <v>744</v>
      </c>
      <c r="L326" s="152" t="s">
        <v>741</v>
      </c>
      <c r="M326">
        <v>2022</v>
      </c>
      <c r="N326" t="s">
        <v>4738</v>
      </c>
    </row>
    <row r="327" spans="1:14">
      <c r="A327" s="152" t="s">
        <v>1123</v>
      </c>
      <c r="B327" s="152" t="s">
        <v>442</v>
      </c>
      <c r="C327" s="152" t="s">
        <v>602</v>
      </c>
      <c r="D327" s="152" t="s">
        <v>1052</v>
      </c>
      <c r="E327" s="152" t="s">
        <v>1124</v>
      </c>
      <c r="F327"/>
      <c r="G327" s="152" t="s">
        <v>950</v>
      </c>
      <c r="H327" s="152" t="s">
        <v>426</v>
      </c>
      <c r="I327" s="152" t="s">
        <v>506</v>
      </c>
      <c r="J327">
        <v>2229</v>
      </c>
      <c r="K327" s="152" t="s">
        <v>744</v>
      </c>
      <c r="L327" s="152" t="s">
        <v>741</v>
      </c>
      <c r="M327">
        <v>2022</v>
      </c>
      <c r="N327" t="s">
        <v>4739</v>
      </c>
    </row>
    <row r="328" spans="1:14">
      <c r="A328" s="152" t="s">
        <v>1125</v>
      </c>
      <c r="B328" s="152" t="s">
        <v>442</v>
      </c>
      <c r="C328" s="152" t="s">
        <v>602</v>
      </c>
      <c r="D328" s="152" t="s">
        <v>1052</v>
      </c>
      <c r="E328" s="152" t="s">
        <v>1124</v>
      </c>
      <c r="F328"/>
      <c r="G328" s="152" t="s">
        <v>952</v>
      </c>
      <c r="H328" s="152" t="s">
        <v>426</v>
      </c>
      <c r="I328" s="152" t="s">
        <v>506</v>
      </c>
      <c r="J328"/>
      <c r="K328" s="152" t="s">
        <v>744</v>
      </c>
      <c r="L328" s="152" t="s">
        <v>741</v>
      </c>
      <c r="M328">
        <v>2022</v>
      </c>
      <c r="N328" t="s">
        <v>4740</v>
      </c>
    </row>
    <row r="329" spans="1:14">
      <c r="A329" s="152" t="s">
        <v>1126</v>
      </c>
      <c r="B329" s="152" t="s">
        <v>442</v>
      </c>
      <c r="C329" s="152" t="s">
        <v>602</v>
      </c>
      <c r="D329" s="152" t="s">
        <v>1052</v>
      </c>
      <c r="E329" s="152" t="s">
        <v>1124</v>
      </c>
      <c r="F329"/>
      <c r="G329" s="152" t="s">
        <v>954</v>
      </c>
      <c r="H329" s="152" t="s">
        <v>426</v>
      </c>
      <c r="I329" s="152" t="s">
        <v>506</v>
      </c>
      <c r="J329">
        <v>2229</v>
      </c>
      <c r="K329" s="152" t="s">
        <v>744</v>
      </c>
      <c r="L329" s="152" t="s">
        <v>741</v>
      </c>
      <c r="M329">
        <v>2022</v>
      </c>
      <c r="N329" t="s">
        <v>4741</v>
      </c>
    </row>
    <row r="330" spans="1:14">
      <c r="A330" s="152" t="s">
        <v>1127</v>
      </c>
      <c r="B330" s="152" t="s">
        <v>442</v>
      </c>
      <c r="C330" s="152" t="s">
        <v>602</v>
      </c>
      <c r="D330" s="152" t="s">
        <v>1052</v>
      </c>
      <c r="E330" s="152" t="s">
        <v>1128</v>
      </c>
      <c r="F330"/>
      <c r="G330" s="152" t="s">
        <v>950</v>
      </c>
      <c r="H330" s="152" t="s">
        <v>426</v>
      </c>
      <c r="I330" s="152" t="s">
        <v>506</v>
      </c>
      <c r="J330">
        <v>14</v>
      </c>
      <c r="K330" s="152" t="s">
        <v>744</v>
      </c>
      <c r="L330" s="152" t="s">
        <v>741</v>
      </c>
      <c r="M330">
        <v>2022</v>
      </c>
      <c r="N330" t="s">
        <v>4742</v>
      </c>
    </row>
    <row r="331" spans="1:14">
      <c r="A331" s="152" t="s">
        <v>1129</v>
      </c>
      <c r="B331" s="152" t="s">
        <v>442</v>
      </c>
      <c r="C331" s="152" t="s">
        <v>602</v>
      </c>
      <c r="D331" s="152" t="s">
        <v>1052</v>
      </c>
      <c r="E331" s="152" t="s">
        <v>1128</v>
      </c>
      <c r="F331"/>
      <c r="G331" s="152" t="s">
        <v>952</v>
      </c>
      <c r="H331" s="152" t="s">
        <v>426</v>
      </c>
      <c r="I331" s="152" t="s">
        <v>506</v>
      </c>
      <c r="J331">
        <v>1584</v>
      </c>
      <c r="K331" s="152" t="s">
        <v>744</v>
      </c>
      <c r="L331" s="152" t="s">
        <v>741</v>
      </c>
      <c r="M331">
        <v>2022</v>
      </c>
      <c r="N331" t="s">
        <v>4743</v>
      </c>
    </row>
    <row r="332" spans="1:14">
      <c r="A332" s="152" t="s">
        <v>1130</v>
      </c>
      <c r="B332" s="152" t="s">
        <v>442</v>
      </c>
      <c r="C332" s="152" t="s">
        <v>602</v>
      </c>
      <c r="D332" s="152" t="s">
        <v>1052</v>
      </c>
      <c r="E332" s="152" t="s">
        <v>1128</v>
      </c>
      <c r="F332"/>
      <c r="G332" s="152" t="s">
        <v>954</v>
      </c>
      <c r="H332" s="152" t="s">
        <v>426</v>
      </c>
      <c r="I332" s="152" t="s">
        <v>506</v>
      </c>
      <c r="J332">
        <v>1597</v>
      </c>
      <c r="K332" s="152" t="s">
        <v>744</v>
      </c>
      <c r="L332" s="152" t="s">
        <v>741</v>
      </c>
      <c r="M332">
        <v>2022</v>
      </c>
      <c r="N332" t="s">
        <v>4744</v>
      </c>
    </row>
    <row r="333" spans="1:14">
      <c r="A333" s="152" t="s">
        <v>1131</v>
      </c>
      <c r="B333" s="152" t="s">
        <v>442</v>
      </c>
      <c r="C333" s="152" t="s">
        <v>602</v>
      </c>
      <c r="D333" s="152" t="s">
        <v>1052</v>
      </c>
      <c r="E333" s="152" t="s">
        <v>1132</v>
      </c>
      <c r="F333"/>
      <c r="G333" s="152" t="s">
        <v>950</v>
      </c>
      <c r="H333" s="152" t="s">
        <v>426</v>
      </c>
      <c r="I333" s="152" t="s">
        <v>506</v>
      </c>
      <c r="J333">
        <v>4</v>
      </c>
      <c r="K333" s="152" t="s">
        <v>744</v>
      </c>
      <c r="L333" s="152" t="s">
        <v>741</v>
      </c>
      <c r="M333">
        <v>2022</v>
      </c>
      <c r="N333" t="s">
        <v>4745</v>
      </c>
    </row>
    <row r="334" spans="1:14">
      <c r="A334" s="152" t="s">
        <v>1133</v>
      </c>
      <c r="B334" s="152" t="s">
        <v>442</v>
      </c>
      <c r="C334" s="152" t="s">
        <v>602</v>
      </c>
      <c r="D334" s="152" t="s">
        <v>1052</v>
      </c>
      <c r="E334" s="152" t="s">
        <v>1132</v>
      </c>
      <c r="F334"/>
      <c r="G334" s="152" t="s">
        <v>952</v>
      </c>
      <c r="H334" s="152" t="s">
        <v>426</v>
      </c>
      <c r="I334" s="152" t="s">
        <v>506</v>
      </c>
      <c r="J334">
        <v>1701</v>
      </c>
      <c r="K334" s="152" t="s">
        <v>744</v>
      </c>
      <c r="L334" s="152" t="s">
        <v>741</v>
      </c>
      <c r="M334">
        <v>2022</v>
      </c>
      <c r="N334" t="s">
        <v>4746</v>
      </c>
    </row>
    <row r="335" spans="1:14">
      <c r="A335" s="152" t="s">
        <v>1134</v>
      </c>
      <c r="B335" s="152" t="s">
        <v>442</v>
      </c>
      <c r="C335" s="152" t="s">
        <v>602</v>
      </c>
      <c r="D335" s="152" t="s">
        <v>1052</v>
      </c>
      <c r="E335" s="152" t="s">
        <v>1132</v>
      </c>
      <c r="F335"/>
      <c r="G335" s="152" t="s">
        <v>954</v>
      </c>
      <c r="H335" s="152" t="s">
        <v>426</v>
      </c>
      <c r="I335" s="152" t="s">
        <v>506</v>
      </c>
      <c r="J335">
        <v>1705</v>
      </c>
      <c r="K335" s="152" t="s">
        <v>744</v>
      </c>
      <c r="L335" s="152" t="s">
        <v>741</v>
      </c>
      <c r="M335">
        <v>2022</v>
      </c>
      <c r="N335" t="s">
        <v>4747</v>
      </c>
    </row>
    <row r="336" spans="1:14">
      <c r="A336" s="152" t="s">
        <v>1135</v>
      </c>
      <c r="B336" s="152" t="s">
        <v>442</v>
      </c>
      <c r="C336" s="152" t="s">
        <v>602</v>
      </c>
      <c r="D336" s="152" t="s">
        <v>1052</v>
      </c>
      <c r="E336" s="152" t="s">
        <v>1136</v>
      </c>
      <c r="F336"/>
      <c r="G336" s="152" t="s">
        <v>950</v>
      </c>
      <c r="H336" s="152" t="s">
        <v>426</v>
      </c>
      <c r="I336" s="152" t="s">
        <v>506</v>
      </c>
      <c r="J336">
        <v>442</v>
      </c>
      <c r="K336" s="152" t="s">
        <v>744</v>
      </c>
      <c r="L336" s="152" t="s">
        <v>741</v>
      </c>
      <c r="M336">
        <v>2022</v>
      </c>
      <c r="N336" t="s">
        <v>4748</v>
      </c>
    </row>
    <row r="337" spans="1:14">
      <c r="A337" s="152" t="s">
        <v>1137</v>
      </c>
      <c r="B337" s="152" t="s">
        <v>442</v>
      </c>
      <c r="C337" s="152" t="s">
        <v>602</v>
      </c>
      <c r="D337" s="152" t="s">
        <v>1052</v>
      </c>
      <c r="E337" s="152" t="s">
        <v>1136</v>
      </c>
      <c r="F337"/>
      <c r="G337" s="152" t="s">
        <v>952</v>
      </c>
      <c r="H337" s="152" t="s">
        <v>426</v>
      </c>
      <c r="I337" s="152" t="s">
        <v>506</v>
      </c>
      <c r="J337">
        <v>1845</v>
      </c>
      <c r="K337" s="152" t="s">
        <v>744</v>
      </c>
      <c r="L337" s="152" t="s">
        <v>741</v>
      </c>
      <c r="M337">
        <v>2022</v>
      </c>
      <c r="N337" t="s">
        <v>4749</v>
      </c>
    </row>
    <row r="338" spans="1:14">
      <c r="A338" s="152" t="s">
        <v>1138</v>
      </c>
      <c r="B338" s="152" t="s">
        <v>442</v>
      </c>
      <c r="C338" s="152" t="s">
        <v>602</v>
      </c>
      <c r="D338" s="152" t="s">
        <v>1052</v>
      </c>
      <c r="E338" s="152" t="s">
        <v>1136</v>
      </c>
      <c r="F338"/>
      <c r="G338" s="152" t="s">
        <v>954</v>
      </c>
      <c r="H338" s="152" t="s">
        <v>426</v>
      </c>
      <c r="I338" s="152" t="s">
        <v>506</v>
      </c>
      <c r="J338">
        <v>2286</v>
      </c>
      <c r="K338" s="152" t="s">
        <v>744</v>
      </c>
      <c r="L338" s="152" t="s">
        <v>741</v>
      </c>
      <c r="M338">
        <v>2022</v>
      </c>
      <c r="N338" t="s">
        <v>4750</v>
      </c>
    </row>
    <row r="339" spans="1:14">
      <c r="A339" s="152" t="s">
        <v>1139</v>
      </c>
      <c r="B339" s="152" t="s">
        <v>442</v>
      </c>
      <c r="C339" s="152" t="s">
        <v>602</v>
      </c>
      <c r="D339" s="152" t="s">
        <v>1052</v>
      </c>
      <c r="E339" s="152" t="s">
        <v>1140</v>
      </c>
      <c r="F339"/>
      <c r="G339" s="152" t="s">
        <v>950</v>
      </c>
      <c r="H339" s="152" t="s">
        <v>426</v>
      </c>
      <c r="I339" s="152" t="s">
        <v>506</v>
      </c>
      <c r="J339">
        <v>2053</v>
      </c>
      <c r="K339" s="152" t="s">
        <v>744</v>
      </c>
      <c r="L339" s="152" t="s">
        <v>741</v>
      </c>
      <c r="M339">
        <v>2022</v>
      </c>
      <c r="N339" t="s">
        <v>4751</v>
      </c>
    </row>
    <row r="340" spans="1:14">
      <c r="A340" s="152" t="s">
        <v>1141</v>
      </c>
      <c r="B340" s="152" t="s">
        <v>442</v>
      </c>
      <c r="C340" s="152" t="s">
        <v>602</v>
      </c>
      <c r="D340" s="152" t="s">
        <v>1052</v>
      </c>
      <c r="E340" s="152" t="s">
        <v>1140</v>
      </c>
      <c r="F340"/>
      <c r="G340" s="152" t="s">
        <v>952</v>
      </c>
      <c r="H340" s="152" t="s">
        <v>426</v>
      </c>
      <c r="I340" s="152" t="s">
        <v>506</v>
      </c>
      <c r="J340"/>
      <c r="K340" s="152" t="s">
        <v>744</v>
      </c>
      <c r="L340" s="152" t="s">
        <v>741</v>
      </c>
      <c r="M340">
        <v>2022</v>
      </c>
      <c r="N340" t="s">
        <v>4752</v>
      </c>
    </row>
    <row r="341" spans="1:14">
      <c r="A341" s="152" t="s">
        <v>1142</v>
      </c>
      <c r="B341" s="152" t="s">
        <v>442</v>
      </c>
      <c r="C341" s="152" t="s">
        <v>602</v>
      </c>
      <c r="D341" s="152" t="s">
        <v>1052</v>
      </c>
      <c r="E341" s="152" t="s">
        <v>1140</v>
      </c>
      <c r="F341"/>
      <c r="G341" s="152" t="s">
        <v>954</v>
      </c>
      <c r="H341" s="152" t="s">
        <v>426</v>
      </c>
      <c r="I341" s="152" t="s">
        <v>506</v>
      </c>
      <c r="J341">
        <v>2053</v>
      </c>
      <c r="K341" s="152" t="s">
        <v>744</v>
      </c>
      <c r="L341" s="152" t="s">
        <v>741</v>
      </c>
      <c r="M341">
        <v>2022</v>
      </c>
      <c r="N341" t="s">
        <v>4753</v>
      </c>
    </row>
    <row r="342" spans="1:14">
      <c r="A342" s="152" t="s">
        <v>1143</v>
      </c>
      <c r="B342" s="152" t="s">
        <v>442</v>
      </c>
      <c r="C342" s="152" t="s">
        <v>602</v>
      </c>
      <c r="D342" s="152" t="s">
        <v>1052</v>
      </c>
      <c r="E342" s="152" t="s">
        <v>1144</v>
      </c>
      <c r="F342"/>
      <c r="G342" s="152" t="s">
        <v>950</v>
      </c>
      <c r="H342" s="152" t="s">
        <v>426</v>
      </c>
      <c r="I342" s="152" t="s">
        <v>506</v>
      </c>
      <c r="J342"/>
      <c r="K342" s="152" t="s">
        <v>744</v>
      </c>
      <c r="L342" s="152" t="s">
        <v>741</v>
      </c>
      <c r="M342">
        <v>2022</v>
      </c>
      <c r="N342" t="s">
        <v>4754</v>
      </c>
    </row>
    <row r="343" spans="1:14">
      <c r="A343" s="152" t="s">
        <v>1145</v>
      </c>
      <c r="B343" s="152" t="s">
        <v>442</v>
      </c>
      <c r="C343" s="152" t="s">
        <v>602</v>
      </c>
      <c r="D343" s="152" t="s">
        <v>1052</v>
      </c>
      <c r="E343" s="152" t="s">
        <v>1144</v>
      </c>
      <c r="F343"/>
      <c r="G343" s="152" t="s">
        <v>952</v>
      </c>
      <c r="H343" s="152" t="s">
        <v>426</v>
      </c>
      <c r="I343" s="152" t="s">
        <v>506</v>
      </c>
      <c r="J343">
        <v>1478</v>
      </c>
      <c r="K343" s="152" t="s">
        <v>744</v>
      </c>
      <c r="L343" s="152" t="s">
        <v>741</v>
      </c>
      <c r="M343">
        <v>2022</v>
      </c>
      <c r="N343" t="s">
        <v>4755</v>
      </c>
    </row>
    <row r="344" spans="1:14">
      <c r="A344" s="152" t="s">
        <v>1146</v>
      </c>
      <c r="B344" s="152" t="s">
        <v>442</v>
      </c>
      <c r="C344" s="152" t="s">
        <v>602</v>
      </c>
      <c r="D344" s="152" t="s">
        <v>1052</v>
      </c>
      <c r="E344" s="152" t="s">
        <v>1144</v>
      </c>
      <c r="F344"/>
      <c r="G344" s="152" t="s">
        <v>954</v>
      </c>
      <c r="H344" s="152" t="s">
        <v>426</v>
      </c>
      <c r="I344" s="152" t="s">
        <v>506</v>
      </c>
      <c r="J344">
        <v>1478</v>
      </c>
      <c r="K344" s="152" t="s">
        <v>744</v>
      </c>
      <c r="L344" s="152" t="s">
        <v>741</v>
      </c>
      <c r="M344">
        <v>2022</v>
      </c>
      <c r="N344" t="s">
        <v>4756</v>
      </c>
    </row>
    <row r="345" spans="1:14">
      <c r="A345" s="152" t="s">
        <v>1147</v>
      </c>
      <c r="B345" s="152" t="s">
        <v>442</v>
      </c>
      <c r="C345" s="152" t="s">
        <v>602</v>
      </c>
      <c r="D345" s="152" t="s">
        <v>1052</v>
      </c>
      <c r="E345" s="152" t="s">
        <v>1148</v>
      </c>
      <c r="F345"/>
      <c r="G345" s="152" t="s">
        <v>950</v>
      </c>
      <c r="H345" s="152" t="s">
        <v>426</v>
      </c>
      <c r="I345" s="152" t="s">
        <v>506</v>
      </c>
      <c r="J345"/>
      <c r="K345" s="152" t="s">
        <v>744</v>
      </c>
      <c r="L345" s="152" t="s">
        <v>741</v>
      </c>
      <c r="M345">
        <v>2022</v>
      </c>
      <c r="N345" t="s">
        <v>4757</v>
      </c>
    </row>
    <row r="346" spans="1:14">
      <c r="A346" s="152" t="s">
        <v>1149</v>
      </c>
      <c r="B346" s="152" t="s">
        <v>442</v>
      </c>
      <c r="C346" s="152" t="s">
        <v>602</v>
      </c>
      <c r="D346" s="152" t="s">
        <v>1052</v>
      </c>
      <c r="E346" s="152" t="s">
        <v>1148</v>
      </c>
      <c r="F346"/>
      <c r="G346" s="152" t="s">
        <v>952</v>
      </c>
      <c r="H346" s="152" t="s">
        <v>426</v>
      </c>
      <c r="I346" s="152" t="s">
        <v>506</v>
      </c>
      <c r="J346">
        <v>1362</v>
      </c>
      <c r="K346" s="152" t="s">
        <v>744</v>
      </c>
      <c r="L346" s="152" t="s">
        <v>741</v>
      </c>
      <c r="M346">
        <v>2022</v>
      </c>
      <c r="N346" t="s">
        <v>4758</v>
      </c>
    </row>
    <row r="347" spans="1:14">
      <c r="A347" s="152" t="s">
        <v>1150</v>
      </c>
      <c r="B347" s="152" t="s">
        <v>442</v>
      </c>
      <c r="C347" s="152" t="s">
        <v>602</v>
      </c>
      <c r="D347" s="152" t="s">
        <v>1052</v>
      </c>
      <c r="E347" s="152" t="s">
        <v>1148</v>
      </c>
      <c r="F347"/>
      <c r="G347" s="152" t="s">
        <v>954</v>
      </c>
      <c r="H347" s="152" t="s">
        <v>426</v>
      </c>
      <c r="I347" s="152" t="s">
        <v>506</v>
      </c>
      <c r="J347">
        <v>1362</v>
      </c>
      <c r="K347" s="152" t="s">
        <v>744</v>
      </c>
      <c r="L347" s="152" t="s">
        <v>741</v>
      </c>
      <c r="M347">
        <v>2022</v>
      </c>
      <c r="N347" t="s">
        <v>4759</v>
      </c>
    </row>
    <row r="348" spans="1:14">
      <c r="A348" s="152" t="s">
        <v>1151</v>
      </c>
      <c r="B348" s="152" t="s">
        <v>442</v>
      </c>
      <c r="C348" s="152" t="s">
        <v>602</v>
      </c>
      <c r="D348" s="152" t="s">
        <v>1052</v>
      </c>
      <c r="E348" s="152" t="s">
        <v>1152</v>
      </c>
      <c r="F348"/>
      <c r="G348" s="152" t="s">
        <v>950</v>
      </c>
      <c r="H348" s="152" t="s">
        <v>426</v>
      </c>
      <c r="I348" s="152" t="s">
        <v>506</v>
      </c>
      <c r="J348">
        <v>22</v>
      </c>
      <c r="K348" s="152" t="s">
        <v>744</v>
      </c>
      <c r="L348" s="152" t="s">
        <v>741</v>
      </c>
      <c r="M348">
        <v>2022</v>
      </c>
      <c r="N348" t="s">
        <v>4760</v>
      </c>
    </row>
    <row r="349" spans="1:14">
      <c r="A349" s="152" t="s">
        <v>1153</v>
      </c>
      <c r="B349" s="152" t="s">
        <v>442</v>
      </c>
      <c r="C349" s="152" t="s">
        <v>602</v>
      </c>
      <c r="D349" s="152" t="s">
        <v>1052</v>
      </c>
      <c r="E349" s="152" t="s">
        <v>1152</v>
      </c>
      <c r="F349"/>
      <c r="G349" s="152" t="s">
        <v>952</v>
      </c>
      <c r="H349" s="152" t="s">
        <v>426</v>
      </c>
      <c r="I349" s="152" t="s">
        <v>506</v>
      </c>
      <c r="J349">
        <v>1484</v>
      </c>
      <c r="K349" s="152" t="s">
        <v>744</v>
      </c>
      <c r="L349" s="152" t="s">
        <v>741</v>
      </c>
      <c r="M349">
        <v>2022</v>
      </c>
      <c r="N349" t="s">
        <v>4761</v>
      </c>
    </row>
    <row r="350" spans="1:14">
      <c r="A350" s="152" t="s">
        <v>1154</v>
      </c>
      <c r="B350" s="152" t="s">
        <v>442</v>
      </c>
      <c r="C350" s="152" t="s">
        <v>602</v>
      </c>
      <c r="D350" s="152" t="s">
        <v>1052</v>
      </c>
      <c r="E350" s="152" t="s">
        <v>1152</v>
      </c>
      <c r="F350"/>
      <c r="G350" s="152" t="s">
        <v>954</v>
      </c>
      <c r="H350" s="152" t="s">
        <v>426</v>
      </c>
      <c r="I350" s="152" t="s">
        <v>506</v>
      </c>
      <c r="J350">
        <v>1507</v>
      </c>
      <c r="K350" s="152" t="s">
        <v>744</v>
      </c>
      <c r="L350" s="152" t="s">
        <v>741</v>
      </c>
      <c r="M350">
        <v>2022</v>
      </c>
      <c r="N350" t="s">
        <v>4762</v>
      </c>
    </row>
    <row r="351" spans="1:14">
      <c r="A351" s="152" t="s">
        <v>1155</v>
      </c>
      <c r="B351" s="152" t="s">
        <v>442</v>
      </c>
      <c r="C351" s="152" t="s">
        <v>602</v>
      </c>
      <c r="D351" s="152" t="s">
        <v>1052</v>
      </c>
      <c r="E351" s="152" t="s">
        <v>1156</v>
      </c>
      <c r="F351"/>
      <c r="G351" s="152" t="s">
        <v>950</v>
      </c>
      <c r="H351" s="152" t="s">
        <v>426</v>
      </c>
      <c r="I351" s="152" t="s">
        <v>506</v>
      </c>
      <c r="J351">
        <v>93</v>
      </c>
      <c r="K351" s="152" t="s">
        <v>744</v>
      </c>
      <c r="L351" s="152" t="s">
        <v>741</v>
      </c>
      <c r="M351">
        <v>2022</v>
      </c>
      <c r="N351" t="s">
        <v>4763</v>
      </c>
    </row>
    <row r="352" spans="1:14">
      <c r="A352" s="152" t="s">
        <v>1157</v>
      </c>
      <c r="B352" s="152" t="s">
        <v>442</v>
      </c>
      <c r="C352" s="152" t="s">
        <v>602</v>
      </c>
      <c r="D352" s="152" t="s">
        <v>1052</v>
      </c>
      <c r="E352" s="152" t="s">
        <v>1156</v>
      </c>
      <c r="F352"/>
      <c r="G352" s="152" t="s">
        <v>952</v>
      </c>
      <c r="H352" s="152" t="s">
        <v>426</v>
      </c>
      <c r="I352" s="152" t="s">
        <v>506</v>
      </c>
      <c r="J352">
        <v>453</v>
      </c>
      <c r="K352" s="152" t="s">
        <v>744</v>
      </c>
      <c r="L352" s="152" t="s">
        <v>741</v>
      </c>
      <c r="M352">
        <v>2022</v>
      </c>
      <c r="N352" t="s">
        <v>4764</v>
      </c>
    </row>
    <row r="353" spans="1:14">
      <c r="A353" s="152" t="s">
        <v>1158</v>
      </c>
      <c r="B353" s="152" t="s">
        <v>442</v>
      </c>
      <c r="C353" s="152" t="s">
        <v>602</v>
      </c>
      <c r="D353" s="152" t="s">
        <v>1052</v>
      </c>
      <c r="E353" s="152" t="s">
        <v>1156</v>
      </c>
      <c r="F353"/>
      <c r="G353" s="152" t="s">
        <v>954</v>
      </c>
      <c r="H353" s="152" t="s">
        <v>426</v>
      </c>
      <c r="I353" s="152" t="s">
        <v>506</v>
      </c>
      <c r="J353">
        <v>546</v>
      </c>
      <c r="K353" s="152" t="s">
        <v>744</v>
      </c>
      <c r="L353" s="152" t="s">
        <v>741</v>
      </c>
      <c r="M353">
        <v>2022</v>
      </c>
      <c r="N353" t="s">
        <v>4765</v>
      </c>
    </row>
    <row r="354" spans="1:14">
      <c r="A354" s="152" t="s">
        <v>1159</v>
      </c>
      <c r="B354" s="152" t="s">
        <v>442</v>
      </c>
      <c r="C354" s="152" t="s">
        <v>602</v>
      </c>
      <c r="D354" s="152" t="s">
        <v>1052</v>
      </c>
      <c r="E354" s="152" t="s">
        <v>1160</v>
      </c>
      <c r="F354"/>
      <c r="G354" s="152" t="s">
        <v>950</v>
      </c>
      <c r="H354" s="152" t="s">
        <v>426</v>
      </c>
      <c r="I354" s="152" t="s">
        <v>506</v>
      </c>
      <c r="J354">
        <v>844</v>
      </c>
      <c r="K354" s="152" t="s">
        <v>744</v>
      </c>
      <c r="L354" s="152" t="s">
        <v>741</v>
      </c>
      <c r="M354">
        <v>2022</v>
      </c>
      <c r="N354" t="s">
        <v>4766</v>
      </c>
    </row>
    <row r="355" spans="1:14">
      <c r="A355" s="152" t="s">
        <v>1161</v>
      </c>
      <c r="B355" s="152" t="s">
        <v>442</v>
      </c>
      <c r="C355" s="152" t="s">
        <v>602</v>
      </c>
      <c r="D355" s="152" t="s">
        <v>1052</v>
      </c>
      <c r="E355" s="152" t="s">
        <v>1160</v>
      </c>
      <c r="F355"/>
      <c r="G355" s="152" t="s">
        <v>952</v>
      </c>
      <c r="H355" s="152" t="s">
        <v>426</v>
      </c>
      <c r="I355" s="152" t="s">
        <v>506</v>
      </c>
      <c r="J355">
        <v>241</v>
      </c>
      <c r="K355" s="152" t="s">
        <v>744</v>
      </c>
      <c r="L355" s="152" t="s">
        <v>741</v>
      </c>
      <c r="M355">
        <v>2022</v>
      </c>
      <c r="N355" t="s">
        <v>4767</v>
      </c>
    </row>
    <row r="356" spans="1:14">
      <c r="A356" s="152" t="s">
        <v>1162</v>
      </c>
      <c r="B356" s="152" t="s">
        <v>442</v>
      </c>
      <c r="C356" s="152" t="s">
        <v>602</v>
      </c>
      <c r="D356" s="152" t="s">
        <v>1052</v>
      </c>
      <c r="E356" s="152" t="s">
        <v>1160</v>
      </c>
      <c r="F356"/>
      <c r="G356" s="152" t="s">
        <v>954</v>
      </c>
      <c r="H356" s="152" t="s">
        <v>426</v>
      </c>
      <c r="I356" s="152" t="s">
        <v>506</v>
      </c>
      <c r="J356">
        <v>1084</v>
      </c>
      <c r="K356" s="152" t="s">
        <v>744</v>
      </c>
      <c r="L356" s="152" t="s">
        <v>741</v>
      </c>
      <c r="M356">
        <v>2022</v>
      </c>
      <c r="N356" t="s">
        <v>4768</v>
      </c>
    </row>
    <row r="357" spans="1:14">
      <c r="A357" s="152" t="s">
        <v>1163</v>
      </c>
      <c r="B357" s="152" t="s">
        <v>442</v>
      </c>
      <c r="C357" s="152" t="s">
        <v>602</v>
      </c>
      <c r="D357" s="152" t="s">
        <v>1052</v>
      </c>
      <c r="E357" s="152" t="s">
        <v>1164</v>
      </c>
      <c r="F357"/>
      <c r="G357" s="152" t="s">
        <v>950</v>
      </c>
      <c r="H357" s="152" t="s">
        <v>426</v>
      </c>
      <c r="I357" s="152" t="s">
        <v>506</v>
      </c>
      <c r="J357">
        <v>2346</v>
      </c>
      <c r="K357" s="152" t="s">
        <v>744</v>
      </c>
      <c r="L357" s="152" t="s">
        <v>741</v>
      </c>
      <c r="M357">
        <v>2022</v>
      </c>
      <c r="N357" t="s">
        <v>4769</v>
      </c>
    </row>
    <row r="358" spans="1:14">
      <c r="A358" s="152" t="s">
        <v>1165</v>
      </c>
      <c r="B358" s="152" t="s">
        <v>442</v>
      </c>
      <c r="C358" s="152" t="s">
        <v>602</v>
      </c>
      <c r="D358" s="152" t="s">
        <v>1052</v>
      </c>
      <c r="E358" s="152" t="s">
        <v>1164</v>
      </c>
      <c r="F358"/>
      <c r="G358" s="152" t="s">
        <v>952</v>
      </c>
      <c r="H358" s="152" t="s">
        <v>426</v>
      </c>
      <c r="I358" s="152" t="s">
        <v>506</v>
      </c>
      <c r="J358"/>
      <c r="K358" s="152" t="s">
        <v>744</v>
      </c>
      <c r="L358" s="152" t="s">
        <v>741</v>
      </c>
      <c r="M358">
        <v>2022</v>
      </c>
      <c r="N358" t="s">
        <v>4770</v>
      </c>
    </row>
    <row r="359" spans="1:14">
      <c r="A359" s="152" t="s">
        <v>1166</v>
      </c>
      <c r="B359" s="152" t="s">
        <v>442</v>
      </c>
      <c r="C359" s="152" t="s">
        <v>602</v>
      </c>
      <c r="D359" s="152" t="s">
        <v>1052</v>
      </c>
      <c r="E359" s="152" t="s">
        <v>1164</v>
      </c>
      <c r="F359"/>
      <c r="G359" s="152" t="s">
        <v>954</v>
      </c>
      <c r="H359" s="152" t="s">
        <v>426</v>
      </c>
      <c r="I359" s="152" t="s">
        <v>506</v>
      </c>
      <c r="J359">
        <v>2346</v>
      </c>
      <c r="K359" s="152" t="s">
        <v>744</v>
      </c>
      <c r="L359" s="152" t="s">
        <v>741</v>
      </c>
      <c r="M359">
        <v>2022</v>
      </c>
      <c r="N359" t="s">
        <v>4771</v>
      </c>
    </row>
    <row r="360" spans="1:14">
      <c r="A360" s="152" t="s">
        <v>1167</v>
      </c>
      <c r="B360" s="152" t="s">
        <v>442</v>
      </c>
      <c r="C360" s="152" t="s">
        <v>602</v>
      </c>
      <c r="D360" s="152" t="s">
        <v>1052</v>
      </c>
      <c r="E360" s="152" t="s">
        <v>1168</v>
      </c>
      <c r="F360"/>
      <c r="G360" s="152" t="s">
        <v>950</v>
      </c>
      <c r="H360" s="152" t="s">
        <v>426</v>
      </c>
      <c r="I360" s="152" t="s">
        <v>506</v>
      </c>
      <c r="J360">
        <v>3027</v>
      </c>
      <c r="K360" s="152" t="s">
        <v>744</v>
      </c>
      <c r="L360" s="152" t="s">
        <v>741</v>
      </c>
      <c r="M360">
        <v>2022</v>
      </c>
      <c r="N360" t="s">
        <v>4772</v>
      </c>
    </row>
    <row r="361" spans="1:14">
      <c r="A361" s="152" t="s">
        <v>1169</v>
      </c>
      <c r="B361" s="152" t="s">
        <v>442</v>
      </c>
      <c r="C361" s="152" t="s">
        <v>602</v>
      </c>
      <c r="D361" s="152" t="s">
        <v>1052</v>
      </c>
      <c r="E361" s="152" t="s">
        <v>1168</v>
      </c>
      <c r="F361"/>
      <c r="G361" s="152" t="s">
        <v>952</v>
      </c>
      <c r="H361" s="152" t="s">
        <v>426</v>
      </c>
      <c r="I361" s="152" t="s">
        <v>506</v>
      </c>
      <c r="J361"/>
      <c r="K361" s="152" t="s">
        <v>744</v>
      </c>
      <c r="L361" s="152" t="s">
        <v>741</v>
      </c>
      <c r="M361">
        <v>2022</v>
      </c>
      <c r="N361" t="s">
        <v>4773</v>
      </c>
    </row>
    <row r="362" spans="1:14">
      <c r="A362" s="152" t="s">
        <v>1170</v>
      </c>
      <c r="B362" s="152" t="s">
        <v>442</v>
      </c>
      <c r="C362" s="152" t="s">
        <v>602</v>
      </c>
      <c r="D362" s="152" t="s">
        <v>1052</v>
      </c>
      <c r="E362" s="152" t="s">
        <v>1168</v>
      </c>
      <c r="F362"/>
      <c r="G362" s="152" t="s">
        <v>954</v>
      </c>
      <c r="H362" s="152" t="s">
        <v>426</v>
      </c>
      <c r="I362" s="152" t="s">
        <v>506</v>
      </c>
      <c r="J362">
        <v>3027</v>
      </c>
      <c r="K362" s="152" t="s">
        <v>744</v>
      </c>
      <c r="L362" s="152" t="s">
        <v>741</v>
      </c>
      <c r="M362">
        <v>2022</v>
      </c>
      <c r="N362" t="s">
        <v>4774</v>
      </c>
    </row>
    <row r="363" spans="1:14">
      <c r="A363" s="152" t="s">
        <v>1171</v>
      </c>
      <c r="B363" s="152" t="s">
        <v>442</v>
      </c>
      <c r="C363" s="152" t="s">
        <v>602</v>
      </c>
      <c r="D363" s="152" t="s">
        <v>1052</v>
      </c>
      <c r="E363" s="152" t="s">
        <v>1172</v>
      </c>
      <c r="F363"/>
      <c r="G363" s="152" t="s">
        <v>950</v>
      </c>
      <c r="H363" s="152" t="s">
        <v>426</v>
      </c>
      <c r="I363" s="152" t="s">
        <v>506</v>
      </c>
      <c r="J363">
        <v>1809</v>
      </c>
      <c r="K363" s="152" t="s">
        <v>744</v>
      </c>
      <c r="L363" s="152" t="s">
        <v>741</v>
      </c>
      <c r="M363">
        <v>2022</v>
      </c>
      <c r="N363" t="s">
        <v>4775</v>
      </c>
    </row>
    <row r="364" spans="1:14">
      <c r="A364" s="152" t="s">
        <v>1173</v>
      </c>
      <c r="B364" s="152" t="s">
        <v>442</v>
      </c>
      <c r="C364" s="152" t="s">
        <v>602</v>
      </c>
      <c r="D364" s="152" t="s">
        <v>1052</v>
      </c>
      <c r="E364" s="152" t="s">
        <v>1172</v>
      </c>
      <c r="F364"/>
      <c r="G364" s="152" t="s">
        <v>952</v>
      </c>
      <c r="H364" s="152" t="s">
        <v>426</v>
      </c>
      <c r="I364" s="152" t="s">
        <v>506</v>
      </c>
      <c r="J364"/>
      <c r="K364" s="152" t="s">
        <v>744</v>
      </c>
      <c r="L364" s="152" t="s">
        <v>741</v>
      </c>
      <c r="M364">
        <v>2022</v>
      </c>
      <c r="N364" t="s">
        <v>4776</v>
      </c>
    </row>
    <row r="365" spans="1:14">
      <c r="A365" s="152" t="s">
        <v>1174</v>
      </c>
      <c r="B365" s="152" t="s">
        <v>442</v>
      </c>
      <c r="C365" s="152" t="s">
        <v>602</v>
      </c>
      <c r="D365" s="152" t="s">
        <v>1052</v>
      </c>
      <c r="E365" s="152" t="s">
        <v>1172</v>
      </c>
      <c r="F365"/>
      <c r="G365" s="152" t="s">
        <v>954</v>
      </c>
      <c r="H365" s="152" t="s">
        <v>426</v>
      </c>
      <c r="I365" s="152" t="s">
        <v>506</v>
      </c>
      <c r="J365">
        <v>1809</v>
      </c>
      <c r="K365" s="152" t="s">
        <v>744</v>
      </c>
      <c r="L365" s="152" t="s">
        <v>741</v>
      </c>
      <c r="M365">
        <v>2022</v>
      </c>
      <c r="N365" t="s">
        <v>4777</v>
      </c>
    </row>
    <row r="366" spans="1:14">
      <c r="A366" s="152" t="s">
        <v>1175</v>
      </c>
      <c r="B366" s="152" t="s">
        <v>442</v>
      </c>
      <c r="C366" s="152" t="s">
        <v>602</v>
      </c>
      <c r="D366" s="152" t="s">
        <v>1052</v>
      </c>
      <c r="E366" s="152" t="s">
        <v>1176</v>
      </c>
      <c r="F366"/>
      <c r="G366" s="152" t="s">
        <v>950</v>
      </c>
      <c r="H366" s="152" t="s">
        <v>426</v>
      </c>
      <c r="I366" s="152" t="s">
        <v>506</v>
      </c>
      <c r="J366">
        <v>3</v>
      </c>
      <c r="K366" s="152" t="s">
        <v>744</v>
      </c>
      <c r="L366" s="152" t="s">
        <v>741</v>
      </c>
      <c r="M366">
        <v>2022</v>
      </c>
      <c r="N366" t="s">
        <v>4778</v>
      </c>
    </row>
    <row r="367" spans="1:14">
      <c r="A367" s="152" t="s">
        <v>1177</v>
      </c>
      <c r="B367" s="152" t="s">
        <v>442</v>
      </c>
      <c r="C367" s="152" t="s">
        <v>602</v>
      </c>
      <c r="D367" s="152" t="s">
        <v>1052</v>
      </c>
      <c r="E367" s="152" t="s">
        <v>1176</v>
      </c>
      <c r="F367"/>
      <c r="G367" s="152" t="s">
        <v>952</v>
      </c>
      <c r="H367" s="152" t="s">
        <v>426</v>
      </c>
      <c r="I367" s="152" t="s">
        <v>506</v>
      </c>
      <c r="J367">
        <v>1738</v>
      </c>
      <c r="K367" s="152" t="s">
        <v>744</v>
      </c>
      <c r="L367" s="152" t="s">
        <v>741</v>
      </c>
      <c r="M367">
        <v>2022</v>
      </c>
      <c r="N367" t="s">
        <v>4779</v>
      </c>
    </row>
    <row r="368" spans="1:14">
      <c r="A368" s="152" t="s">
        <v>1178</v>
      </c>
      <c r="B368" s="152" t="s">
        <v>442</v>
      </c>
      <c r="C368" s="152" t="s">
        <v>602</v>
      </c>
      <c r="D368" s="152" t="s">
        <v>1052</v>
      </c>
      <c r="E368" s="152" t="s">
        <v>1176</v>
      </c>
      <c r="F368"/>
      <c r="G368" s="152" t="s">
        <v>954</v>
      </c>
      <c r="H368" s="152" t="s">
        <v>426</v>
      </c>
      <c r="I368" s="152" t="s">
        <v>506</v>
      </c>
      <c r="J368">
        <v>1741</v>
      </c>
      <c r="K368" s="152" t="s">
        <v>744</v>
      </c>
      <c r="L368" s="152" t="s">
        <v>741</v>
      </c>
      <c r="M368">
        <v>2022</v>
      </c>
      <c r="N368" t="s">
        <v>4780</v>
      </c>
    </row>
    <row r="369" spans="1:14">
      <c r="A369" s="152" t="s">
        <v>1179</v>
      </c>
      <c r="B369" s="152" t="s">
        <v>442</v>
      </c>
      <c r="C369" s="152" t="s">
        <v>602</v>
      </c>
      <c r="D369" s="152" t="s">
        <v>1052</v>
      </c>
      <c r="E369" s="152" t="s">
        <v>1180</v>
      </c>
      <c r="F369"/>
      <c r="G369" s="152" t="s">
        <v>950</v>
      </c>
      <c r="H369" s="152" t="s">
        <v>426</v>
      </c>
      <c r="I369" s="152" t="s">
        <v>506</v>
      </c>
      <c r="J369">
        <v>2967</v>
      </c>
      <c r="K369" s="152" t="s">
        <v>744</v>
      </c>
      <c r="L369" s="152" t="s">
        <v>741</v>
      </c>
      <c r="M369">
        <v>2022</v>
      </c>
      <c r="N369" t="s">
        <v>4781</v>
      </c>
    </row>
    <row r="370" spans="1:14">
      <c r="A370" s="152" t="s">
        <v>1181</v>
      </c>
      <c r="B370" s="152" t="s">
        <v>442</v>
      </c>
      <c r="C370" s="152" t="s">
        <v>602</v>
      </c>
      <c r="D370" s="152" t="s">
        <v>1052</v>
      </c>
      <c r="E370" s="152" t="s">
        <v>1180</v>
      </c>
      <c r="F370"/>
      <c r="G370" s="152" t="s">
        <v>952</v>
      </c>
      <c r="H370" s="152" t="s">
        <v>426</v>
      </c>
      <c r="I370" s="152" t="s">
        <v>506</v>
      </c>
      <c r="J370"/>
      <c r="K370" s="152" t="s">
        <v>744</v>
      </c>
      <c r="L370" s="152" t="s">
        <v>741</v>
      </c>
      <c r="M370">
        <v>2022</v>
      </c>
      <c r="N370" t="s">
        <v>4782</v>
      </c>
    </row>
    <row r="371" spans="1:14">
      <c r="A371" s="152" t="s">
        <v>1182</v>
      </c>
      <c r="B371" s="152" t="s">
        <v>442</v>
      </c>
      <c r="C371" s="152" t="s">
        <v>602</v>
      </c>
      <c r="D371" s="152" t="s">
        <v>1052</v>
      </c>
      <c r="E371" s="152" t="s">
        <v>1180</v>
      </c>
      <c r="F371"/>
      <c r="G371" s="152" t="s">
        <v>954</v>
      </c>
      <c r="H371" s="152" t="s">
        <v>426</v>
      </c>
      <c r="I371" s="152" t="s">
        <v>506</v>
      </c>
      <c r="J371">
        <v>2967</v>
      </c>
      <c r="K371" s="152" t="s">
        <v>744</v>
      </c>
      <c r="L371" s="152" t="s">
        <v>741</v>
      </c>
      <c r="M371">
        <v>2022</v>
      </c>
      <c r="N371" t="s">
        <v>4783</v>
      </c>
    </row>
    <row r="372" spans="1:14">
      <c r="A372" s="152" t="s">
        <v>1183</v>
      </c>
      <c r="B372" s="152" t="s">
        <v>442</v>
      </c>
      <c r="C372" s="152" t="s">
        <v>602</v>
      </c>
      <c r="D372" s="152" t="s">
        <v>1052</v>
      </c>
      <c r="E372" s="152" t="s">
        <v>1184</v>
      </c>
      <c r="F372"/>
      <c r="G372" s="152" t="s">
        <v>950</v>
      </c>
      <c r="H372" s="152" t="s">
        <v>426</v>
      </c>
      <c r="I372" s="152" t="s">
        <v>506</v>
      </c>
      <c r="J372">
        <v>2384</v>
      </c>
      <c r="K372" s="152" t="s">
        <v>744</v>
      </c>
      <c r="L372" s="152" t="s">
        <v>741</v>
      </c>
      <c r="M372">
        <v>2022</v>
      </c>
      <c r="N372" t="s">
        <v>4784</v>
      </c>
    </row>
    <row r="373" spans="1:14">
      <c r="A373" s="152" t="s">
        <v>1185</v>
      </c>
      <c r="B373" s="152" t="s">
        <v>442</v>
      </c>
      <c r="C373" s="152" t="s">
        <v>602</v>
      </c>
      <c r="D373" s="152" t="s">
        <v>1052</v>
      </c>
      <c r="E373" s="152" t="s">
        <v>1184</v>
      </c>
      <c r="F373"/>
      <c r="G373" s="152" t="s">
        <v>952</v>
      </c>
      <c r="H373" s="152" t="s">
        <v>426</v>
      </c>
      <c r="I373" s="152" t="s">
        <v>506</v>
      </c>
      <c r="J373"/>
      <c r="K373" s="152" t="s">
        <v>744</v>
      </c>
      <c r="L373" s="152" t="s">
        <v>741</v>
      </c>
      <c r="M373">
        <v>2022</v>
      </c>
      <c r="N373" t="s">
        <v>4785</v>
      </c>
    </row>
    <row r="374" spans="1:14">
      <c r="A374" s="152" t="s">
        <v>1186</v>
      </c>
      <c r="B374" s="152" t="s">
        <v>442</v>
      </c>
      <c r="C374" s="152" t="s">
        <v>602</v>
      </c>
      <c r="D374" s="152" t="s">
        <v>1052</v>
      </c>
      <c r="E374" s="152" t="s">
        <v>1184</v>
      </c>
      <c r="F374"/>
      <c r="G374" s="152" t="s">
        <v>954</v>
      </c>
      <c r="H374" s="152" t="s">
        <v>426</v>
      </c>
      <c r="I374" s="152" t="s">
        <v>506</v>
      </c>
      <c r="J374">
        <v>2384</v>
      </c>
      <c r="K374" s="152" t="s">
        <v>744</v>
      </c>
      <c r="L374" s="152" t="s">
        <v>741</v>
      </c>
      <c r="M374">
        <v>2022</v>
      </c>
      <c r="N374" t="s">
        <v>4786</v>
      </c>
    </row>
    <row r="375" spans="1:14">
      <c r="A375" s="152" t="s">
        <v>1187</v>
      </c>
      <c r="B375" s="152" t="s">
        <v>442</v>
      </c>
      <c r="C375" s="152" t="s">
        <v>602</v>
      </c>
      <c r="D375" s="152" t="s">
        <v>1052</v>
      </c>
      <c r="E375" s="152" t="s">
        <v>1188</v>
      </c>
      <c r="F375"/>
      <c r="G375" s="152" t="s">
        <v>950</v>
      </c>
      <c r="H375" s="152" t="s">
        <v>426</v>
      </c>
      <c r="I375" s="152" t="s">
        <v>506</v>
      </c>
      <c r="J375">
        <v>1258</v>
      </c>
      <c r="K375" s="152" t="s">
        <v>744</v>
      </c>
      <c r="L375" s="152" t="s">
        <v>741</v>
      </c>
      <c r="M375">
        <v>2022</v>
      </c>
      <c r="N375" t="s">
        <v>4787</v>
      </c>
    </row>
    <row r="376" spans="1:14">
      <c r="A376" s="152" t="s">
        <v>1189</v>
      </c>
      <c r="B376" s="152" t="s">
        <v>442</v>
      </c>
      <c r="C376" s="152" t="s">
        <v>602</v>
      </c>
      <c r="D376" s="152" t="s">
        <v>1052</v>
      </c>
      <c r="E376" s="152" t="s">
        <v>1188</v>
      </c>
      <c r="F376"/>
      <c r="G376" s="152" t="s">
        <v>952</v>
      </c>
      <c r="H376" s="152" t="s">
        <v>426</v>
      </c>
      <c r="I376" s="152" t="s">
        <v>506</v>
      </c>
      <c r="J376">
        <v>277</v>
      </c>
      <c r="K376" s="152" t="s">
        <v>744</v>
      </c>
      <c r="L376" s="152" t="s">
        <v>741</v>
      </c>
      <c r="M376">
        <v>2022</v>
      </c>
      <c r="N376" t="s">
        <v>4788</v>
      </c>
    </row>
    <row r="377" spans="1:14">
      <c r="A377" s="152" t="s">
        <v>1190</v>
      </c>
      <c r="B377" s="152" t="s">
        <v>442</v>
      </c>
      <c r="C377" s="152" t="s">
        <v>602</v>
      </c>
      <c r="D377" s="152" t="s">
        <v>1052</v>
      </c>
      <c r="E377" s="152" t="s">
        <v>1188</v>
      </c>
      <c r="F377"/>
      <c r="G377" s="152" t="s">
        <v>954</v>
      </c>
      <c r="H377" s="152" t="s">
        <v>426</v>
      </c>
      <c r="I377" s="152" t="s">
        <v>506</v>
      </c>
      <c r="J377">
        <v>1536</v>
      </c>
      <c r="K377" s="152" t="s">
        <v>744</v>
      </c>
      <c r="L377" s="152" t="s">
        <v>741</v>
      </c>
      <c r="M377">
        <v>2022</v>
      </c>
      <c r="N377" t="s">
        <v>4789</v>
      </c>
    </row>
    <row r="378" spans="1:14">
      <c r="A378" s="152" t="s">
        <v>1191</v>
      </c>
      <c r="B378" s="152" t="s">
        <v>442</v>
      </c>
      <c r="C378" s="152" t="s">
        <v>602</v>
      </c>
      <c r="D378" s="152" t="s">
        <v>1052</v>
      </c>
      <c r="E378" s="152" t="s">
        <v>1192</v>
      </c>
      <c r="F378"/>
      <c r="G378" s="152" t="s">
        <v>950</v>
      </c>
      <c r="H378" s="152" t="s">
        <v>426</v>
      </c>
      <c r="I378" s="152" t="s">
        <v>506</v>
      </c>
      <c r="J378">
        <v>2631</v>
      </c>
      <c r="K378" s="152" t="s">
        <v>744</v>
      </c>
      <c r="L378" s="152" t="s">
        <v>741</v>
      </c>
      <c r="M378">
        <v>2022</v>
      </c>
      <c r="N378" t="s">
        <v>4790</v>
      </c>
    </row>
    <row r="379" spans="1:14">
      <c r="A379" s="152" t="s">
        <v>1193</v>
      </c>
      <c r="B379" s="152" t="s">
        <v>442</v>
      </c>
      <c r="C379" s="152" t="s">
        <v>602</v>
      </c>
      <c r="D379" s="152" t="s">
        <v>1052</v>
      </c>
      <c r="E379" s="152" t="s">
        <v>1192</v>
      </c>
      <c r="F379"/>
      <c r="G379" s="152" t="s">
        <v>952</v>
      </c>
      <c r="H379" s="152" t="s">
        <v>426</v>
      </c>
      <c r="I379" s="152" t="s">
        <v>506</v>
      </c>
      <c r="J379"/>
      <c r="K379" s="152" t="s">
        <v>744</v>
      </c>
      <c r="L379" s="152" t="s">
        <v>741</v>
      </c>
      <c r="M379">
        <v>2022</v>
      </c>
      <c r="N379" t="s">
        <v>4791</v>
      </c>
    </row>
    <row r="380" spans="1:14">
      <c r="A380" s="152" t="s">
        <v>1194</v>
      </c>
      <c r="B380" s="152" t="s">
        <v>442</v>
      </c>
      <c r="C380" s="152" t="s">
        <v>602</v>
      </c>
      <c r="D380" s="152" t="s">
        <v>1052</v>
      </c>
      <c r="E380" s="152" t="s">
        <v>1192</v>
      </c>
      <c r="F380"/>
      <c r="G380" s="152" t="s">
        <v>954</v>
      </c>
      <c r="H380" s="152" t="s">
        <v>426</v>
      </c>
      <c r="I380" s="152" t="s">
        <v>506</v>
      </c>
      <c r="J380">
        <v>2631</v>
      </c>
      <c r="K380" s="152" t="s">
        <v>744</v>
      </c>
      <c r="L380" s="152" t="s">
        <v>741</v>
      </c>
      <c r="M380">
        <v>2022</v>
      </c>
      <c r="N380" t="s">
        <v>4792</v>
      </c>
    </row>
    <row r="381" spans="1:14">
      <c r="A381" s="152" t="s">
        <v>1195</v>
      </c>
      <c r="B381" s="152" t="s">
        <v>442</v>
      </c>
      <c r="C381" s="152" t="s">
        <v>602</v>
      </c>
      <c r="D381" s="152" t="s">
        <v>1052</v>
      </c>
      <c r="E381" s="152" t="s">
        <v>1196</v>
      </c>
      <c r="F381"/>
      <c r="G381" s="152" t="s">
        <v>950</v>
      </c>
      <c r="H381" s="152" t="s">
        <v>426</v>
      </c>
      <c r="I381" s="152" t="s">
        <v>506</v>
      </c>
      <c r="J381">
        <v>3190</v>
      </c>
      <c r="K381" s="152" t="s">
        <v>744</v>
      </c>
      <c r="L381" s="152" t="s">
        <v>741</v>
      </c>
      <c r="M381">
        <v>2022</v>
      </c>
      <c r="N381" t="s">
        <v>4793</v>
      </c>
    </row>
    <row r="382" spans="1:14">
      <c r="A382" s="152" t="s">
        <v>1197</v>
      </c>
      <c r="B382" s="152" t="s">
        <v>442</v>
      </c>
      <c r="C382" s="152" t="s">
        <v>602</v>
      </c>
      <c r="D382" s="152" t="s">
        <v>1052</v>
      </c>
      <c r="E382" s="152" t="s">
        <v>1196</v>
      </c>
      <c r="F382"/>
      <c r="G382" s="152" t="s">
        <v>952</v>
      </c>
      <c r="H382" s="152" t="s">
        <v>426</v>
      </c>
      <c r="I382" s="152" t="s">
        <v>506</v>
      </c>
      <c r="J382"/>
      <c r="K382" s="152" t="s">
        <v>744</v>
      </c>
      <c r="L382" s="152" t="s">
        <v>741</v>
      </c>
      <c r="M382">
        <v>2022</v>
      </c>
      <c r="N382" t="s">
        <v>4794</v>
      </c>
    </row>
    <row r="383" spans="1:14">
      <c r="A383" s="152" t="s">
        <v>1198</v>
      </c>
      <c r="B383" s="152" t="s">
        <v>442</v>
      </c>
      <c r="C383" s="152" t="s">
        <v>602</v>
      </c>
      <c r="D383" s="152" t="s">
        <v>1052</v>
      </c>
      <c r="E383" s="152" t="s">
        <v>1196</v>
      </c>
      <c r="F383"/>
      <c r="G383" s="152" t="s">
        <v>954</v>
      </c>
      <c r="H383" s="152" t="s">
        <v>426</v>
      </c>
      <c r="I383" s="152" t="s">
        <v>506</v>
      </c>
      <c r="J383">
        <v>3190</v>
      </c>
      <c r="K383" s="152" t="s">
        <v>744</v>
      </c>
      <c r="L383" s="152" t="s">
        <v>741</v>
      </c>
      <c r="M383">
        <v>2022</v>
      </c>
      <c r="N383" t="s">
        <v>4795</v>
      </c>
    </row>
    <row r="384" spans="1:14">
      <c r="A384" s="152" t="s">
        <v>1199</v>
      </c>
      <c r="B384" s="152" t="s">
        <v>442</v>
      </c>
      <c r="C384" s="152" t="s">
        <v>602</v>
      </c>
      <c r="D384" s="152" t="s">
        <v>1052</v>
      </c>
      <c r="E384" s="152" t="s">
        <v>1200</v>
      </c>
      <c r="F384"/>
      <c r="G384" s="152" t="s">
        <v>950</v>
      </c>
      <c r="H384" s="152" t="s">
        <v>426</v>
      </c>
      <c r="I384" s="152" t="s">
        <v>506</v>
      </c>
      <c r="J384">
        <v>3143</v>
      </c>
      <c r="K384" s="152" t="s">
        <v>744</v>
      </c>
      <c r="L384" s="152" t="s">
        <v>741</v>
      </c>
      <c r="M384">
        <v>2022</v>
      </c>
      <c r="N384" t="s">
        <v>4796</v>
      </c>
    </row>
    <row r="385" spans="1:14">
      <c r="A385" s="152" t="s">
        <v>1201</v>
      </c>
      <c r="B385" s="152" t="s">
        <v>442</v>
      </c>
      <c r="C385" s="152" t="s">
        <v>602</v>
      </c>
      <c r="D385" s="152" t="s">
        <v>1052</v>
      </c>
      <c r="E385" s="152" t="s">
        <v>1200</v>
      </c>
      <c r="F385"/>
      <c r="G385" s="152" t="s">
        <v>952</v>
      </c>
      <c r="H385" s="152" t="s">
        <v>426</v>
      </c>
      <c r="I385" s="152" t="s">
        <v>506</v>
      </c>
      <c r="J385"/>
      <c r="K385" s="152" t="s">
        <v>744</v>
      </c>
      <c r="L385" s="152" t="s">
        <v>741</v>
      </c>
      <c r="M385">
        <v>2022</v>
      </c>
      <c r="N385" t="s">
        <v>4797</v>
      </c>
    </row>
    <row r="386" spans="1:14">
      <c r="A386" s="152" t="s">
        <v>1202</v>
      </c>
      <c r="B386" s="152" t="s">
        <v>442</v>
      </c>
      <c r="C386" s="152" t="s">
        <v>602</v>
      </c>
      <c r="D386" s="152" t="s">
        <v>1052</v>
      </c>
      <c r="E386" s="152" t="s">
        <v>1200</v>
      </c>
      <c r="F386"/>
      <c r="G386" s="152" t="s">
        <v>954</v>
      </c>
      <c r="H386" s="152" t="s">
        <v>426</v>
      </c>
      <c r="I386" s="152" t="s">
        <v>506</v>
      </c>
      <c r="J386">
        <v>3143</v>
      </c>
      <c r="K386" s="152" t="s">
        <v>744</v>
      </c>
      <c r="L386" s="152" t="s">
        <v>741</v>
      </c>
      <c r="M386">
        <v>2022</v>
      </c>
      <c r="N386" t="s">
        <v>4798</v>
      </c>
    </row>
    <row r="387" spans="1:14">
      <c r="A387" s="152" t="s">
        <v>1203</v>
      </c>
      <c r="B387" s="152" t="s">
        <v>442</v>
      </c>
      <c r="C387" s="152" t="s">
        <v>602</v>
      </c>
      <c r="D387" s="152" t="s">
        <v>1052</v>
      </c>
      <c r="E387" s="152" t="s">
        <v>1204</v>
      </c>
      <c r="F387"/>
      <c r="G387" s="152" t="s">
        <v>950</v>
      </c>
      <c r="H387" s="152" t="s">
        <v>426</v>
      </c>
      <c r="I387" s="152" t="s">
        <v>506</v>
      </c>
      <c r="J387">
        <v>2526</v>
      </c>
      <c r="K387" s="152" t="s">
        <v>744</v>
      </c>
      <c r="L387" s="152" t="s">
        <v>741</v>
      </c>
      <c r="M387">
        <v>2022</v>
      </c>
      <c r="N387" t="s">
        <v>4799</v>
      </c>
    </row>
    <row r="388" spans="1:14">
      <c r="A388" s="152" t="s">
        <v>1205</v>
      </c>
      <c r="B388" s="152" t="s">
        <v>442</v>
      </c>
      <c r="C388" s="152" t="s">
        <v>602</v>
      </c>
      <c r="D388" s="152" t="s">
        <v>1052</v>
      </c>
      <c r="E388" s="152" t="s">
        <v>1204</v>
      </c>
      <c r="F388"/>
      <c r="G388" s="152" t="s">
        <v>952</v>
      </c>
      <c r="H388" s="152" t="s">
        <v>426</v>
      </c>
      <c r="I388" s="152" t="s">
        <v>506</v>
      </c>
      <c r="J388"/>
      <c r="K388" s="152" t="s">
        <v>744</v>
      </c>
      <c r="L388" s="152" t="s">
        <v>741</v>
      </c>
      <c r="M388">
        <v>2022</v>
      </c>
      <c r="N388" t="s">
        <v>4800</v>
      </c>
    </row>
    <row r="389" spans="1:14">
      <c r="A389" s="152" t="s">
        <v>1206</v>
      </c>
      <c r="B389" s="152" t="s">
        <v>442</v>
      </c>
      <c r="C389" s="152" t="s">
        <v>602</v>
      </c>
      <c r="D389" s="152" t="s">
        <v>1052</v>
      </c>
      <c r="E389" s="152" t="s">
        <v>1204</v>
      </c>
      <c r="F389"/>
      <c r="G389" s="152" t="s">
        <v>954</v>
      </c>
      <c r="H389" s="152" t="s">
        <v>426</v>
      </c>
      <c r="I389" s="152" t="s">
        <v>506</v>
      </c>
      <c r="J389">
        <v>2526</v>
      </c>
      <c r="K389" s="152" t="s">
        <v>744</v>
      </c>
      <c r="L389" s="152" t="s">
        <v>741</v>
      </c>
      <c r="M389">
        <v>2022</v>
      </c>
      <c r="N389" t="s">
        <v>4801</v>
      </c>
    </row>
    <row r="390" spans="1:14">
      <c r="A390" s="152" t="s">
        <v>1207</v>
      </c>
      <c r="B390" s="152" t="s">
        <v>442</v>
      </c>
      <c r="C390" s="152" t="s">
        <v>602</v>
      </c>
      <c r="D390" s="152" t="s">
        <v>1052</v>
      </c>
      <c r="E390" s="152" t="s">
        <v>1208</v>
      </c>
      <c r="F390"/>
      <c r="G390" s="152" t="s">
        <v>950</v>
      </c>
      <c r="H390" s="152" t="s">
        <v>426</v>
      </c>
      <c r="I390" s="152" t="s">
        <v>506</v>
      </c>
      <c r="J390">
        <v>3085</v>
      </c>
      <c r="K390" s="152" t="s">
        <v>744</v>
      </c>
      <c r="L390" s="152" t="s">
        <v>741</v>
      </c>
      <c r="M390">
        <v>2022</v>
      </c>
      <c r="N390" t="s">
        <v>4802</v>
      </c>
    </row>
    <row r="391" spans="1:14">
      <c r="A391" s="152" t="s">
        <v>1209</v>
      </c>
      <c r="B391" s="152" t="s">
        <v>442</v>
      </c>
      <c r="C391" s="152" t="s">
        <v>602</v>
      </c>
      <c r="D391" s="152" t="s">
        <v>1052</v>
      </c>
      <c r="E391" s="152" t="s">
        <v>1208</v>
      </c>
      <c r="F391"/>
      <c r="G391" s="152" t="s">
        <v>952</v>
      </c>
      <c r="H391" s="152" t="s">
        <v>426</v>
      </c>
      <c r="I391" s="152" t="s">
        <v>506</v>
      </c>
      <c r="J391"/>
      <c r="K391" s="152" t="s">
        <v>744</v>
      </c>
      <c r="L391" s="152" t="s">
        <v>741</v>
      </c>
      <c r="M391">
        <v>2022</v>
      </c>
      <c r="N391" t="s">
        <v>4803</v>
      </c>
    </row>
    <row r="392" spans="1:14">
      <c r="A392" s="152" t="s">
        <v>1210</v>
      </c>
      <c r="B392" s="152" t="s">
        <v>442</v>
      </c>
      <c r="C392" s="152" t="s">
        <v>602</v>
      </c>
      <c r="D392" s="152" t="s">
        <v>1052</v>
      </c>
      <c r="E392" s="152" t="s">
        <v>1208</v>
      </c>
      <c r="F392"/>
      <c r="G392" s="152" t="s">
        <v>954</v>
      </c>
      <c r="H392" s="152" t="s">
        <v>426</v>
      </c>
      <c r="I392" s="152" t="s">
        <v>506</v>
      </c>
      <c r="J392">
        <v>3085</v>
      </c>
      <c r="K392" s="152" t="s">
        <v>744</v>
      </c>
      <c r="L392" s="152" t="s">
        <v>741</v>
      </c>
      <c r="M392">
        <v>2022</v>
      </c>
      <c r="N392" t="s">
        <v>4804</v>
      </c>
    </row>
    <row r="393" spans="1:14">
      <c r="A393" s="152" t="s">
        <v>1211</v>
      </c>
      <c r="B393" s="152" t="s">
        <v>442</v>
      </c>
      <c r="C393" s="152" t="s">
        <v>602</v>
      </c>
      <c r="D393" s="152" t="s">
        <v>1052</v>
      </c>
      <c r="E393" s="152" t="s">
        <v>1212</v>
      </c>
      <c r="F393"/>
      <c r="G393" s="152" t="s">
        <v>950</v>
      </c>
      <c r="H393" s="152" t="s">
        <v>426</v>
      </c>
      <c r="I393" s="152" t="s">
        <v>506</v>
      </c>
      <c r="J393">
        <v>2729</v>
      </c>
      <c r="K393" s="152" t="s">
        <v>744</v>
      </c>
      <c r="L393" s="152" t="s">
        <v>741</v>
      </c>
      <c r="M393">
        <v>2022</v>
      </c>
      <c r="N393" t="s">
        <v>4805</v>
      </c>
    </row>
    <row r="394" spans="1:14">
      <c r="A394" s="152" t="s">
        <v>1213</v>
      </c>
      <c r="B394" s="152" t="s">
        <v>442</v>
      </c>
      <c r="C394" s="152" t="s">
        <v>602</v>
      </c>
      <c r="D394" s="152" t="s">
        <v>1052</v>
      </c>
      <c r="E394" s="152" t="s">
        <v>1212</v>
      </c>
      <c r="F394"/>
      <c r="G394" s="152" t="s">
        <v>952</v>
      </c>
      <c r="H394" s="152" t="s">
        <v>426</v>
      </c>
      <c r="I394" s="152" t="s">
        <v>506</v>
      </c>
      <c r="J394"/>
      <c r="K394" s="152" t="s">
        <v>744</v>
      </c>
      <c r="L394" s="152" t="s">
        <v>741</v>
      </c>
      <c r="M394">
        <v>2022</v>
      </c>
      <c r="N394" t="s">
        <v>4806</v>
      </c>
    </row>
    <row r="395" spans="1:14">
      <c r="A395" s="152" t="s">
        <v>1214</v>
      </c>
      <c r="B395" s="152" t="s">
        <v>442</v>
      </c>
      <c r="C395" s="152" t="s">
        <v>602</v>
      </c>
      <c r="D395" s="152" t="s">
        <v>1052</v>
      </c>
      <c r="E395" s="152" t="s">
        <v>1212</v>
      </c>
      <c r="F395"/>
      <c r="G395" s="152" t="s">
        <v>954</v>
      </c>
      <c r="H395" s="152" t="s">
        <v>426</v>
      </c>
      <c r="I395" s="152" t="s">
        <v>506</v>
      </c>
      <c r="J395">
        <v>2729</v>
      </c>
      <c r="K395" s="152" t="s">
        <v>744</v>
      </c>
      <c r="L395" s="152" t="s">
        <v>741</v>
      </c>
      <c r="M395">
        <v>2022</v>
      </c>
      <c r="N395" t="s">
        <v>4807</v>
      </c>
    </row>
    <row r="396" spans="1:14">
      <c r="A396" s="152" t="s">
        <v>1215</v>
      </c>
      <c r="B396" s="152" t="s">
        <v>442</v>
      </c>
      <c r="C396" s="152" t="s">
        <v>602</v>
      </c>
      <c r="D396" s="152" t="s">
        <v>1052</v>
      </c>
      <c r="E396" s="152" t="s">
        <v>1216</v>
      </c>
      <c r="F396"/>
      <c r="G396" s="152" t="s">
        <v>950</v>
      </c>
      <c r="H396" s="152" t="s">
        <v>426</v>
      </c>
      <c r="I396" s="152" t="s">
        <v>506</v>
      </c>
      <c r="J396">
        <v>2592</v>
      </c>
      <c r="K396" s="152" t="s">
        <v>744</v>
      </c>
      <c r="L396" s="152" t="s">
        <v>741</v>
      </c>
      <c r="M396">
        <v>2022</v>
      </c>
      <c r="N396" t="s">
        <v>4808</v>
      </c>
    </row>
    <row r="397" spans="1:14">
      <c r="A397" s="152" t="s">
        <v>1217</v>
      </c>
      <c r="B397" s="152" t="s">
        <v>442</v>
      </c>
      <c r="C397" s="152" t="s">
        <v>602</v>
      </c>
      <c r="D397" s="152" t="s">
        <v>1052</v>
      </c>
      <c r="E397" s="152" t="s">
        <v>1216</v>
      </c>
      <c r="F397"/>
      <c r="G397" s="152" t="s">
        <v>952</v>
      </c>
      <c r="H397" s="152" t="s">
        <v>426</v>
      </c>
      <c r="I397" s="152" t="s">
        <v>506</v>
      </c>
      <c r="J397"/>
      <c r="K397" s="152" t="s">
        <v>744</v>
      </c>
      <c r="L397" s="152" t="s">
        <v>741</v>
      </c>
      <c r="M397">
        <v>2022</v>
      </c>
      <c r="N397" t="s">
        <v>4809</v>
      </c>
    </row>
    <row r="398" spans="1:14">
      <c r="A398" s="152" t="s">
        <v>1218</v>
      </c>
      <c r="B398" s="152" t="s">
        <v>442</v>
      </c>
      <c r="C398" s="152" t="s">
        <v>602</v>
      </c>
      <c r="D398" s="152" t="s">
        <v>1052</v>
      </c>
      <c r="E398" s="152" t="s">
        <v>1216</v>
      </c>
      <c r="F398"/>
      <c r="G398" s="152" t="s">
        <v>954</v>
      </c>
      <c r="H398" s="152" t="s">
        <v>426</v>
      </c>
      <c r="I398" s="152" t="s">
        <v>506</v>
      </c>
      <c r="J398">
        <v>2592</v>
      </c>
      <c r="K398" s="152" t="s">
        <v>744</v>
      </c>
      <c r="L398" s="152" t="s">
        <v>741</v>
      </c>
      <c r="M398">
        <v>2022</v>
      </c>
      <c r="N398" t="s">
        <v>4810</v>
      </c>
    </row>
    <row r="399" spans="1:14">
      <c r="A399" s="152" t="s">
        <v>1219</v>
      </c>
      <c r="B399" s="152" t="s">
        <v>442</v>
      </c>
      <c r="C399" s="152" t="s">
        <v>602</v>
      </c>
      <c r="D399" s="152" t="s">
        <v>1052</v>
      </c>
      <c r="E399" s="152" t="s">
        <v>1220</v>
      </c>
      <c r="F399"/>
      <c r="G399" s="152" t="s">
        <v>950</v>
      </c>
      <c r="H399" s="152" t="s">
        <v>426</v>
      </c>
      <c r="I399" s="152" t="s">
        <v>506</v>
      </c>
      <c r="J399">
        <v>2280</v>
      </c>
      <c r="K399" s="152" t="s">
        <v>744</v>
      </c>
      <c r="L399" s="152" t="s">
        <v>741</v>
      </c>
      <c r="M399">
        <v>2022</v>
      </c>
      <c r="N399" t="s">
        <v>4811</v>
      </c>
    </row>
    <row r="400" spans="1:14">
      <c r="A400" s="152" t="s">
        <v>1221</v>
      </c>
      <c r="B400" s="152" t="s">
        <v>442</v>
      </c>
      <c r="C400" s="152" t="s">
        <v>602</v>
      </c>
      <c r="D400" s="152" t="s">
        <v>1052</v>
      </c>
      <c r="E400" s="152" t="s">
        <v>1220</v>
      </c>
      <c r="F400"/>
      <c r="G400" s="152" t="s">
        <v>952</v>
      </c>
      <c r="H400" s="152" t="s">
        <v>426</v>
      </c>
      <c r="I400" s="152" t="s">
        <v>506</v>
      </c>
      <c r="J400"/>
      <c r="K400" s="152" t="s">
        <v>744</v>
      </c>
      <c r="L400" s="152" t="s">
        <v>741</v>
      </c>
      <c r="M400">
        <v>2022</v>
      </c>
      <c r="N400" t="s">
        <v>4812</v>
      </c>
    </row>
    <row r="401" spans="1:14">
      <c r="A401" s="152" t="s">
        <v>1222</v>
      </c>
      <c r="B401" s="152" t="s">
        <v>442</v>
      </c>
      <c r="C401" s="152" t="s">
        <v>602</v>
      </c>
      <c r="D401" s="152" t="s">
        <v>1052</v>
      </c>
      <c r="E401" s="152" t="s">
        <v>1220</v>
      </c>
      <c r="F401"/>
      <c r="G401" s="152" t="s">
        <v>954</v>
      </c>
      <c r="H401" s="152" t="s">
        <v>426</v>
      </c>
      <c r="I401" s="152" t="s">
        <v>506</v>
      </c>
      <c r="J401">
        <v>2280</v>
      </c>
      <c r="K401" s="152" t="s">
        <v>744</v>
      </c>
      <c r="L401" s="152" t="s">
        <v>741</v>
      </c>
      <c r="M401">
        <v>2022</v>
      </c>
      <c r="N401" t="s">
        <v>4813</v>
      </c>
    </row>
    <row r="402" spans="1:14">
      <c r="A402" s="152" t="s">
        <v>1223</v>
      </c>
      <c r="B402" s="152" t="s">
        <v>442</v>
      </c>
      <c r="C402" s="152" t="s">
        <v>602</v>
      </c>
      <c r="D402" s="152" t="s">
        <v>1052</v>
      </c>
      <c r="E402" s="152" t="s">
        <v>1224</v>
      </c>
      <c r="F402"/>
      <c r="G402" s="152" t="s">
        <v>950</v>
      </c>
      <c r="H402" s="152" t="s">
        <v>426</v>
      </c>
      <c r="I402" s="152" t="s">
        <v>506</v>
      </c>
      <c r="J402">
        <v>2440</v>
      </c>
      <c r="K402" s="152" t="s">
        <v>744</v>
      </c>
      <c r="L402" s="152" t="s">
        <v>741</v>
      </c>
      <c r="M402">
        <v>2022</v>
      </c>
      <c r="N402" t="s">
        <v>4814</v>
      </c>
    </row>
    <row r="403" spans="1:14">
      <c r="A403" s="152" t="s">
        <v>1225</v>
      </c>
      <c r="B403" s="152" t="s">
        <v>442</v>
      </c>
      <c r="C403" s="152" t="s">
        <v>602</v>
      </c>
      <c r="D403" s="152" t="s">
        <v>1052</v>
      </c>
      <c r="E403" s="152" t="s">
        <v>1224</v>
      </c>
      <c r="F403"/>
      <c r="G403" s="152" t="s">
        <v>952</v>
      </c>
      <c r="H403" s="152" t="s">
        <v>426</v>
      </c>
      <c r="I403" s="152" t="s">
        <v>506</v>
      </c>
      <c r="J403"/>
      <c r="K403" s="152" t="s">
        <v>744</v>
      </c>
      <c r="L403" s="152" t="s">
        <v>741</v>
      </c>
      <c r="M403">
        <v>2022</v>
      </c>
      <c r="N403" t="s">
        <v>4815</v>
      </c>
    </row>
    <row r="404" spans="1:14">
      <c r="A404" s="152" t="s">
        <v>1226</v>
      </c>
      <c r="B404" s="152" t="s">
        <v>442</v>
      </c>
      <c r="C404" s="152" t="s">
        <v>602</v>
      </c>
      <c r="D404" s="152" t="s">
        <v>1052</v>
      </c>
      <c r="E404" s="152" t="s">
        <v>1224</v>
      </c>
      <c r="F404"/>
      <c r="G404" s="152" t="s">
        <v>954</v>
      </c>
      <c r="H404" s="152" t="s">
        <v>426</v>
      </c>
      <c r="I404" s="152" t="s">
        <v>506</v>
      </c>
      <c r="J404">
        <v>2440</v>
      </c>
      <c r="K404" s="152" t="s">
        <v>744</v>
      </c>
      <c r="L404" s="152" t="s">
        <v>741</v>
      </c>
      <c r="M404">
        <v>2022</v>
      </c>
      <c r="N404" t="s">
        <v>4816</v>
      </c>
    </row>
    <row r="405" spans="1:14">
      <c r="A405" s="152" t="s">
        <v>1227</v>
      </c>
      <c r="B405" s="152" t="s">
        <v>442</v>
      </c>
      <c r="C405" s="152" t="s">
        <v>602</v>
      </c>
      <c r="D405" s="152" t="s">
        <v>1052</v>
      </c>
      <c r="E405" s="152" t="s">
        <v>1228</v>
      </c>
      <c r="F405"/>
      <c r="G405" s="152" t="s">
        <v>950</v>
      </c>
      <c r="H405" s="152" t="s">
        <v>426</v>
      </c>
      <c r="I405" s="152" t="s">
        <v>506</v>
      </c>
      <c r="J405">
        <v>1505</v>
      </c>
      <c r="K405" s="152" t="s">
        <v>744</v>
      </c>
      <c r="L405" s="152" t="s">
        <v>741</v>
      </c>
      <c r="M405">
        <v>2022</v>
      </c>
      <c r="N405" t="s">
        <v>4817</v>
      </c>
    </row>
    <row r="406" spans="1:14">
      <c r="A406" s="152" t="s">
        <v>1229</v>
      </c>
      <c r="B406" s="152" t="s">
        <v>442</v>
      </c>
      <c r="C406" s="152" t="s">
        <v>602</v>
      </c>
      <c r="D406" s="152" t="s">
        <v>1052</v>
      </c>
      <c r="E406" s="152" t="s">
        <v>1228</v>
      </c>
      <c r="F406"/>
      <c r="G406" s="152" t="s">
        <v>952</v>
      </c>
      <c r="H406" s="152" t="s">
        <v>426</v>
      </c>
      <c r="I406" s="152" t="s">
        <v>506</v>
      </c>
      <c r="J406"/>
      <c r="K406" s="152" t="s">
        <v>744</v>
      </c>
      <c r="L406" s="152" t="s">
        <v>741</v>
      </c>
      <c r="M406">
        <v>2022</v>
      </c>
      <c r="N406" t="s">
        <v>4818</v>
      </c>
    </row>
    <row r="407" spans="1:14">
      <c r="A407" s="152" t="s">
        <v>1230</v>
      </c>
      <c r="B407" s="152" t="s">
        <v>442</v>
      </c>
      <c r="C407" s="152" t="s">
        <v>602</v>
      </c>
      <c r="D407" s="152" t="s">
        <v>1052</v>
      </c>
      <c r="E407" s="152" t="s">
        <v>1228</v>
      </c>
      <c r="F407"/>
      <c r="G407" s="152" t="s">
        <v>954</v>
      </c>
      <c r="H407" s="152" t="s">
        <v>426</v>
      </c>
      <c r="I407" s="152" t="s">
        <v>506</v>
      </c>
      <c r="J407">
        <v>1505</v>
      </c>
      <c r="K407" s="152" t="s">
        <v>744</v>
      </c>
      <c r="L407" s="152" t="s">
        <v>741</v>
      </c>
      <c r="M407">
        <v>2022</v>
      </c>
      <c r="N407" t="s">
        <v>4819</v>
      </c>
    </row>
    <row r="408" spans="1:14">
      <c r="A408" s="152" t="s">
        <v>1231</v>
      </c>
      <c r="B408" s="152" t="s">
        <v>442</v>
      </c>
      <c r="C408" s="152" t="s">
        <v>602</v>
      </c>
      <c r="D408" s="152" t="s">
        <v>1052</v>
      </c>
      <c r="E408" s="152" t="s">
        <v>1232</v>
      </c>
      <c r="F408"/>
      <c r="G408" s="152" t="s">
        <v>950</v>
      </c>
      <c r="H408" s="152" t="s">
        <v>426</v>
      </c>
      <c r="I408" s="152" t="s">
        <v>506</v>
      </c>
      <c r="J408">
        <v>1508</v>
      </c>
      <c r="K408" s="152" t="s">
        <v>744</v>
      </c>
      <c r="L408" s="152" t="s">
        <v>741</v>
      </c>
      <c r="M408">
        <v>2022</v>
      </c>
      <c r="N408" t="s">
        <v>4820</v>
      </c>
    </row>
    <row r="409" spans="1:14">
      <c r="A409" s="152" t="s">
        <v>1233</v>
      </c>
      <c r="B409" s="152" t="s">
        <v>442</v>
      </c>
      <c r="C409" s="152" t="s">
        <v>602</v>
      </c>
      <c r="D409" s="152" t="s">
        <v>1052</v>
      </c>
      <c r="E409" s="152" t="s">
        <v>1232</v>
      </c>
      <c r="F409"/>
      <c r="G409" s="152" t="s">
        <v>952</v>
      </c>
      <c r="H409" s="152" t="s">
        <v>426</v>
      </c>
      <c r="I409" s="152" t="s">
        <v>506</v>
      </c>
      <c r="J409"/>
      <c r="K409" s="152" t="s">
        <v>744</v>
      </c>
      <c r="L409" s="152" t="s">
        <v>741</v>
      </c>
      <c r="M409">
        <v>2022</v>
      </c>
      <c r="N409" t="s">
        <v>4821</v>
      </c>
    </row>
    <row r="410" spans="1:14">
      <c r="A410" s="152" t="s">
        <v>1234</v>
      </c>
      <c r="B410" s="152" t="s">
        <v>442</v>
      </c>
      <c r="C410" s="152" t="s">
        <v>602</v>
      </c>
      <c r="D410" s="152" t="s">
        <v>1052</v>
      </c>
      <c r="E410" s="152" t="s">
        <v>1232</v>
      </c>
      <c r="F410"/>
      <c r="G410" s="152" t="s">
        <v>954</v>
      </c>
      <c r="H410" s="152" t="s">
        <v>426</v>
      </c>
      <c r="I410" s="152" t="s">
        <v>506</v>
      </c>
      <c r="J410">
        <v>1508</v>
      </c>
      <c r="K410" s="152" t="s">
        <v>744</v>
      </c>
      <c r="L410" s="152" t="s">
        <v>741</v>
      </c>
      <c r="M410">
        <v>2022</v>
      </c>
      <c r="N410" t="s">
        <v>4822</v>
      </c>
    </row>
    <row r="411" spans="1:14">
      <c r="A411" s="152" t="s">
        <v>1235</v>
      </c>
      <c r="B411" s="152" t="s">
        <v>442</v>
      </c>
      <c r="C411" s="152" t="s">
        <v>602</v>
      </c>
      <c r="D411" s="152" t="s">
        <v>1052</v>
      </c>
      <c r="E411" s="152" t="s">
        <v>1236</v>
      </c>
      <c r="F411"/>
      <c r="G411" s="152" t="s">
        <v>950</v>
      </c>
      <c r="H411" s="152" t="s">
        <v>426</v>
      </c>
      <c r="I411" s="152" t="s">
        <v>506</v>
      </c>
      <c r="J411">
        <v>2138</v>
      </c>
      <c r="K411" s="152" t="s">
        <v>744</v>
      </c>
      <c r="L411" s="152" t="s">
        <v>741</v>
      </c>
      <c r="M411">
        <v>2022</v>
      </c>
      <c r="N411" t="s">
        <v>4823</v>
      </c>
    </row>
    <row r="412" spans="1:14">
      <c r="A412" s="152" t="s">
        <v>1237</v>
      </c>
      <c r="B412" s="152" t="s">
        <v>442</v>
      </c>
      <c r="C412" s="152" t="s">
        <v>602</v>
      </c>
      <c r="D412" s="152" t="s">
        <v>1052</v>
      </c>
      <c r="E412" s="152" t="s">
        <v>1236</v>
      </c>
      <c r="F412"/>
      <c r="G412" s="152" t="s">
        <v>952</v>
      </c>
      <c r="H412" s="152" t="s">
        <v>426</v>
      </c>
      <c r="I412" s="152" t="s">
        <v>506</v>
      </c>
      <c r="J412"/>
      <c r="K412" s="152" t="s">
        <v>744</v>
      </c>
      <c r="L412" s="152" t="s">
        <v>741</v>
      </c>
      <c r="M412">
        <v>2022</v>
      </c>
      <c r="N412" t="s">
        <v>4824</v>
      </c>
    </row>
    <row r="413" spans="1:14">
      <c r="A413" s="152" t="s">
        <v>1238</v>
      </c>
      <c r="B413" s="152" t="s">
        <v>442</v>
      </c>
      <c r="C413" s="152" t="s">
        <v>602</v>
      </c>
      <c r="D413" s="152" t="s">
        <v>1052</v>
      </c>
      <c r="E413" s="152" t="s">
        <v>1236</v>
      </c>
      <c r="F413"/>
      <c r="G413" s="152" t="s">
        <v>954</v>
      </c>
      <c r="H413" s="152" t="s">
        <v>426</v>
      </c>
      <c r="I413" s="152" t="s">
        <v>506</v>
      </c>
      <c r="J413">
        <v>2138</v>
      </c>
      <c r="K413" s="152" t="s">
        <v>744</v>
      </c>
      <c r="L413" s="152" t="s">
        <v>741</v>
      </c>
      <c r="M413">
        <v>2022</v>
      </c>
      <c r="N413" t="s">
        <v>4825</v>
      </c>
    </row>
    <row r="414" spans="1:14">
      <c r="A414" s="152" t="s">
        <v>1239</v>
      </c>
      <c r="B414" s="152" t="s">
        <v>442</v>
      </c>
      <c r="C414" s="152" t="s">
        <v>602</v>
      </c>
      <c r="D414" s="152" t="s">
        <v>1052</v>
      </c>
      <c r="E414" s="152" t="s">
        <v>1240</v>
      </c>
      <c r="F414"/>
      <c r="G414" s="152" t="s">
        <v>950</v>
      </c>
      <c r="H414" s="152" t="s">
        <v>426</v>
      </c>
      <c r="I414" s="152" t="s">
        <v>506</v>
      </c>
      <c r="J414">
        <v>3607</v>
      </c>
      <c r="K414" s="152" t="s">
        <v>744</v>
      </c>
      <c r="L414" s="152" t="s">
        <v>741</v>
      </c>
      <c r="M414">
        <v>2022</v>
      </c>
      <c r="N414" t="s">
        <v>4826</v>
      </c>
    </row>
    <row r="415" spans="1:14">
      <c r="A415" s="152" t="s">
        <v>1241</v>
      </c>
      <c r="B415" s="152" t="s">
        <v>442</v>
      </c>
      <c r="C415" s="152" t="s">
        <v>602</v>
      </c>
      <c r="D415" s="152" t="s">
        <v>1052</v>
      </c>
      <c r="E415" s="152" t="s">
        <v>1240</v>
      </c>
      <c r="F415"/>
      <c r="G415" s="152" t="s">
        <v>952</v>
      </c>
      <c r="H415" s="152" t="s">
        <v>426</v>
      </c>
      <c r="I415" s="152" t="s">
        <v>506</v>
      </c>
      <c r="J415"/>
      <c r="K415" s="152" t="s">
        <v>744</v>
      </c>
      <c r="L415" s="152" t="s">
        <v>741</v>
      </c>
      <c r="M415">
        <v>2022</v>
      </c>
      <c r="N415" t="s">
        <v>4827</v>
      </c>
    </row>
    <row r="416" spans="1:14">
      <c r="A416" s="152" t="s">
        <v>1242</v>
      </c>
      <c r="B416" s="152" t="s">
        <v>442</v>
      </c>
      <c r="C416" s="152" t="s">
        <v>602</v>
      </c>
      <c r="D416" s="152" t="s">
        <v>1052</v>
      </c>
      <c r="E416" s="152" t="s">
        <v>1240</v>
      </c>
      <c r="F416"/>
      <c r="G416" s="152" t="s">
        <v>954</v>
      </c>
      <c r="H416" s="152" t="s">
        <v>426</v>
      </c>
      <c r="I416" s="152" t="s">
        <v>506</v>
      </c>
      <c r="J416">
        <v>3607</v>
      </c>
      <c r="K416" s="152" t="s">
        <v>744</v>
      </c>
      <c r="L416" s="152" t="s">
        <v>741</v>
      </c>
      <c r="M416">
        <v>2022</v>
      </c>
      <c r="N416" t="s">
        <v>4828</v>
      </c>
    </row>
    <row r="417" spans="1:14">
      <c r="A417" s="152" t="s">
        <v>1243</v>
      </c>
      <c r="B417" s="152" t="s">
        <v>442</v>
      </c>
      <c r="C417" s="152" t="s">
        <v>602</v>
      </c>
      <c r="D417" s="152" t="s">
        <v>1052</v>
      </c>
      <c r="E417" s="152" t="s">
        <v>1244</v>
      </c>
      <c r="F417"/>
      <c r="G417" s="152" t="s">
        <v>950</v>
      </c>
      <c r="H417" s="152" t="s">
        <v>426</v>
      </c>
      <c r="I417" s="152" t="s">
        <v>506</v>
      </c>
      <c r="J417">
        <v>12</v>
      </c>
      <c r="K417" s="152" t="s">
        <v>744</v>
      </c>
      <c r="L417" s="152" t="s">
        <v>741</v>
      </c>
      <c r="M417">
        <v>2022</v>
      </c>
      <c r="N417" t="s">
        <v>4829</v>
      </c>
    </row>
    <row r="418" spans="1:14">
      <c r="A418" s="152" t="s">
        <v>1245</v>
      </c>
      <c r="B418" s="152" t="s">
        <v>442</v>
      </c>
      <c r="C418" s="152" t="s">
        <v>602</v>
      </c>
      <c r="D418" s="152" t="s">
        <v>1052</v>
      </c>
      <c r="E418" s="152" t="s">
        <v>1244</v>
      </c>
      <c r="F418"/>
      <c r="G418" s="152" t="s">
        <v>952</v>
      </c>
      <c r="H418" s="152" t="s">
        <v>426</v>
      </c>
      <c r="I418" s="152" t="s">
        <v>506</v>
      </c>
      <c r="J418">
        <v>2</v>
      </c>
      <c r="K418" s="152" t="s">
        <v>744</v>
      </c>
      <c r="L418" s="152" t="s">
        <v>741</v>
      </c>
      <c r="M418">
        <v>2022</v>
      </c>
      <c r="N418" t="s">
        <v>4830</v>
      </c>
    </row>
    <row r="419" spans="1:14">
      <c r="A419" s="152" t="s">
        <v>1246</v>
      </c>
      <c r="B419" s="152" t="s">
        <v>442</v>
      </c>
      <c r="C419" s="152" t="s">
        <v>602</v>
      </c>
      <c r="D419" s="152" t="s">
        <v>1052</v>
      </c>
      <c r="E419" s="152" t="s">
        <v>1244</v>
      </c>
      <c r="F419"/>
      <c r="G419" s="152" t="s">
        <v>954</v>
      </c>
      <c r="H419" s="152" t="s">
        <v>426</v>
      </c>
      <c r="I419" s="152" t="s">
        <v>506</v>
      </c>
      <c r="J419">
        <v>14</v>
      </c>
      <c r="K419" s="152" t="s">
        <v>744</v>
      </c>
      <c r="L419" s="152" t="s">
        <v>741</v>
      </c>
      <c r="M419">
        <v>2022</v>
      </c>
      <c r="N419" t="s">
        <v>4831</v>
      </c>
    </row>
    <row r="420" spans="1:14">
      <c r="A420" s="152" t="s">
        <v>1247</v>
      </c>
      <c r="B420" s="152" t="s">
        <v>442</v>
      </c>
      <c r="C420" s="152" t="s">
        <v>602</v>
      </c>
      <c r="D420" s="152" t="s">
        <v>1052</v>
      </c>
      <c r="E420" s="152" t="s">
        <v>1248</v>
      </c>
      <c r="F420"/>
      <c r="G420" s="152" t="s">
        <v>950</v>
      </c>
      <c r="H420" s="152" t="s">
        <v>426</v>
      </c>
      <c r="I420" s="152" t="s">
        <v>506</v>
      </c>
      <c r="J420">
        <v>94</v>
      </c>
      <c r="K420" s="152" t="s">
        <v>744</v>
      </c>
      <c r="L420" s="152" t="s">
        <v>741</v>
      </c>
      <c r="M420">
        <v>2022</v>
      </c>
      <c r="N420" t="s">
        <v>4832</v>
      </c>
    </row>
    <row r="421" spans="1:14">
      <c r="A421" s="152" t="s">
        <v>1249</v>
      </c>
      <c r="B421" s="152" t="s">
        <v>442</v>
      </c>
      <c r="C421" s="152" t="s">
        <v>602</v>
      </c>
      <c r="D421" s="152" t="s">
        <v>1052</v>
      </c>
      <c r="E421" s="152" t="s">
        <v>1248</v>
      </c>
      <c r="F421"/>
      <c r="G421" s="152" t="s">
        <v>952</v>
      </c>
      <c r="H421" s="152" t="s">
        <v>426</v>
      </c>
      <c r="I421" s="152" t="s">
        <v>506</v>
      </c>
      <c r="J421">
        <v>1</v>
      </c>
      <c r="K421" s="152" t="s">
        <v>744</v>
      </c>
      <c r="L421" s="152" t="s">
        <v>741</v>
      </c>
      <c r="M421">
        <v>2022</v>
      </c>
      <c r="N421" t="s">
        <v>4833</v>
      </c>
    </row>
    <row r="422" spans="1:14">
      <c r="A422" s="152" t="s">
        <v>1250</v>
      </c>
      <c r="B422" s="152" t="s">
        <v>442</v>
      </c>
      <c r="C422" s="152" t="s">
        <v>602</v>
      </c>
      <c r="D422" s="152" t="s">
        <v>1052</v>
      </c>
      <c r="E422" s="152" t="s">
        <v>1248</v>
      </c>
      <c r="F422"/>
      <c r="G422" s="152" t="s">
        <v>954</v>
      </c>
      <c r="H422" s="152" t="s">
        <v>426</v>
      </c>
      <c r="I422" s="152" t="s">
        <v>506</v>
      </c>
      <c r="J422">
        <v>95</v>
      </c>
      <c r="K422" s="152" t="s">
        <v>744</v>
      </c>
      <c r="L422" s="152" t="s">
        <v>741</v>
      </c>
      <c r="M422">
        <v>2022</v>
      </c>
      <c r="N422" t="s">
        <v>4834</v>
      </c>
    </row>
    <row r="423" spans="1:14">
      <c r="A423" s="152" t="s">
        <v>1251</v>
      </c>
      <c r="B423" s="152" t="s">
        <v>442</v>
      </c>
      <c r="C423" s="152" t="s">
        <v>602</v>
      </c>
      <c r="D423" s="152" t="s">
        <v>1052</v>
      </c>
      <c r="E423" s="152" t="s">
        <v>1252</v>
      </c>
      <c r="F423"/>
      <c r="G423" s="152" t="s">
        <v>950</v>
      </c>
      <c r="H423" s="152" t="s">
        <v>426</v>
      </c>
      <c r="I423" s="152" t="s">
        <v>506</v>
      </c>
      <c r="J423">
        <v>36</v>
      </c>
      <c r="K423" s="152" t="s">
        <v>744</v>
      </c>
      <c r="L423" s="152" t="s">
        <v>741</v>
      </c>
      <c r="M423">
        <v>2022</v>
      </c>
      <c r="N423" t="s">
        <v>4835</v>
      </c>
    </row>
    <row r="424" spans="1:14">
      <c r="A424" s="152" t="s">
        <v>1253</v>
      </c>
      <c r="B424" s="152" t="s">
        <v>442</v>
      </c>
      <c r="C424" s="152" t="s">
        <v>602</v>
      </c>
      <c r="D424" s="152" t="s">
        <v>1052</v>
      </c>
      <c r="E424" s="152" t="s">
        <v>1252</v>
      </c>
      <c r="F424"/>
      <c r="G424" s="152" t="s">
        <v>952</v>
      </c>
      <c r="H424" s="152" t="s">
        <v>426</v>
      </c>
      <c r="I424" s="152" t="s">
        <v>506</v>
      </c>
      <c r="J424">
        <v>2</v>
      </c>
      <c r="K424" s="152" t="s">
        <v>744</v>
      </c>
      <c r="L424" s="152" t="s">
        <v>741</v>
      </c>
      <c r="M424">
        <v>2022</v>
      </c>
      <c r="N424" t="s">
        <v>4836</v>
      </c>
    </row>
    <row r="425" spans="1:14">
      <c r="A425" s="152" t="s">
        <v>1254</v>
      </c>
      <c r="B425" s="152" t="s">
        <v>442</v>
      </c>
      <c r="C425" s="152" t="s">
        <v>602</v>
      </c>
      <c r="D425" s="152" t="s">
        <v>1052</v>
      </c>
      <c r="E425" s="152" t="s">
        <v>1252</v>
      </c>
      <c r="F425"/>
      <c r="G425" s="152" t="s">
        <v>954</v>
      </c>
      <c r="H425" s="152" t="s">
        <v>426</v>
      </c>
      <c r="I425" s="152" t="s">
        <v>506</v>
      </c>
      <c r="J425">
        <v>38</v>
      </c>
      <c r="K425" s="152" t="s">
        <v>744</v>
      </c>
      <c r="L425" s="152" t="s">
        <v>741</v>
      </c>
      <c r="M425">
        <v>2022</v>
      </c>
      <c r="N425" t="s">
        <v>4837</v>
      </c>
    </row>
    <row r="426" spans="1:14">
      <c r="A426" s="152" t="s">
        <v>1255</v>
      </c>
      <c r="B426" s="152" t="s">
        <v>442</v>
      </c>
      <c r="C426" s="152" t="s">
        <v>602</v>
      </c>
      <c r="D426" s="152" t="s">
        <v>1052</v>
      </c>
      <c r="E426" s="152" t="s">
        <v>1256</v>
      </c>
      <c r="F426"/>
      <c r="G426" s="152" t="s">
        <v>950</v>
      </c>
      <c r="H426" s="152" t="s">
        <v>426</v>
      </c>
      <c r="I426" s="152" t="s">
        <v>506</v>
      </c>
      <c r="J426"/>
      <c r="K426" s="152" t="s">
        <v>744</v>
      </c>
      <c r="L426" s="152" t="s">
        <v>741</v>
      </c>
      <c r="M426">
        <v>2022</v>
      </c>
      <c r="N426" t="s">
        <v>4838</v>
      </c>
    </row>
    <row r="427" spans="1:14">
      <c r="A427" s="152" t="s">
        <v>1257</v>
      </c>
      <c r="B427" s="152" t="s">
        <v>442</v>
      </c>
      <c r="C427" s="152" t="s">
        <v>602</v>
      </c>
      <c r="D427" s="152" t="s">
        <v>1052</v>
      </c>
      <c r="E427" s="152" t="s">
        <v>1256</v>
      </c>
      <c r="F427"/>
      <c r="G427" s="152" t="s">
        <v>952</v>
      </c>
      <c r="H427" s="152" t="s">
        <v>426</v>
      </c>
      <c r="I427" s="152" t="s">
        <v>506</v>
      </c>
      <c r="J427">
        <v>2</v>
      </c>
      <c r="K427" s="152" t="s">
        <v>744</v>
      </c>
      <c r="L427" s="152" t="s">
        <v>741</v>
      </c>
      <c r="M427">
        <v>2022</v>
      </c>
      <c r="N427" t="s">
        <v>4839</v>
      </c>
    </row>
    <row r="428" spans="1:14">
      <c r="A428" s="152" t="s">
        <v>1258</v>
      </c>
      <c r="B428" s="152" t="s">
        <v>442</v>
      </c>
      <c r="C428" s="152" t="s">
        <v>602</v>
      </c>
      <c r="D428" s="152" t="s">
        <v>1052</v>
      </c>
      <c r="E428" s="152" t="s">
        <v>1256</v>
      </c>
      <c r="F428"/>
      <c r="G428" s="152" t="s">
        <v>954</v>
      </c>
      <c r="H428" s="152" t="s">
        <v>426</v>
      </c>
      <c r="I428" s="152" t="s">
        <v>506</v>
      </c>
      <c r="J428">
        <v>2</v>
      </c>
      <c r="K428" s="152" t="s">
        <v>744</v>
      </c>
      <c r="L428" s="152" t="s">
        <v>741</v>
      </c>
      <c r="M428">
        <v>2022</v>
      </c>
      <c r="N428" t="s">
        <v>4840</v>
      </c>
    </row>
    <row r="429" spans="1:14">
      <c r="A429" s="152" t="s">
        <v>1259</v>
      </c>
      <c r="B429" s="152" t="s">
        <v>442</v>
      </c>
      <c r="C429" s="152" t="s">
        <v>602</v>
      </c>
      <c r="D429" s="152" t="s">
        <v>1052</v>
      </c>
      <c r="E429" s="152" t="s">
        <v>1260</v>
      </c>
      <c r="F429"/>
      <c r="G429" s="152" t="s">
        <v>950</v>
      </c>
      <c r="H429" s="152" t="s">
        <v>426</v>
      </c>
      <c r="I429" s="152" t="s">
        <v>506</v>
      </c>
      <c r="J429"/>
      <c r="K429" s="152" t="s">
        <v>744</v>
      </c>
      <c r="L429" s="152" t="s">
        <v>741</v>
      </c>
      <c r="M429">
        <v>2022</v>
      </c>
      <c r="N429" t="s">
        <v>4841</v>
      </c>
    </row>
    <row r="430" spans="1:14">
      <c r="A430" s="152" t="s">
        <v>1261</v>
      </c>
      <c r="B430" s="152" t="s">
        <v>442</v>
      </c>
      <c r="C430" s="152" t="s">
        <v>602</v>
      </c>
      <c r="D430" s="152" t="s">
        <v>1052</v>
      </c>
      <c r="E430" s="152" t="s">
        <v>1260</v>
      </c>
      <c r="F430"/>
      <c r="G430" s="152" t="s">
        <v>952</v>
      </c>
      <c r="H430" s="152" t="s">
        <v>426</v>
      </c>
      <c r="I430" s="152" t="s">
        <v>506</v>
      </c>
      <c r="J430">
        <v>3</v>
      </c>
      <c r="K430" s="152" t="s">
        <v>744</v>
      </c>
      <c r="L430" s="152" t="s">
        <v>741</v>
      </c>
      <c r="M430">
        <v>2022</v>
      </c>
      <c r="N430" t="s">
        <v>4842</v>
      </c>
    </row>
    <row r="431" spans="1:14">
      <c r="A431" s="152" t="s">
        <v>1262</v>
      </c>
      <c r="B431" s="152" t="s">
        <v>442</v>
      </c>
      <c r="C431" s="152" t="s">
        <v>602</v>
      </c>
      <c r="D431" s="152" t="s">
        <v>1052</v>
      </c>
      <c r="E431" s="152" t="s">
        <v>1260</v>
      </c>
      <c r="F431"/>
      <c r="G431" s="152" t="s">
        <v>954</v>
      </c>
      <c r="H431" s="152" t="s">
        <v>426</v>
      </c>
      <c r="I431" s="152" t="s">
        <v>506</v>
      </c>
      <c r="J431">
        <v>3</v>
      </c>
      <c r="K431" s="152" t="s">
        <v>744</v>
      </c>
      <c r="L431" s="152" t="s">
        <v>741</v>
      </c>
      <c r="M431">
        <v>2022</v>
      </c>
      <c r="N431" t="s">
        <v>4843</v>
      </c>
    </row>
    <row r="432" spans="1:14">
      <c r="A432" s="152" t="s">
        <v>1263</v>
      </c>
      <c r="B432" s="152" t="s">
        <v>442</v>
      </c>
      <c r="C432" s="152" t="s">
        <v>602</v>
      </c>
      <c r="D432" s="152" t="s">
        <v>1052</v>
      </c>
      <c r="E432" s="152" t="s">
        <v>1264</v>
      </c>
      <c r="F432"/>
      <c r="G432" s="152" t="s">
        <v>950</v>
      </c>
      <c r="H432" s="152" t="s">
        <v>426</v>
      </c>
      <c r="I432" s="152" t="s">
        <v>506</v>
      </c>
      <c r="J432"/>
      <c r="K432" s="152" t="s">
        <v>744</v>
      </c>
      <c r="L432" s="152" t="s">
        <v>741</v>
      </c>
      <c r="M432">
        <v>2022</v>
      </c>
      <c r="N432" t="s">
        <v>4844</v>
      </c>
    </row>
    <row r="433" spans="1:14">
      <c r="A433" s="152" t="s">
        <v>1265</v>
      </c>
      <c r="B433" s="152" t="s">
        <v>442</v>
      </c>
      <c r="C433" s="152" t="s">
        <v>602</v>
      </c>
      <c r="D433" s="152" t="s">
        <v>1052</v>
      </c>
      <c r="E433" s="152" t="s">
        <v>1264</v>
      </c>
      <c r="F433"/>
      <c r="G433" s="152" t="s">
        <v>952</v>
      </c>
      <c r="H433" s="152" t="s">
        <v>426</v>
      </c>
      <c r="I433" s="152" t="s">
        <v>506</v>
      </c>
      <c r="J433">
        <v>3</v>
      </c>
      <c r="K433" s="152" t="s">
        <v>744</v>
      </c>
      <c r="L433" s="152" t="s">
        <v>741</v>
      </c>
      <c r="M433">
        <v>2022</v>
      </c>
      <c r="N433" t="s">
        <v>4845</v>
      </c>
    </row>
    <row r="434" spans="1:14">
      <c r="A434" s="152" t="s">
        <v>1266</v>
      </c>
      <c r="B434" s="152" t="s">
        <v>442</v>
      </c>
      <c r="C434" s="152" t="s">
        <v>602</v>
      </c>
      <c r="D434" s="152" t="s">
        <v>1052</v>
      </c>
      <c r="E434" s="152" t="s">
        <v>1264</v>
      </c>
      <c r="F434"/>
      <c r="G434" s="152" t="s">
        <v>954</v>
      </c>
      <c r="H434" s="152" t="s">
        <v>426</v>
      </c>
      <c r="I434" s="152" t="s">
        <v>506</v>
      </c>
      <c r="J434">
        <v>3</v>
      </c>
      <c r="K434" s="152" t="s">
        <v>744</v>
      </c>
      <c r="L434" s="152" t="s">
        <v>741</v>
      </c>
      <c r="M434">
        <v>2022</v>
      </c>
      <c r="N434" t="s">
        <v>4846</v>
      </c>
    </row>
    <row r="435" spans="1:14">
      <c r="A435" s="152" t="s">
        <v>1267</v>
      </c>
      <c r="B435" s="152" t="s">
        <v>442</v>
      </c>
      <c r="C435" s="152" t="s">
        <v>602</v>
      </c>
      <c r="D435" s="152" t="s">
        <v>1052</v>
      </c>
      <c r="E435" s="152" t="s">
        <v>1268</v>
      </c>
      <c r="F435"/>
      <c r="G435" s="152" t="s">
        <v>950</v>
      </c>
      <c r="H435" s="152" t="s">
        <v>426</v>
      </c>
      <c r="I435" s="152" t="s">
        <v>506</v>
      </c>
      <c r="J435"/>
      <c r="K435" s="152" t="s">
        <v>744</v>
      </c>
      <c r="L435" s="152" t="s">
        <v>741</v>
      </c>
      <c r="M435">
        <v>2022</v>
      </c>
      <c r="N435" t="s">
        <v>4847</v>
      </c>
    </row>
    <row r="436" spans="1:14">
      <c r="A436" s="152" t="s">
        <v>1269</v>
      </c>
      <c r="B436" s="152" t="s">
        <v>442</v>
      </c>
      <c r="C436" s="152" t="s">
        <v>602</v>
      </c>
      <c r="D436" s="152" t="s">
        <v>1052</v>
      </c>
      <c r="E436" s="152" t="s">
        <v>1268</v>
      </c>
      <c r="F436"/>
      <c r="G436" s="152" t="s">
        <v>952</v>
      </c>
      <c r="H436" s="152" t="s">
        <v>426</v>
      </c>
      <c r="I436" s="152" t="s">
        <v>506</v>
      </c>
      <c r="J436">
        <v>3</v>
      </c>
      <c r="K436" s="152" t="s">
        <v>744</v>
      </c>
      <c r="L436" s="152" t="s">
        <v>741</v>
      </c>
      <c r="M436">
        <v>2022</v>
      </c>
      <c r="N436" t="s">
        <v>4848</v>
      </c>
    </row>
    <row r="437" spans="1:14">
      <c r="A437" s="152" t="s">
        <v>1270</v>
      </c>
      <c r="B437" s="152" t="s">
        <v>442</v>
      </c>
      <c r="C437" s="152" t="s">
        <v>602</v>
      </c>
      <c r="D437" s="152" t="s">
        <v>1052</v>
      </c>
      <c r="E437" s="152" t="s">
        <v>1268</v>
      </c>
      <c r="F437"/>
      <c r="G437" s="152" t="s">
        <v>954</v>
      </c>
      <c r="H437" s="152" t="s">
        <v>426</v>
      </c>
      <c r="I437" s="152" t="s">
        <v>506</v>
      </c>
      <c r="J437">
        <v>3</v>
      </c>
      <c r="K437" s="152" t="s">
        <v>744</v>
      </c>
      <c r="L437" s="152" t="s">
        <v>741</v>
      </c>
      <c r="M437">
        <v>2022</v>
      </c>
      <c r="N437" t="s">
        <v>4849</v>
      </c>
    </row>
    <row r="438" spans="1:14">
      <c r="A438" s="152" t="s">
        <v>1271</v>
      </c>
      <c r="B438" s="152" t="s">
        <v>442</v>
      </c>
      <c r="C438" s="152" t="s">
        <v>602</v>
      </c>
      <c r="D438" s="152" t="s">
        <v>1052</v>
      </c>
      <c r="E438" s="152" t="s">
        <v>1272</v>
      </c>
      <c r="F438"/>
      <c r="G438" s="152" t="s">
        <v>950</v>
      </c>
      <c r="H438" s="152" t="s">
        <v>426</v>
      </c>
      <c r="I438" s="152" t="s">
        <v>506</v>
      </c>
      <c r="J438">
        <v>3245</v>
      </c>
      <c r="K438" s="152" t="s">
        <v>744</v>
      </c>
      <c r="L438" s="152" t="s">
        <v>741</v>
      </c>
      <c r="M438">
        <v>2022</v>
      </c>
      <c r="N438" t="s">
        <v>4850</v>
      </c>
    </row>
    <row r="439" spans="1:14">
      <c r="A439" s="152" t="s">
        <v>1273</v>
      </c>
      <c r="B439" s="152" t="s">
        <v>442</v>
      </c>
      <c r="C439" s="152" t="s">
        <v>602</v>
      </c>
      <c r="D439" s="152" t="s">
        <v>1052</v>
      </c>
      <c r="E439" s="152" t="s">
        <v>1272</v>
      </c>
      <c r="F439"/>
      <c r="G439" s="152" t="s">
        <v>952</v>
      </c>
      <c r="H439" s="152" t="s">
        <v>426</v>
      </c>
      <c r="I439" s="152" t="s">
        <v>506</v>
      </c>
      <c r="J439"/>
      <c r="K439" s="152" t="s">
        <v>744</v>
      </c>
      <c r="L439" s="152" t="s">
        <v>741</v>
      </c>
      <c r="M439">
        <v>2022</v>
      </c>
      <c r="N439" t="s">
        <v>4851</v>
      </c>
    </row>
    <row r="440" spans="1:14">
      <c r="A440" s="152" t="s">
        <v>1274</v>
      </c>
      <c r="B440" s="152" t="s">
        <v>442</v>
      </c>
      <c r="C440" s="152" t="s">
        <v>602</v>
      </c>
      <c r="D440" s="152" t="s">
        <v>1052</v>
      </c>
      <c r="E440" s="152" t="s">
        <v>1272</v>
      </c>
      <c r="F440"/>
      <c r="G440" s="152" t="s">
        <v>954</v>
      </c>
      <c r="H440" s="152" t="s">
        <v>426</v>
      </c>
      <c r="I440" s="152" t="s">
        <v>506</v>
      </c>
      <c r="J440">
        <v>3245</v>
      </c>
      <c r="K440" s="152" t="s">
        <v>744</v>
      </c>
      <c r="L440" s="152" t="s">
        <v>741</v>
      </c>
      <c r="M440">
        <v>2022</v>
      </c>
      <c r="N440" t="s">
        <v>4852</v>
      </c>
    </row>
    <row r="441" spans="1:14">
      <c r="A441" s="152" t="s">
        <v>1275</v>
      </c>
      <c r="B441" s="152" t="s">
        <v>442</v>
      </c>
      <c r="C441" s="152" t="s">
        <v>602</v>
      </c>
      <c r="D441" s="152" t="s">
        <v>1052</v>
      </c>
      <c r="E441" s="152" t="s">
        <v>1276</v>
      </c>
      <c r="F441"/>
      <c r="G441" s="152" t="s">
        <v>950</v>
      </c>
      <c r="H441" s="152" t="s">
        <v>426</v>
      </c>
      <c r="I441" s="152" t="s">
        <v>506</v>
      </c>
      <c r="J441">
        <v>25</v>
      </c>
      <c r="K441" s="152" t="s">
        <v>744</v>
      </c>
      <c r="L441" s="152" t="s">
        <v>741</v>
      </c>
      <c r="M441">
        <v>2022</v>
      </c>
      <c r="N441" t="s">
        <v>4853</v>
      </c>
    </row>
    <row r="442" spans="1:14">
      <c r="A442" s="152" t="s">
        <v>1277</v>
      </c>
      <c r="B442" s="152" t="s">
        <v>442</v>
      </c>
      <c r="C442" s="152" t="s">
        <v>602</v>
      </c>
      <c r="D442" s="152" t="s">
        <v>1052</v>
      </c>
      <c r="E442" s="152" t="s">
        <v>1276</v>
      </c>
      <c r="F442"/>
      <c r="G442" s="152" t="s">
        <v>952</v>
      </c>
      <c r="H442" s="152" t="s">
        <v>426</v>
      </c>
      <c r="I442" s="152" t="s">
        <v>506</v>
      </c>
      <c r="J442">
        <v>1</v>
      </c>
      <c r="K442" s="152" t="s">
        <v>744</v>
      </c>
      <c r="L442" s="152" t="s">
        <v>741</v>
      </c>
      <c r="M442">
        <v>2022</v>
      </c>
      <c r="N442" t="s">
        <v>4854</v>
      </c>
    </row>
    <row r="443" spans="1:14">
      <c r="A443" s="152" t="s">
        <v>1278</v>
      </c>
      <c r="B443" s="152" t="s">
        <v>442</v>
      </c>
      <c r="C443" s="152" t="s">
        <v>602</v>
      </c>
      <c r="D443" s="152" t="s">
        <v>1052</v>
      </c>
      <c r="E443" s="152" t="s">
        <v>1276</v>
      </c>
      <c r="F443"/>
      <c r="G443" s="152" t="s">
        <v>954</v>
      </c>
      <c r="H443" s="152" t="s">
        <v>426</v>
      </c>
      <c r="I443" s="152" t="s">
        <v>506</v>
      </c>
      <c r="J443">
        <v>26</v>
      </c>
      <c r="K443" s="152" t="s">
        <v>744</v>
      </c>
      <c r="L443" s="152" t="s">
        <v>741</v>
      </c>
      <c r="M443">
        <v>2022</v>
      </c>
      <c r="N443" t="s">
        <v>4855</v>
      </c>
    </row>
    <row r="444" spans="1:14">
      <c r="A444" s="152" t="s">
        <v>1279</v>
      </c>
      <c r="B444" s="152" t="s">
        <v>442</v>
      </c>
      <c r="C444" s="152" t="s">
        <v>602</v>
      </c>
      <c r="D444" s="152" t="s">
        <v>1052</v>
      </c>
      <c r="E444" s="152" t="s">
        <v>1280</v>
      </c>
      <c r="F444"/>
      <c r="G444" s="152" t="s">
        <v>950</v>
      </c>
      <c r="H444" s="152" t="s">
        <v>426</v>
      </c>
      <c r="I444" s="152" t="s">
        <v>506</v>
      </c>
      <c r="J444"/>
      <c r="K444" s="152" t="s">
        <v>744</v>
      </c>
      <c r="L444" s="152" t="s">
        <v>741</v>
      </c>
      <c r="M444">
        <v>2022</v>
      </c>
      <c r="N444" t="s">
        <v>4856</v>
      </c>
    </row>
    <row r="445" spans="1:14">
      <c r="A445" s="152" t="s">
        <v>1281</v>
      </c>
      <c r="B445" s="152" t="s">
        <v>442</v>
      </c>
      <c r="C445" s="152" t="s">
        <v>602</v>
      </c>
      <c r="D445" s="152" t="s">
        <v>1052</v>
      </c>
      <c r="E445" s="152" t="s">
        <v>1280</v>
      </c>
      <c r="F445"/>
      <c r="G445" s="152" t="s">
        <v>952</v>
      </c>
      <c r="H445" s="152" t="s">
        <v>426</v>
      </c>
      <c r="I445" s="152" t="s">
        <v>506</v>
      </c>
      <c r="J445">
        <v>3</v>
      </c>
      <c r="K445" s="152" t="s">
        <v>744</v>
      </c>
      <c r="L445" s="152" t="s">
        <v>741</v>
      </c>
      <c r="M445">
        <v>2022</v>
      </c>
      <c r="N445" t="s">
        <v>4857</v>
      </c>
    </row>
    <row r="446" spans="1:14">
      <c r="A446" s="152" t="s">
        <v>1282</v>
      </c>
      <c r="B446" s="152" t="s">
        <v>442</v>
      </c>
      <c r="C446" s="152" t="s">
        <v>602</v>
      </c>
      <c r="D446" s="152" t="s">
        <v>1052</v>
      </c>
      <c r="E446" s="152" t="s">
        <v>1280</v>
      </c>
      <c r="F446"/>
      <c r="G446" s="152" t="s">
        <v>954</v>
      </c>
      <c r="H446" s="152" t="s">
        <v>426</v>
      </c>
      <c r="I446" s="152" t="s">
        <v>506</v>
      </c>
      <c r="J446">
        <v>3</v>
      </c>
      <c r="K446" s="152" t="s">
        <v>744</v>
      </c>
      <c r="L446" s="152" t="s">
        <v>741</v>
      </c>
      <c r="M446">
        <v>2022</v>
      </c>
      <c r="N446" t="s">
        <v>4858</v>
      </c>
    </row>
    <row r="447" spans="1:14">
      <c r="A447" s="152" t="s">
        <v>1283</v>
      </c>
      <c r="B447" s="152" t="s">
        <v>442</v>
      </c>
      <c r="C447" s="152" t="s">
        <v>602</v>
      </c>
      <c r="D447" s="152" t="s">
        <v>1052</v>
      </c>
      <c r="E447" s="152" t="s">
        <v>1284</v>
      </c>
      <c r="F447"/>
      <c r="G447" s="152" t="s">
        <v>950</v>
      </c>
      <c r="H447" s="152" t="s">
        <v>426</v>
      </c>
      <c r="I447" s="152" t="s">
        <v>506</v>
      </c>
      <c r="J447"/>
      <c r="K447" s="152" t="s">
        <v>744</v>
      </c>
      <c r="L447" s="152" t="s">
        <v>741</v>
      </c>
      <c r="M447">
        <v>2022</v>
      </c>
      <c r="N447" t="s">
        <v>4859</v>
      </c>
    </row>
    <row r="448" spans="1:14">
      <c r="A448" s="152" t="s">
        <v>1285</v>
      </c>
      <c r="B448" s="152" t="s">
        <v>442</v>
      </c>
      <c r="C448" s="152" t="s">
        <v>602</v>
      </c>
      <c r="D448" s="152" t="s">
        <v>1052</v>
      </c>
      <c r="E448" s="152" t="s">
        <v>1284</v>
      </c>
      <c r="F448"/>
      <c r="G448" s="152" t="s">
        <v>952</v>
      </c>
      <c r="H448" s="152" t="s">
        <v>426</v>
      </c>
      <c r="I448" s="152" t="s">
        <v>506</v>
      </c>
      <c r="J448">
        <v>3</v>
      </c>
      <c r="K448" s="152" t="s">
        <v>744</v>
      </c>
      <c r="L448" s="152" t="s">
        <v>741</v>
      </c>
      <c r="M448">
        <v>2022</v>
      </c>
      <c r="N448" t="s">
        <v>4860</v>
      </c>
    </row>
    <row r="449" spans="1:14">
      <c r="A449" s="152" t="s">
        <v>1286</v>
      </c>
      <c r="B449" s="152" t="s">
        <v>442</v>
      </c>
      <c r="C449" s="152" t="s">
        <v>602</v>
      </c>
      <c r="D449" s="152" t="s">
        <v>1052</v>
      </c>
      <c r="E449" s="152" t="s">
        <v>1284</v>
      </c>
      <c r="F449"/>
      <c r="G449" s="152" t="s">
        <v>954</v>
      </c>
      <c r="H449" s="152" t="s">
        <v>426</v>
      </c>
      <c r="I449" s="152" t="s">
        <v>506</v>
      </c>
      <c r="J449">
        <v>3</v>
      </c>
      <c r="K449" s="152" t="s">
        <v>744</v>
      </c>
      <c r="L449" s="152" t="s">
        <v>741</v>
      </c>
      <c r="M449">
        <v>2022</v>
      </c>
      <c r="N449" t="s">
        <v>4861</v>
      </c>
    </row>
    <row r="450" spans="1:14">
      <c r="A450" s="152" t="s">
        <v>1287</v>
      </c>
      <c r="B450" s="152" t="s">
        <v>442</v>
      </c>
      <c r="C450" s="152" t="s">
        <v>602</v>
      </c>
      <c r="D450" s="152" t="s">
        <v>1052</v>
      </c>
      <c r="E450" s="152" t="s">
        <v>1288</v>
      </c>
      <c r="F450"/>
      <c r="G450" s="152" t="s">
        <v>950</v>
      </c>
      <c r="H450" s="152" t="s">
        <v>426</v>
      </c>
      <c r="I450" s="152" t="s">
        <v>506</v>
      </c>
      <c r="J450">
        <v>1805</v>
      </c>
      <c r="K450" s="152" t="s">
        <v>744</v>
      </c>
      <c r="L450" s="152" t="s">
        <v>741</v>
      </c>
      <c r="M450">
        <v>2022</v>
      </c>
      <c r="N450" t="s">
        <v>4862</v>
      </c>
    </row>
    <row r="451" spans="1:14">
      <c r="A451" s="152" t="s">
        <v>1289</v>
      </c>
      <c r="B451" s="152" t="s">
        <v>442</v>
      </c>
      <c r="C451" s="152" t="s">
        <v>602</v>
      </c>
      <c r="D451" s="152" t="s">
        <v>1052</v>
      </c>
      <c r="E451" s="152" t="s">
        <v>1288</v>
      </c>
      <c r="F451"/>
      <c r="G451" s="152" t="s">
        <v>952</v>
      </c>
      <c r="H451" s="152" t="s">
        <v>426</v>
      </c>
      <c r="I451" s="152" t="s">
        <v>506</v>
      </c>
      <c r="J451"/>
      <c r="K451" s="152" t="s">
        <v>744</v>
      </c>
      <c r="L451" s="152" t="s">
        <v>741</v>
      </c>
      <c r="M451">
        <v>2022</v>
      </c>
      <c r="N451" t="s">
        <v>4863</v>
      </c>
    </row>
    <row r="452" spans="1:14">
      <c r="A452" s="152" t="s">
        <v>1290</v>
      </c>
      <c r="B452" s="152" t="s">
        <v>442</v>
      </c>
      <c r="C452" s="152" t="s">
        <v>602</v>
      </c>
      <c r="D452" s="152" t="s">
        <v>1052</v>
      </c>
      <c r="E452" s="152" t="s">
        <v>1288</v>
      </c>
      <c r="F452"/>
      <c r="G452" s="152" t="s">
        <v>954</v>
      </c>
      <c r="H452" s="152" t="s">
        <v>426</v>
      </c>
      <c r="I452" s="152" t="s">
        <v>506</v>
      </c>
      <c r="J452">
        <v>1805</v>
      </c>
      <c r="K452" s="152" t="s">
        <v>744</v>
      </c>
      <c r="L452" s="152" t="s">
        <v>741</v>
      </c>
      <c r="M452">
        <v>2022</v>
      </c>
      <c r="N452" t="s">
        <v>4864</v>
      </c>
    </row>
    <row r="453" spans="1:14">
      <c r="A453" s="152" t="s">
        <v>1291</v>
      </c>
      <c r="B453" s="152" t="s">
        <v>442</v>
      </c>
      <c r="C453" s="152" t="s">
        <v>602</v>
      </c>
      <c r="D453" s="152" t="s">
        <v>1052</v>
      </c>
      <c r="E453" s="152" t="s">
        <v>1292</v>
      </c>
      <c r="F453"/>
      <c r="G453" s="152" t="s">
        <v>950</v>
      </c>
      <c r="H453" s="152" t="s">
        <v>426</v>
      </c>
      <c r="I453" s="152" t="s">
        <v>506</v>
      </c>
      <c r="J453">
        <v>2264</v>
      </c>
      <c r="K453" s="152" t="s">
        <v>744</v>
      </c>
      <c r="L453" s="152" t="s">
        <v>741</v>
      </c>
      <c r="M453">
        <v>2022</v>
      </c>
      <c r="N453" t="s">
        <v>4865</v>
      </c>
    </row>
    <row r="454" spans="1:14">
      <c r="A454" s="152" t="s">
        <v>1293</v>
      </c>
      <c r="B454" s="152" t="s">
        <v>442</v>
      </c>
      <c r="C454" s="152" t="s">
        <v>602</v>
      </c>
      <c r="D454" s="152" t="s">
        <v>1052</v>
      </c>
      <c r="E454" s="152" t="s">
        <v>1292</v>
      </c>
      <c r="F454"/>
      <c r="G454" s="152" t="s">
        <v>952</v>
      </c>
      <c r="H454" s="152" t="s">
        <v>426</v>
      </c>
      <c r="I454" s="152" t="s">
        <v>506</v>
      </c>
      <c r="J454"/>
      <c r="K454" s="152" t="s">
        <v>744</v>
      </c>
      <c r="L454" s="152" t="s">
        <v>741</v>
      </c>
      <c r="M454">
        <v>2022</v>
      </c>
      <c r="N454" t="s">
        <v>4866</v>
      </c>
    </row>
    <row r="455" spans="1:14">
      <c r="A455" s="152" t="s">
        <v>1294</v>
      </c>
      <c r="B455" s="152" t="s">
        <v>442</v>
      </c>
      <c r="C455" s="152" t="s">
        <v>602</v>
      </c>
      <c r="D455" s="152" t="s">
        <v>1052</v>
      </c>
      <c r="E455" s="152" t="s">
        <v>1292</v>
      </c>
      <c r="F455"/>
      <c r="G455" s="152" t="s">
        <v>954</v>
      </c>
      <c r="H455" s="152" t="s">
        <v>426</v>
      </c>
      <c r="I455" s="152" t="s">
        <v>506</v>
      </c>
      <c r="J455">
        <v>2265</v>
      </c>
      <c r="K455" s="152" t="s">
        <v>744</v>
      </c>
      <c r="L455" s="152" t="s">
        <v>741</v>
      </c>
      <c r="M455">
        <v>2022</v>
      </c>
      <c r="N455" t="s">
        <v>4867</v>
      </c>
    </row>
    <row r="456" spans="1:14">
      <c r="A456" s="152" t="s">
        <v>1295</v>
      </c>
      <c r="B456" s="152" t="s">
        <v>442</v>
      </c>
      <c r="C456" s="152" t="s">
        <v>602</v>
      </c>
      <c r="D456" s="152" t="s">
        <v>1052</v>
      </c>
      <c r="E456" s="152" t="s">
        <v>1296</v>
      </c>
      <c r="F456"/>
      <c r="G456" s="152" t="s">
        <v>950</v>
      </c>
      <c r="H456" s="152" t="s">
        <v>426</v>
      </c>
      <c r="I456" s="152" t="s">
        <v>506</v>
      </c>
      <c r="J456">
        <v>1983</v>
      </c>
      <c r="K456" s="152" t="s">
        <v>744</v>
      </c>
      <c r="L456" s="152" t="s">
        <v>741</v>
      </c>
      <c r="M456">
        <v>2022</v>
      </c>
      <c r="N456" t="s">
        <v>4868</v>
      </c>
    </row>
    <row r="457" spans="1:14">
      <c r="A457" s="152" t="s">
        <v>1297</v>
      </c>
      <c r="B457" s="152" t="s">
        <v>442</v>
      </c>
      <c r="C457" s="152" t="s">
        <v>602</v>
      </c>
      <c r="D457" s="152" t="s">
        <v>1052</v>
      </c>
      <c r="E457" s="152" t="s">
        <v>1296</v>
      </c>
      <c r="F457"/>
      <c r="G457" s="152" t="s">
        <v>952</v>
      </c>
      <c r="H457" s="152" t="s">
        <v>426</v>
      </c>
      <c r="I457" s="152" t="s">
        <v>506</v>
      </c>
      <c r="J457"/>
      <c r="K457" s="152" t="s">
        <v>744</v>
      </c>
      <c r="L457" s="152" t="s">
        <v>741</v>
      </c>
      <c r="M457">
        <v>2022</v>
      </c>
      <c r="N457" t="s">
        <v>4869</v>
      </c>
    </row>
    <row r="458" spans="1:14">
      <c r="A458" s="152" t="s">
        <v>1298</v>
      </c>
      <c r="B458" s="152" t="s">
        <v>442</v>
      </c>
      <c r="C458" s="152" t="s">
        <v>602</v>
      </c>
      <c r="D458" s="152" t="s">
        <v>1052</v>
      </c>
      <c r="E458" s="152" t="s">
        <v>1296</v>
      </c>
      <c r="F458"/>
      <c r="G458" s="152" t="s">
        <v>954</v>
      </c>
      <c r="H458" s="152" t="s">
        <v>426</v>
      </c>
      <c r="I458" s="152" t="s">
        <v>506</v>
      </c>
      <c r="J458">
        <v>1983</v>
      </c>
      <c r="K458" s="152" t="s">
        <v>744</v>
      </c>
      <c r="L458" s="152" t="s">
        <v>741</v>
      </c>
      <c r="M458">
        <v>2022</v>
      </c>
      <c r="N458" t="s">
        <v>4870</v>
      </c>
    </row>
    <row r="459" spans="1:14">
      <c r="A459" s="152" t="s">
        <v>1299</v>
      </c>
      <c r="B459" s="152" t="s">
        <v>442</v>
      </c>
      <c r="C459" s="152" t="s">
        <v>602</v>
      </c>
      <c r="D459" s="152" t="s">
        <v>1052</v>
      </c>
      <c r="E459" s="152" t="s">
        <v>1300</v>
      </c>
      <c r="F459"/>
      <c r="G459" s="152" t="s">
        <v>950</v>
      </c>
      <c r="H459" s="152" t="s">
        <v>426</v>
      </c>
      <c r="I459" s="152" t="s">
        <v>506</v>
      </c>
      <c r="J459">
        <v>144</v>
      </c>
      <c r="K459" s="152" t="s">
        <v>744</v>
      </c>
      <c r="L459" s="152" t="s">
        <v>741</v>
      </c>
      <c r="M459">
        <v>2022</v>
      </c>
      <c r="N459" t="s">
        <v>4871</v>
      </c>
    </row>
    <row r="460" spans="1:14">
      <c r="A460" s="152" t="s">
        <v>1301</v>
      </c>
      <c r="B460" s="152" t="s">
        <v>442</v>
      </c>
      <c r="C460" s="152" t="s">
        <v>602</v>
      </c>
      <c r="D460" s="152" t="s">
        <v>1052</v>
      </c>
      <c r="E460" s="152" t="s">
        <v>1300</v>
      </c>
      <c r="F460"/>
      <c r="G460" s="152" t="s">
        <v>952</v>
      </c>
      <c r="H460" s="152" t="s">
        <v>426</v>
      </c>
      <c r="I460" s="152" t="s">
        <v>506</v>
      </c>
      <c r="J460"/>
      <c r="K460" s="152" t="s">
        <v>744</v>
      </c>
      <c r="L460" s="152" t="s">
        <v>741</v>
      </c>
      <c r="M460">
        <v>2022</v>
      </c>
      <c r="N460" t="s">
        <v>4872</v>
      </c>
    </row>
    <row r="461" spans="1:14">
      <c r="A461" s="152" t="s">
        <v>1302</v>
      </c>
      <c r="B461" s="152" t="s">
        <v>442</v>
      </c>
      <c r="C461" s="152" t="s">
        <v>602</v>
      </c>
      <c r="D461" s="152" t="s">
        <v>1052</v>
      </c>
      <c r="E461" s="152" t="s">
        <v>1300</v>
      </c>
      <c r="F461"/>
      <c r="G461" s="152" t="s">
        <v>954</v>
      </c>
      <c r="H461" s="152" t="s">
        <v>426</v>
      </c>
      <c r="I461" s="152" t="s">
        <v>506</v>
      </c>
      <c r="J461">
        <v>144</v>
      </c>
      <c r="K461" s="152" t="s">
        <v>744</v>
      </c>
      <c r="L461" s="152" t="s">
        <v>741</v>
      </c>
      <c r="M461">
        <v>2022</v>
      </c>
      <c r="N461" t="s">
        <v>4873</v>
      </c>
    </row>
    <row r="462" spans="1:14">
      <c r="A462" s="152" t="s">
        <v>1303</v>
      </c>
      <c r="B462" s="152" t="s">
        <v>442</v>
      </c>
      <c r="C462" s="152" t="s">
        <v>602</v>
      </c>
      <c r="D462" s="152" t="s">
        <v>1052</v>
      </c>
      <c r="E462" s="152" t="s">
        <v>1304</v>
      </c>
      <c r="F462"/>
      <c r="G462" s="152" t="s">
        <v>950</v>
      </c>
      <c r="H462" s="152" t="s">
        <v>426</v>
      </c>
      <c r="I462" s="152" t="s">
        <v>506</v>
      </c>
      <c r="J462"/>
      <c r="K462" s="152" t="s">
        <v>744</v>
      </c>
      <c r="L462" s="152" t="s">
        <v>741</v>
      </c>
      <c r="M462">
        <v>2022</v>
      </c>
      <c r="N462" t="s">
        <v>4874</v>
      </c>
    </row>
    <row r="463" spans="1:14">
      <c r="A463" s="152" t="s">
        <v>1305</v>
      </c>
      <c r="B463" s="152" t="s">
        <v>442</v>
      </c>
      <c r="C463" s="152" t="s">
        <v>602</v>
      </c>
      <c r="D463" s="152" t="s">
        <v>1052</v>
      </c>
      <c r="E463" s="152" t="s">
        <v>1304</v>
      </c>
      <c r="F463"/>
      <c r="G463" s="152" t="s">
        <v>952</v>
      </c>
      <c r="H463" s="152" t="s">
        <v>426</v>
      </c>
      <c r="I463" s="152" t="s">
        <v>506</v>
      </c>
      <c r="J463">
        <v>3</v>
      </c>
      <c r="K463" s="152" t="s">
        <v>744</v>
      </c>
      <c r="L463" s="152" t="s">
        <v>741</v>
      </c>
      <c r="M463">
        <v>2022</v>
      </c>
      <c r="N463" t="s">
        <v>4875</v>
      </c>
    </row>
    <row r="464" spans="1:14">
      <c r="A464" s="152" t="s">
        <v>1306</v>
      </c>
      <c r="B464" s="152" t="s">
        <v>442</v>
      </c>
      <c r="C464" s="152" t="s">
        <v>602</v>
      </c>
      <c r="D464" s="152" t="s">
        <v>1052</v>
      </c>
      <c r="E464" s="152" t="s">
        <v>1304</v>
      </c>
      <c r="F464"/>
      <c r="G464" s="152" t="s">
        <v>954</v>
      </c>
      <c r="H464" s="152" t="s">
        <v>426</v>
      </c>
      <c r="I464" s="152" t="s">
        <v>506</v>
      </c>
      <c r="J464">
        <v>3</v>
      </c>
      <c r="K464" s="152" t="s">
        <v>744</v>
      </c>
      <c r="L464" s="152" t="s">
        <v>741</v>
      </c>
      <c r="M464">
        <v>2022</v>
      </c>
      <c r="N464" t="s">
        <v>4876</v>
      </c>
    </row>
    <row r="465" spans="1:14">
      <c r="A465" s="152" t="s">
        <v>1307</v>
      </c>
      <c r="B465" s="152" t="s">
        <v>442</v>
      </c>
      <c r="C465" s="152" t="s">
        <v>602</v>
      </c>
      <c r="D465" s="152" t="s">
        <v>1052</v>
      </c>
      <c r="E465" s="152" t="s">
        <v>1308</v>
      </c>
      <c r="F465"/>
      <c r="G465" s="152" t="s">
        <v>950</v>
      </c>
      <c r="H465" s="152" t="s">
        <v>426</v>
      </c>
      <c r="I465" s="152" t="s">
        <v>506</v>
      </c>
      <c r="J465">
        <v>1888</v>
      </c>
      <c r="K465" s="152" t="s">
        <v>744</v>
      </c>
      <c r="L465" s="152" t="s">
        <v>741</v>
      </c>
      <c r="M465">
        <v>2022</v>
      </c>
      <c r="N465" t="s">
        <v>4877</v>
      </c>
    </row>
    <row r="466" spans="1:14">
      <c r="A466" s="152" t="s">
        <v>1309</v>
      </c>
      <c r="B466" s="152" t="s">
        <v>442</v>
      </c>
      <c r="C466" s="152" t="s">
        <v>602</v>
      </c>
      <c r="D466" s="152" t="s">
        <v>1052</v>
      </c>
      <c r="E466" s="152" t="s">
        <v>1308</v>
      </c>
      <c r="F466"/>
      <c r="G466" s="152" t="s">
        <v>952</v>
      </c>
      <c r="H466" s="152" t="s">
        <v>426</v>
      </c>
      <c r="I466" s="152" t="s">
        <v>506</v>
      </c>
      <c r="J466"/>
      <c r="K466" s="152" t="s">
        <v>744</v>
      </c>
      <c r="L466" s="152" t="s">
        <v>741</v>
      </c>
      <c r="M466">
        <v>2022</v>
      </c>
      <c r="N466" t="s">
        <v>4878</v>
      </c>
    </row>
    <row r="467" spans="1:14">
      <c r="A467" s="152" t="s">
        <v>1310</v>
      </c>
      <c r="B467" s="152" t="s">
        <v>442</v>
      </c>
      <c r="C467" s="152" t="s">
        <v>602</v>
      </c>
      <c r="D467" s="152" t="s">
        <v>1052</v>
      </c>
      <c r="E467" s="152" t="s">
        <v>1308</v>
      </c>
      <c r="F467"/>
      <c r="G467" s="152" t="s">
        <v>954</v>
      </c>
      <c r="H467" s="152" t="s">
        <v>426</v>
      </c>
      <c r="I467" s="152" t="s">
        <v>506</v>
      </c>
      <c r="J467">
        <v>1888</v>
      </c>
      <c r="K467" s="152" t="s">
        <v>744</v>
      </c>
      <c r="L467" s="152" t="s">
        <v>741</v>
      </c>
      <c r="M467">
        <v>2022</v>
      </c>
      <c r="N467" t="s">
        <v>4879</v>
      </c>
    </row>
    <row r="468" spans="1:14">
      <c r="A468" s="152" t="s">
        <v>1311</v>
      </c>
      <c r="B468" s="152" t="s">
        <v>442</v>
      </c>
      <c r="C468" s="152" t="s">
        <v>602</v>
      </c>
      <c r="D468" s="152" t="s">
        <v>1052</v>
      </c>
      <c r="E468" s="152" t="s">
        <v>1312</v>
      </c>
      <c r="F468"/>
      <c r="G468" s="152" t="s">
        <v>950</v>
      </c>
      <c r="H468" s="152" t="s">
        <v>426</v>
      </c>
      <c r="I468" s="152" t="s">
        <v>506</v>
      </c>
      <c r="J468"/>
      <c r="K468" s="152" t="s">
        <v>744</v>
      </c>
      <c r="L468" s="152" t="s">
        <v>741</v>
      </c>
      <c r="M468">
        <v>2022</v>
      </c>
      <c r="N468" t="s">
        <v>4880</v>
      </c>
    </row>
    <row r="469" spans="1:14">
      <c r="A469" s="152" t="s">
        <v>1313</v>
      </c>
      <c r="B469" s="152" t="s">
        <v>442</v>
      </c>
      <c r="C469" s="152" t="s">
        <v>602</v>
      </c>
      <c r="D469" s="152" t="s">
        <v>1052</v>
      </c>
      <c r="E469" s="152" t="s">
        <v>1312</v>
      </c>
      <c r="F469"/>
      <c r="G469" s="152" t="s">
        <v>952</v>
      </c>
      <c r="H469" s="152" t="s">
        <v>426</v>
      </c>
      <c r="I469" s="152" t="s">
        <v>506</v>
      </c>
      <c r="J469">
        <v>2</v>
      </c>
      <c r="K469" s="152" t="s">
        <v>744</v>
      </c>
      <c r="L469" s="152" t="s">
        <v>741</v>
      </c>
      <c r="M469">
        <v>2022</v>
      </c>
      <c r="N469" t="s">
        <v>4881</v>
      </c>
    </row>
    <row r="470" spans="1:14">
      <c r="A470" s="152" t="s">
        <v>1314</v>
      </c>
      <c r="B470" s="152" t="s">
        <v>442</v>
      </c>
      <c r="C470" s="152" t="s">
        <v>602</v>
      </c>
      <c r="D470" s="152" t="s">
        <v>1052</v>
      </c>
      <c r="E470" s="152" t="s">
        <v>1312</v>
      </c>
      <c r="F470"/>
      <c r="G470" s="152" t="s">
        <v>954</v>
      </c>
      <c r="H470" s="152" t="s">
        <v>426</v>
      </c>
      <c r="I470" s="152" t="s">
        <v>506</v>
      </c>
      <c r="J470">
        <v>2</v>
      </c>
      <c r="K470" s="152" t="s">
        <v>744</v>
      </c>
      <c r="L470" s="152" t="s">
        <v>741</v>
      </c>
      <c r="M470">
        <v>2022</v>
      </c>
      <c r="N470" t="s">
        <v>4882</v>
      </c>
    </row>
    <row r="471" spans="1:14">
      <c r="A471" s="152" t="s">
        <v>1315</v>
      </c>
      <c r="B471" s="152" t="s">
        <v>442</v>
      </c>
      <c r="C471" s="152" t="s">
        <v>602</v>
      </c>
      <c r="D471" s="152" t="s">
        <v>1052</v>
      </c>
      <c r="E471" s="152" t="s">
        <v>1316</v>
      </c>
      <c r="F471"/>
      <c r="G471" s="152" t="s">
        <v>950</v>
      </c>
      <c r="H471" s="152" t="s">
        <v>426</v>
      </c>
      <c r="I471" s="152" t="s">
        <v>506</v>
      </c>
      <c r="J471">
        <v>87</v>
      </c>
      <c r="K471" s="152" t="s">
        <v>744</v>
      </c>
      <c r="L471" s="152" t="s">
        <v>741</v>
      </c>
      <c r="M471">
        <v>2022</v>
      </c>
      <c r="N471" t="s">
        <v>4883</v>
      </c>
    </row>
    <row r="472" spans="1:14">
      <c r="A472" s="152" t="s">
        <v>1317</v>
      </c>
      <c r="B472" s="152" t="s">
        <v>442</v>
      </c>
      <c r="C472" s="152" t="s">
        <v>602</v>
      </c>
      <c r="D472" s="152" t="s">
        <v>1052</v>
      </c>
      <c r="E472" s="152" t="s">
        <v>1316</v>
      </c>
      <c r="F472"/>
      <c r="G472" s="152" t="s">
        <v>952</v>
      </c>
      <c r="H472" s="152" t="s">
        <v>426</v>
      </c>
      <c r="I472" s="152" t="s">
        <v>506</v>
      </c>
      <c r="J472">
        <v>1</v>
      </c>
      <c r="K472" s="152" t="s">
        <v>744</v>
      </c>
      <c r="L472" s="152" t="s">
        <v>741</v>
      </c>
      <c r="M472">
        <v>2022</v>
      </c>
      <c r="N472" t="s">
        <v>4884</v>
      </c>
    </row>
    <row r="473" spans="1:14">
      <c r="A473" s="152" t="s">
        <v>1318</v>
      </c>
      <c r="B473" s="152" t="s">
        <v>442</v>
      </c>
      <c r="C473" s="152" t="s">
        <v>602</v>
      </c>
      <c r="D473" s="152" t="s">
        <v>1052</v>
      </c>
      <c r="E473" s="152" t="s">
        <v>1316</v>
      </c>
      <c r="F473"/>
      <c r="G473" s="152" t="s">
        <v>954</v>
      </c>
      <c r="H473" s="152" t="s">
        <v>426</v>
      </c>
      <c r="I473" s="152" t="s">
        <v>506</v>
      </c>
      <c r="J473">
        <v>88</v>
      </c>
      <c r="K473" s="152" t="s">
        <v>744</v>
      </c>
      <c r="L473" s="152" t="s">
        <v>741</v>
      </c>
      <c r="M473">
        <v>2022</v>
      </c>
      <c r="N473" t="s">
        <v>4885</v>
      </c>
    </row>
    <row r="474" spans="1:14">
      <c r="A474" s="152" t="s">
        <v>1319</v>
      </c>
      <c r="B474" s="152" t="s">
        <v>442</v>
      </c>
      <c r="C474" s="152" t="s">
        <v>602</v>
      </c>
      <c r="D474" s="152" t="s">
        <v>1052</v>
      </c>
      <c r="E474" s="152" t="s">
        <v>1320</v>
      </c>
      <c r="F474"/>
      <c r="G474" s="152" t="s">
        <v>950</v>
      </c>
      <c r="H474" s="152" t="s">
        <v>426</v>
      </c>
      <c r="I474" s="152" t="s">
        <v>506</v>
      </c>
      <c r="J474">
        <v>129</v>
      </c>
      <c r="K474" s="152" t="s">
        <v>744</v>
      </c>
      <c r="L474" s="152" t="s">
        <v>741</v>
      </c>
      <c r="M474">
        <v>2022</v>
      </c>
      <c r="N474" t="s">
        <v>4886</v>
      </c>
    </row>
    <row r="475" spans="1:14">
      <c r="A475" s="152" t="s">
        <v>1321</v>
      </c>
      <c r="B475" s="152" t="s">
        <v>442</v>
      </c>
      <c r="C475" s="152" t="s">
        <v>602</v>
      </c>
      <c r="D475" s="152" t="s">
        <v>1052</v>
      </c>
      <c r="E475" s="152" t="s">
        <v>1320</v>
      </c>
      <c r="F475"/>
      <c r="G475" s="152" t="s">
        <v>952</v>
      </c>
      <c r="H475" s="152" t="s">
        <v>426</v>
      </c>
      <c r="I475" s="152" t="s">
        <v>506</v>
      </c>
      <c r="J475">
        <v>1</v>
      </c>
      <c r="K475" s="152" t="s">
        <v>744</v>
      </c>
      <c r="L475" s="152" t="s">
        <v>741</v>
      </c>
      <c r="M475">
        <v>2022</v>
      </c>
      <c r="N475" t="s">
        <v>4887</v>
      </c>
    </row>
    <row r="476" spans="1:14">
      <c r="A476" s="152" t="s">
        <v>1322</v>
      </c>
      <c r="B476" s="152" t="s">
        <v>442</v>
      </c>
      <c r="C476" s="152" t="s">
        <v>602</v>
      </c>
      <c r="D476" s="152" t="s">
        <v>1052</v>
      </c>
      <c r="E476" s="152" t="s">
        <v>1320</v>
      </c>
      <c r="F476"/>
      <c r="G476" s="152" t="s">
        <v>954</v>
      </c>
      <c r="H476" s="152" t="s">
        <v>426</v>
      </c>
      <c r="I476" s="152" t="s">
        <v>506</v>
      </c>
      <c r="J476">
        <v>130</v>
      </c>
      <c r="K476" s="152" t="s">
        <v>744</v>
      </c>
      <c r="L476" s="152" t="s">
        <v>741</v>
      </c>
      <c r="M476">
        <v>2022</v>
      </c>
      <c r="N476" t="s">
        <v>4888</v>
      </c>
    </row>
    <row r="477" spans="1:14">
      <c r="A477" s="152" t="s">
        <v>1323</v>
      </c>
      <c r="B477" s="152" t="s">
        <v>442</v>
      </c>
      <c r="C477" s="152" t="s">
        <v>602</v>
      </c>
      <c r="D477" s="152" t="s">
        <v>1052</v>
      </c>
      <c r="E477" s="152" t="s">
        <v>1324</v>
      </c>
      <c r="F477"/>
      <c r="G477" s="152" t="s">
        <v>950</v>
      </c>
      <c r="H477" s="152" t="s">
        <v>426</v>
      </c>
      <c r="I477" s="152" t="s">
        <v>506</v>
      </c>
      <c r="J477">
        <v>32</v>
      </c>
      <c r="K477" s="152" t="s">
        <v>744</v>
      </c>
      <c r="L477" s="152" t="s">
        <v>741</v>
      </c>
      <c r="M477">
        <v>2022</v>
      </c>
      <c r="N477" t="s">
        <v>4889</v>
      </c>
    </row>
    <row r="478" spans="1:14">
      <c r="A478" s="152" t="s">
        <v>1325</v>
      </c>
      <c r="B478" s="152" t="s">
        <v>442</v>
      </c>
      <c r="C478" s="152" t="s">
        <v>602</v>
      </c>
      <c r="D478" s="152" t="s">
        <v>1052</v>
      </c>
      <c r="E478" s="152" t="s">
        <v>1324</v>
      </c>
      <c r="F478"/>
      <c r="G478" s="152" t="s">
        <v>952</v>
      </c>
      <c r="H478" s="152" t="s">
        <v>426</v>
      </c>
      <c r="I478" s="152" t="s">
        <v>506</v>
      </c>
      <c r="J478">
        <v>8044</v>
      </c>
      <c r="K478" s="152" t="s">
        <v>744</v>
      </c>
      <c r="L478" s="152" t="s">
        <v>741</v>
      </c>
      <c r="M478">
        <v>2022</v>
      </c>
      <c r="N478" t="s">
        <v>4890</v>
      </c>
    </row>
    <row r="479" spans="1:14">
      <c r="A479" s="152" t="s">
        <v>1326</v>
      </c>
      <c r="B479" s="152" t="s">
        <v>442</v>
      </c>
      <c r="C479" s="152" t="s">
        <v>602</v>
      </c>
      <c r="D479" s="152" t="s">
        <v>1052</v>
      </c>
      <c r="E479" s="152" t="s">
        <v>1324</v>
      </c>
      <c r="F479"/>
      <c r="G479" s="152" t="s">
        <v>954</v>
      </c>
      <c r="H479" s="152" t="s">
        <v>426</v>
      </c>
      <c r="I479" s="152" t="s">
        <v>506</v>
      </c>
      <c r="J479">
        <v>8077</v>
      </c>
      <c r="K479" s="152" t="s">
        <v>744</v>
      </c>
      <c r="L479" s="152" t="s">
        <v>741</v>
      </c>
      <c r="M479">
        <v>2022</v>
      </c>
      <c r="N479" t="s">
        <v>4891</v>
      </c>
    </row>
    <row r="480" spans="1:14">
      <c r="A480" s="152" t="s">
        <v>1327</v>
      </c>
      <c r="B480" s="152" t="s">
        <v>442</v>
      </c>
      <c r="C480" s="152" t="s">
        <v>602</v>
      </c>
      <c r="D480" s="152" t="s">
        <v>1052</v>
      </c>
      <c r="E480" s="152" t="s">
        <v>1328</v>
      </c>
      <c r="F480"/>
      <c r="G480" s="152" t="s">
        <v>950</v>
      </c>
      <c r="H480" s="152" t="s">
        <v>426</v>
      </c>
      <c r="I480" s="152" t="s">
        <v>506</v>
      </c>
      <c r="J480"/>
      <c r="K480" s="152" t="s">
        <v>744</v>
      </c>
      <c r="L480" s="152" t="s">
        <v>741</v>
      </c>
      <c r="M480">
        <v>2022</v>
      </c>
      <c r="N480" t="s">
        <v>4892</v>
      </c>
    </row>
    <row r="481" spans="1:14">
      <c r="A481" s="152" t="s">
        <v>1329</v>
      </c>
      <c r="B481" s="152" t="s">
        <v>442</v>
      </c>
      <c r="C481" s="152" t="s">
        <v>602</v>
      </c>
      <c r="D481" s="152" t="s">
        <v>1052</v>
      </c>
      <c r="E481" s="152" t="s">
        <v>1328</v>
      </c>
      <c r="F481"/>
      <c r="G481" s="152" t="s">
        <v>952</v>
      </c>
      <c r="H481" s="152" t="s">
        <v>426</v>
      </c>
      <c r="I481" s="152" t="s">
        <v>506</v>
      </c>
      <c r="J481">
        <v>4083</v>
      </c>
      <c r="K481" s="152" t="s">
        <v>744</v>
      </c>
      <c r="L481" s="152" t="s">
        <v>741</v>
      </c>
      <c r="M481">
        <v>2022</v>
      </c>
      <c r="N481" t="s">
        <v>4893</v>
      </c>
    </row>
    <row r="482" spans="1:14">
      <c r="A482" s="152" t="s">
        <v>1330</v>
      </c>
      <c r="B482" s="152" t="s">
        <v>442</v>
      </c>
      <c r="C482" s="152" t="s">
        <v>602</v>
      </c>
      <c r="D482" s="152" t="s">
        <v>1052</v>
      </c>
      <c r="E482" s="152" t="s">
        <v>1328</v>
      </c>
      <c r="F482"/>
      <c r="G482" s="152" t="s">
        <v>954</v>
      </c>
      <c r="H482" s="152" t="s">
        <v>426</v>
      </c>
      <c r="I482" s="152" t="s">
        <v>506</v>
      </c>
      <c r="J482">
        <v>4083</v>
      </c>
      <c r="K482" s="152" t="s">
        <v>744</v>
      </c>
      <c r="L482" s="152" t="s">
        <v>741</v>
      </c>
      <c r="M482">
        <v>2022</v>
      </c>
      <c r="N482" t="s">
        <v>4894</v>
      </c>
    </row>
    <row r="483" spans="1:14">
      <c r="A483" s="152" t="s">
        <v>1331</v>
      </c>
      <c r="B483" s="152" t="s">
        <v>442</v>
      </c>
      <c r="C483" s="152" t="s">
        <v>602</v>
      </c>
      <c r="D483" s="152" t="s">
        <v>1052</v>
      </c>
      <c r="E483" s="152" t="s">
        <v>128</v>
      </c>
      <c r="F483"/>
      <c r="G483" s="152" t="s">
        <v>950</v>
      </c>
      <c r="H483" s="152" t="s">
        <v>426</v>
      </c>
      <c r="I483" s="152" t="s">
        <v>506</v>
      </c>
      <c r="J483"/>
      <c r="K483" s="152" t="s">
        <v>744</v>
      </c>
      <c r="L483" s="152" t="s">
        <v>741</v>
      </c>
      <c r="M483">
        <v>2022</v>
      </c>
      <c r="N483" t="s">
        <v>4895</v>
      </c>
    </row>
    <row r="484" spans="1:14">
      <c r="A484" s="152" t="s">
        <v>1332</v>
      </c>
      <c r="B484" s="152" t="s">
        <v>442</v>
      </c>
      <c r="C484" s="152" t="s">
        <v>602</v>
      </c>
      <c r="D484" s="152" t="s">
        <v>1052</v>
      </c>
      <c r="E484" s="152" t="s">
        <v>128</v>
      </c>
      <c r="F484"/>
      <c r="G484" s="152" t="s">
        <v>952</v>
      </c>
      <c r="H484" s="152" t="s">
        <v>426</v>
      </c>
      <c r="I484" s="152" t="s">
        <v>506</v>
      </c>
      <c r="J484">
        <v>4657</v>
      </c>
      <c r="K484" s="152" t="s">
        <v>744</v>
      </c>
      <c r="L484" s="152" t="s">
        <v>741</v>
      </c>
      <c r="M484">
        <v>2022</v>
      </c>
      <c r="N484" t="s">
        <v>4896</v>
      </c>
    </row>
    <row r="485" spans="1:14">
      <c r="A485" s="152" t="s">
        <v>1333</v>
      </c>
      <c r="B485" s="152" t="s">
        <v>442</v>
      </c>
      <c r="C485" s="152" t="s">
        <v>602</v>
      </c>
      <c r="D485" s="152" t="s">
        <v>1052</v>
      </c>
      <c r="E485" s="152" t="s">
        <v>128</v>
      </c>
      <c r="F485"/>
      <c r="G485" s="152" t="s">
        <v>954</v>
      </c>
      <c r="H485" s="152" t="s">
        <v>426</v>
      </c>
      <c r="I485" s="152" t="s">
        <v>506</v>
      </c>
      <c r="J485">
        <v>4657</v>
      </c>
      <c r="K485" s="152" t="s">
        <v>744</v>
      </c>
      <c r="L485" s="152" t="s">
        <v>741</v>
      </c>
      <c r="M485">
        <v>2022</v>
      </c>
      <c r="N485" t="s">
        <v>4897</v>
      </c>
    </row>
    <row r="486" spans="1:14">
      <c r="A486" s="152" t="s">
        <v>1334</v>
      </c>
      <c r="B486" s="152" t="s">
        <v>442</v>
      </c>
      <c r="C486" s="152" t="s">
        <v>602</v>
      </c>
      <c r="D486" s="152" t="s">
        <v>1052</v>
      </c>
      <c r="E486" s="152" t="s">
        <v>1335</v>
      </c>
      <c r="F486"/>
      <c r="G486" s="152" t="s">
        <v>950</v>
      </c>
      <c r="H486" s="152" t="s">
        <v>426</v>
      </c>
      <c r="I486" s="152" t="s">
        <v>506</v>
      </c>
      <c r="J486">
        <v>5935</v>
      </c>
      <c r="K486" s="152" t="s">
        <v>744</v>
      </c>
      <c r="L486" s="152" t="s">
        <v>741</v>
      </c>
      <c r="M486">
        <v>2022</v>
      </c>
      <c r="N486" t="s">
        <v>4898</v>
      </c>
    </row>
    <row r="487" spans="1:14">
      <c r="A487" s="152" t="s">
        <v>1336</v>
      </c>
      <c r="B487" s="152" t="s">
        <v>442</v>
      </c>
      <c r="C487" s="152" t="s">
        <v>602</v>
      </c>
      <c r="D487" s="152" t="s">
        <v>1052</v>
      </c>
      <c r="E487" s="152" t="s">
        <v>1335</v>
      </c>
      <c r="F487"/>
      <c r="G487" s="152" t="s">
        <v>952</v>
      </c>
      <c r="H487" s="152" t="s">
        <v>426</v>
      </c>
      <c r="I487" s="152" t="s">
        <v>506</v>
      </c>
      <c r="J487">
        <v>8626</v>
      </c>
      <c r="K487" s="152" t="s">
        <v>744</v>
      </c>
      <c r="L487" s="152" t="s">
        <v>741</v>
      </c>
      <c r="M487">
        <v>2022</v>
      </c>
      <c r="N487" t="s">
        <v>4899</v>
      </c>
    </row>
    <row r="488" spans="1:14">
      <c r="A488" s="152" t="s">
        <v>1337</v>
      </c>
      <c r="B488" s="152" t="s">
        <v>442</v>
      </c>
      <c r="C488" s="152" t="s">
        <v>602</v>
      </c>
      <c r="D488" s="152" t="s">
        <v>1052</v>
      </c>
      <c r="E488" s="152" t="s">
        <v>1335</v>
      </c>
      <c r="F488"/>
      <c r="G488" s="152" t="s">
        <v>954</v>
      </c>
      <c r="H488" s="152" t="s">
        <v>426</v>
      </c>
      <c r="I488" s="152" t="s">
        <v>506</v>
      </c>
      <c r="J488">
        <v>14560</v>
      </c>
      <c r="K488" s="152" t="s">
        <v>744</v>
      </c>
      <c r="L488" s="152" t="s">
        <v>741</v>
      </c>
      <c r="M488">
        <v>2022</v>
      </c>
      <c r="N488" t="s">
        <v>4900</v>
      </c>
    </row>
    <row r="489" spans="1:14">
      <c r="A489" s="152" t="s">
        <v>1338</v>
      </c>
      <c r="B489" s="152" t="s">
        <v>442</v>
      </c>
      <c r="C489" s="152" t="s">
        <v>602</v>
      </c>
      <c r="D489" s="152" t="s">
        <v>1052</v>
      </c>
      <c r="E489" s="152" t="s">
        <v>1339</v>
      </c>
      <c r="F489"/>
      <c r="G489" s="152" t="s">
        <v>950</v>
      </c>
      <c r="H489" s="152" t="s">
        <v>426</v>
      </c>
      <c r="I489" s="152" t="s">
        <v>506</v>
      </c>
      <c r="J489">
        <v>325</v>
      </c>
      <c r="K489" s="152" t="s">
        <v>744</v>
      </c>
      <c r="L489" s="152" t="s">
        <v>741</v>
      </c>
      <c r="M489">
        <v>2022</v>
      </c>
      <c r="N489" t="s">
        <v>4901</v>
      </c>
    </row>
    <row r="490" spans="1:14">
      <c r="A490" s="152" t="s">
        <v>1340</v>
      </c>
      <c r="B490" s="152" t="s">
        <v>442</v>
      </c>
      <c r="C490" s="152" t="s">
        <v>602</v>
      </c>
      <c r="D490" s="152" t="s">
        <v>1052</v>
      </c>
      <c r="E490" s="152" t="s">
        <v>1339</v>
      </c>
      <c r="F490"/>
      <c r="G490" s="152" t="s">
        <v>952</v>
      </c>
      <c r="H490" s="152" t="s">
        <v>426</v>
      </c>
      <c r="I490" s="152" t="s">
        <v>506</v>
      </c>
      <c r="J490">
        <v>3818</v>
      </c>
      <c r="K490" s="152" t="s">
        <v>744</v>
      </c>
      <c r="L490" s="152" t="s">
        <v>741</v>
      </c>
      <c r="M490">
        <v>2022</v>
      </c>
      <c r="N490" t="s">
        <v>4902</v>
      </c>
    </row>
    <row r="491" spans="1:14">
      <c r="A491" s="152" t="s">
        <v>1341</v>
      </c>
      <c r="B491" s="152" t="s">
        <v>442</v>
      </c>
      <c r="C491" s="152" t="s">
        <v>602</v>
      </c>
      <c r="D491" s="152" t="s">
        <v>1052</v>
      </c>
      <c r="E491" s="152" t="s">
        <v>1339</v>
      </c>
      <c r="F491"/>
      <c r="G491" s="152" t="s">
        <v>954</v>
      </c>
      <c r="H491" s="152" t="s">
        <v>426</v>
      </c>
      <c r="I491" s="152" t="s">
        <v>506</v>
      </c>
      <c r="J491">
        <v>4143</v>
      </c>
      <c r="K491" s="152" t="s">
        <v>744</v>
      </c>
      <c r="L491" s="152" t="s">
        <v>741</v>
      </c>
      <c r="M491">
        <v>2022</v>
      </c>
      <c r="N491" t="s">
        <v>4903</v>
      </c>
    </row>
    <row r="492" spans="1:14">
      <c r="A492" s="152" t="s">
        <v>1342</v>
      </c>
      <c r="B492" s="152" t="s">
        <v>442</v>
      </c>
      <c r="C492" s="152" t="s">
        <v>602</v>
      </c>
      <c r="D492" s="152" t="s">
        <v>1052</v>
      </c>
      <c r="E492" s="152" t="s">
        <v>1343</v>
      </c>
      <c r="F492"/>
      <c r="G492" s="152" t="s">
        <v>950</v>
      </c>
      <c r="H492" s="152" t="s">
        <v>426</v>
      </c>
      <c r="I492" s="152" t="s">
        <v>506</v>
      </c>
      <c r="J492"/>
      <c r="K492" s="152" t="s">
        <v>744</v>
      </c>
      <c r="L492" s="152" t="s">
        <v>741</v>
      </c>
      <c r="M492">
        <v>2022</v>
      </c>
      <c r="N492" t="s">
        <v>4904</v>
      </c>
    </row>
    <row r="493" spans="1:14">
      <c r="A493" s="152" t="s">
        <v>1344</v>
      </c>
      <c r="B493" s="152" t="s">
        <v>442</v>
      </c>
      <c r="C493" s="152" t="s">
        <v>602</v>
      </c>
      <c r="D493" s="152" t="s">
        <v>1052</v>
      </c>
      <c r="E493" s="152" t="s">
        <v>1343</v>
      </c>
      <c r="F493"/>
      <c r="G493" s="152" t="s">
        <v>952</v>
      </c>
      <c r="H493" s="152" t="s">
        <v>426</v>
      </c>
      <c r="I493" s="152" t="s">
        <v>506</v>
      </c>
      <c r="J493">
        <v>8502</v>
      </c>
      <c r="K493" s="152" t="s">
        <v>744</v>
      </c>
      <c r="L493" s="152" t="s">
        <v>741</v>
      </c>
      <c r="M493">
        <v>2022</v>
      </c>
      <c r="N493" t="s">
        <v>4905</v>
      </c>
    </row>
    <row r="494" spans="1:14">
      <c r="A494" s="152" t="s">
        <v>1345</v>
      </c>
      <c r="B494" s="152" t="s">
        <v>442</v>
      </c>
      <c r="C494" s="152" t="s">
        <v>602</v>
      </c>
      <c r="D494" s="152" t="s">
        <v>1052</v>
      </c>
      <c r="E494" s="152" t="s">
        <v>1343</v>
      </c>
      <c r="F494"/>
      <c r="G494" s="152" t="s">
        <v>954</v>
      </c>
      <c r="H494" s="152" t="s">
        <v>426</v>
      </c>
      <c r="I494" s="152" t="s">
        <v>506</v>
      </c>
      <c r="J494">
        <v>8502</v>
      </c>
      <c r="K494" s="152" t="s">
        <v>744</v>
      </c>
      <c r="L494" s="152" t="s">
        <v>741</v>
      </c>
      <c r="M494">
        <v>2022</v>
      </c>
      <c r="N494" t="s">
        <v>4906</v>
      </c>
    </row>
    <row r="495" spans="1:14">
      <c r="A495" s="152" t="s">
        <v>1346</v>
      </c>
      <c r="B495" s="152" t="s">
        <v>442</v>
      </c>
      <c r="C495" s="152" t="s">
        <v>602</v>
      </c>
      <c r="D495" s="152" t="s">
        <v>1052</v>
      </c>
      <c r="E495" s="152" t="s">
        <v>1347</v>
      </c>
      <c r="F495"/>
      <c r="G495" s="152" t="s">
        <v>950</v>
      </c>
      <c r="H495" s="152" t="s">
        <v>426</v>
      </c>
      <c r="I495" s="152" t="s">
        <v>506</v>
      </c>
      <c r="J495"/>
      <c r="K495" s="152" t="s">
        <v>744</v>
      </c>
      <c r="L495" s="152" t="s">
        <v>741</v>
      </c>
      <c r="M495">
        <v>2022</v>
      </c>
      <c r="N495" t="s">
        <v>4907</v>
      </c>
    </row>
    <row r="496" spans="1:14">
      <c r="A496" s="152" t="s">
        <v>1348</v>
      </c>
      <c r="B496" s="152" t="s">
        <v>442</v>
      </c>
      <c r="C496" s="152" t="s">
        <v>602</v>
      </c>
      <c r="D496" s="152" t="s">
        <v>1052</v>
      </c>
      <c r="E496" s="152" t="s">
        <v>1347</v>
      </c>
      <c r="F496"/>
      <c r="G496" s="152" t="s">
        <v>952</v>
      </c>
      <c r="H496" s="152" t="s">
        <v>426</v>
      </c>
      <c r="I496" s="152" t="s">
        <v>506</v>
      </c>
      <c r="J496">
        <v>4490</v>
      </c>
      <c r="K496" s="152" t="s">
        <v>744</v>
      </c>
      <c r="L496" s="152" t="s">
        <v>741</v>
      </c>
      <c r="M496">
        <v>2022</v>
      </c>
      <c r="N496" t="s">
        <v>4908</v>
      </c>
    </row>
    <row r="497" spans="1:14">
      <c r="A497" s="152" t="s">
        <v>1349</v>
      </c>
      <c r="B497" s="152" t="s">
        <v>442</v>
      </c>
      <c r="C497" s="152" t="s">
        <v>602</v>
      </c>
      <c r="D497" s="152" t="s">
        <v>1052</v>
      </c>
      <c r="E497" s="152" t="s">
        <v>1347</v>
      </c>
      <c r="F497"/>
      <c r="G497" s="152" t="s">
        <v>954</v>
      </c>
      <c r="H497" s="152" t="s">
        <v>426</v>
      </c>
      <c r="I497" s="152" t="s">
        <v>506</v>
      </c>
      <c r="J497">
        <v>4490</v>
      </c>
      <c r="K497" s="152" t="s">
        <v>744</v>
      </c>
      <c r="L497" s="152" t="s">
        <v>741</v>
      </c>
      <c r="M497">
        <v>2022</v>
      </c>
      <c r="N497" t="s">
        <v>4909</v>
      </c>
    </row>
    <row r="498" spans="1:14">
      <c r="A498" s="152" t="s">
        <v>1350</v>
      </c>
      <c r="B498" s="152" t="s">
        <v>442</v>
      </c>
      <c r="C498" s="152" t="s">
        <v>602</v>
      </c>
      <c r="D498" s="152" t="s">
        <v>1052</v>
      </c>
      <c r="E498" s="152" t="s">
        <v>78</v>
      </c>
      <c r="F498"/>
      <c r="G498" s="152" t="s">
        <v>950</v>
      </c>
      <c r="H498" s="152" t="s">
        <v>426</v>
      </c>
      <c r="I498" s="152" t="s">
        <v>506</v>
      </c>
      <c r="J498">
        <v>3985</v>
      </c>
      <c r="K498" s="152" t="s">
        <v>744</v>
      </c>
      <c r="L498" s="152" t="s">
        <v>741</v>
      </c>
      <c r="M498">
        <v>2022</v>
      </c>
      <c r="N498" t="s">
        <v>4910</v>
      </c>
    </row>
    <row r="499" spans="1:14">
      <c r="A499" s="152" t="s">
        <v>1351</v>
      </c>
      <c r="B499" s="152" t="s">
        <v>442</v>
      </c>
      <c r="C499" s="152" t="s">
        <v>602</v>
      </c>
      <c r="D499" s="152" t="s">
        <v>1052</v>
      </c>
      <c r="E499" s="152" t="s">
        <v>78</v>
      </c>
      <c r="F499"/>
      <c r="G499" s="152" t="s">
        <v>952</v>
      </c>
      <c r="H499" s="152" t="s">
        <v>426</v>
      </c>
      <c r="I499" s="152" t="s">
        <v>506</v>
      </c>
      <c r="J499"/>
      <c r="K499" s="152" t="s">
        <v>744</v>
      </c>
      <c r="L499" s="152" t="s">
        <v>741</v>
      </c>
      <c r="M499">
        <v>2022</v>
      </c>
      <c r="N499" t="s">
        <v>4911</v>
      </c>
    </row>
    <row r="500" spans="1:14">
      <c r="A500" s="152" t="s">
        <v>1352</v>
      </c>
      <c r="B500" s="152" t="s">
        <v>442</v>
      </c>
      <c r="C500" s="152" t="s">
        <v>602</v>
      </c>
      <c r="D500" s="152" t="s">
        <v>1052</v>
      </c>
      <c r="E500" s="152" t="s">
        <v>78</v>
      </c>
      <c r="F500"/>
      <c r="G500" s="152" t="s">
        <v>954</v>
      </c>
      <c r="H500" s="152" t="s">
        <v>426</v>
      </c>
      <c r="I500" s="152" t="s">
        <v>506</v>
      </c>
      <c r="J500">
        <v>3985</v>
      </c>
      <c r="K500" s="152" t="s">
        <v>744</v>
      </c>
      <c r="L500" s="152" t="s">
        <v>741</v>
      </c>
      <c r="M500">
        <v>2022</v>
      </c>
      <c r="N500" t="s">
        <v>4912</v>
      </c>
    </row>
    <row r="501" spans="1:14">
      <c r="A501" s="152" t="s">
        <v>1353</v>
      </c>
      <c r="B501" s="152" t="s">
        <v>442</v>
      </c>
      <c r="C501" s="152" t="s">
        <v>602</v>
      </c>
      <c r="D501" s="152" t="s">
        <v>1052</v>
      </c>
      <c r="E501" s="152" t="s">
        <v>1354</v>
      </c>
      <c r="F501"/>
      <c r="G501" s="152" t="s">
        <v>950</v>
      </c>
      <c r="H501" s="152" t="s">
        <v>426</v>
      </c>
      <c r="I501" s="152" t="s">
        <v>506</v>
      </c>
      <c r="J501">
        <v>13214</v>
      </c>
      <c r="K501" s="152" t="s">
        <v>744</v>
      </c>
      <c r="L501" s="152" t="s">
        <v>741</v>
      </c>
      <c r="M501">
        <v>2022</v>
      </c>
      <c r="N501" t="s">
        <v>4913</v>
      </c>
    </row>
    <row r="502" spans="1:14">
      <c r="A502" s="152" t="s">
        <v>1355</v>
      </c>
      <c r="B502" s="152" t="s">
        <v>442</v>
      </c>
      <c r="C502" s="152" t="s">
        <v>602</v>
      </c>
      <c r="D502" s="152" t="s">
        <v>1052</v>
      </c>
      <c r="E502" s="152" t="s">
        <v>1354</v>
      </c>
      <c r="F502"/>
      <c r="G502" s="152" t="s">
        <v>952</v>
      </c>
      <c r="H502" s="152" t="s">
        <v>426</v>
      </c>
      <c r="I502" s="152" t="s">
        <v>506</v>
      </c>
      <c r="J502"/>
      <c r="K502" s="152" t="s">
        <v>744</v>
      </c>
      <c r="L502" s="152" t="s">
        <v>741</v>
      </c>
      <c r="M502">
        <v>2022</v>
      </c>
      <c r="N502" t="s">
        <v>4914</v>
      </c>
    </row>
    <row r="503" spans="1:14">
      <c r="A503" s="152" t="s">
        <v>1356</v>
      </c>
      <c r="B503" s="152" t="s">
        <v>442</v>
      </c>
      <c r="C503" s="152" t="s">
        <v>602</v>
      </c>
      <c r="D503" s="152" t="s">
        <v>1052</v>
      </c>
      <c r="E503" s="152" t="s">
        <v>1354</v>
      </c>
      <c r="F503"/>
      <c r="G503" s="152" t="s">
        <v>954</v>
      </c>
      <c r="H503" s="152" t="s">
        <v>426</v>
      </c>
      <c r="I503" s="152" t="s">
        <v>506</v>
      </c>
      <c r="J503">
        <v>13214</v>
      </c>
      <c r="K503" s="152" t="s">
        <v>744</v>
      </c>
      <c r="L503" s="152" t="s">
        <v>741</v>
      </c>
      <c r="M503">
        <v>2022</v>
      </c>
      <c r="N503" t="s">
        <v>4915</v>
      </c>
    </row>
    <row r="504" spans="1:14">
      <c r="A504" s="152" t="s">
        <v>1357</v>
      </c>
      <c r="B504" s="152" t="s">
        <v>442</v>
      </c>
      <c r="C504" s="152" t="s">
        <v>602</v>
      </c>
      <c r="D504" s="152" t="s">
        <v>1052</v>
      </c>
      <c r="E504" s="152" t="s">
        <v>79</v>
      </c>
      <c r="F504"/>
      <c r="G504" s="152" t="s">
        <v>950</v>
      </c>
      <c r="H504" s="152" t="s">
        <v>426</v>
      </c>
      <c r="I504" s="152" t="s">
        <v>506</v>
      </c>
      <c r="J504">
        <v>13396</v>
      </c>
      <c r="K504" s="152" t="s">
        <v>744</v>
      </c>
      <c r="L504" s="152" t="s">
        <v>741</v>
      </c>
      <c r="M504">
        <v>2022</v>
      </c>
      <c r="N504" t="s">
        <v>4916</v>
      </c>
    </row>
    <row r="505" spans="1:14">
      <c r="A505" s="152" t="s">
        <v>1358</v>
      </c>
      <c r="B505" s="152" t="s">
        <v>442</v>
      </c>
      <c r="C505" s="152" t="s">
        <v>602</v>
      </c>
      <c r="D505" s="152" t="s">
        <v>1052</v>
      </c>
      <c r="E505" s="152" t="s">
        <v>79</v>
      </c>
      <c r="F505"/>
      <c r="G505" s="152" t="s">
        <v>952</v>
      </c>
      <c r="H505" s="152" t="s">
        <v>426</v>
      </c>
      <c r="I505" s="152" t="s">
        <v>506</v>
      </c>
      <c r="J505"/>
      <c r="K505" s="152" t="s">
        <v>744</v>
      </c>
      <c r="L505" s="152" t="s">
        <v>741</v>
      </c>
      <c r="M505">
        <v>2022</v>
      </c>
      <c r="N505" t="s">
        <v>4917</v>
      </c>
    </row>
    <row r="506" spans="1:14">
      <c r="A506" s="152" t="s">
        <v>1359</v>
      </c>
      <c r="B506" s="152" t="s">
        <v>442</v>
      </c>
      <c r="C506" s="152" t="s">
        <v>602</v>
      </c>
      <c r="D506" s="152" t="s">
        <v>1052</v>
      </c>
      <c r="E506" s="152" t="s">
        <v>79</v>
      </c>
      <c r="F506"/>
      <c r="G506" s="152" t="s">
        <v>954</v>
      </c>
      <c r="H506" s="152" t="s">
        <v>426</v>
      </c>
      <c r="I506" s="152" t="s">
        <v>506</v>
      </c>
      <c r="J506">
        <v>13396</v>
      </c>
      <c r="K506" s="152" t="s">
        <v>744</v>
      </c>
      <c r="L506" s="152" t="s">
        <v>741</v>
      </c>
      <c r="M506">
        <v>2022</v>
      </c>
      <c r="N506" t="s">
        <v>4918</v>
      </c>
    </row>
    <row r="507" spans="1:14">
      <c r="A507" s="152" t="s">
        <v>1360</v>
      </c>
      <c r="B507" s="152" t="s">
        <v>442</v>
      </c>
      <c r="C507" s="152" t="s">
        <v>602</v>
      </c>
      <c r="D507" s="152" t="s">
        <v>1052</v>
      </c>
      <c r="E507" s="152" t="s">
        <v>1361</v>
      </c>
      <c r="F507"/>
      <c r="G507" s="152" t="s">
        <v>950</v>
      </c>
      <c r="H507" s="152" t="s">
        <v>426</v>
      </c>
      <c r="I507" s="152" t="s">
        <v>506</v>
      </c>
      <c r="J507">
        <v>4945</v>
      </c>
      <c r="K507" s="152" t="s">
        <v>744</v>
      </c>
      <c r="L507" s="152" t="s">
        <v>741</v>
      </c>
      <c r="M507">
        <v>2022</v>
      </c>
      <c r="N507" t="s">
        <v>4919</v>
      </c>
    </row>
    <row r="508" spans="1:14">
      <c r="A508" s="152" t="s">
        <v>1362</v>
      </c>
      <c r="B508" s="152" t="s">
        <v>442</v>
      </c>
      <c r="C508" s="152" t="s">
        <v>602</v>
      </c>
      <c r="D508" s="152" t="s">
        <v>1052</v>
      </c>
      <c r="E508" s="152" t="s">
        <v>1361</v>
      </c>
      <c r="F508"/>
      <c r="G508" s="152" t="s">
        <v>952</v>
      </c>
      <c r="H508" s="152" t="s">
        <v>426</v>
      </c>
      <c r="I508" s="152" t="s">
        <v>506</v>
      </c>
      <c r="J508">
        <v>796</v>
      </c>
      <c r="K508" s="152" t="s">
        <v>744</v>
      </c>
      <c r="L508" s="152" t="s">
        <v>741</v>
      </c>
      <c r="M508">
        <v>2022</v>
      </c>
      <c r="N508" t="s">
        <v>4920</v>
      </c>
    </row>
    <row r="509" spans="1:14">
      <c r="A509" s="152" t="s">
        <v>1363</v>
      </c>
      <c r="B509" s="152" t="s">
        <v>442</v>
      </c>
      <c r="C509" s="152" t="s">
        <v>602</v>
      </c>
      <c r="D509" s="152" t="s">
        <v>1052</v>
      </c>
      <c r="E509" s="152" t="s">
        <v>1361</v>
      </c>
      <c r="F509"/>
      <c r="G509" s="152" t="s">
        <v>954</v>
      </c>
      <c r="H509" s="152" t="s">
        <v>426</v>
      </c>
      <c r="I509" s="152" t="s">
        <v>506</v>
      </c>
      <c r="J509">
        <v>5741</v>
      </c>
      <c r="K509" s="152" t="s">
        <v>744</v>
      </c>
      <c r="L509" s="152" t="s">
        <v>741</v>
      </c>
      <c r="M509">
        <v>2022</v>
      </c>
      <c r="N509" t="s">
        <v>4921</v>
      </c>
    </row>
    <row r="510" spans="1:14">
      <c r="A510" s="152" t="s">
        <v>1364</v>
      </c>
      <c r="B510" s="152" t="s">
        <v>442</v>
      </c>
      <c r="C510" s="152" t="s">
        <v>602</v>
      </c>
      <c r="D510" s="152" t="s">
        <v>1052</v>
      </c>
      <c r="E510" s="152" t="s">
        <v>1365</v>
      </c>
      <c r="F510"/>
      <c r="G510" s="152" t="s">
        <v>950</v>
      </c>
      <c r="H510" s="152" t="s">
        <v>426</v>
      </c>
      <c r="I510" s="152" t="s">
        <v>506</v>
      </c>
      <c r="J510"/>
      <c r="K510" s="152" t="s">
        <v>744</v>
      </c>
      <c r="L510" s="152" t="s">
        <v>741</v>
      </c>
      <c r="M510">
        <v>2022</v>
      </c>
      <c r="N510" t="s">
        <v>4922</v>
      </c>
    </row>
    <row r="511" spans="1:14">
      <c r="A511" s="152" t="s">
        <v>1366</v>
      </c>
      <c r="B511" s="152" t="s">
        <v>442</v>
      </c>
      <c r="C511" s="152" t="s">
        <v>602</v>
      </c>
      <c r="D511" s="152" t="s">
        <v>1052</v>
      </c>
      <c r="E511" s="152" t="s">
        <v>1365</v>
      </c>
      <c r="F511"/>
      <c r="G511" s="152" t="s">
        <v>952</v>
      </c>
      <c r="H511" s="152" t="s">
        <v>426</v>
      </c>
      <c r="I511" s="152" t="s">
        <v>506</v>
      </c>
      <c r="J511">
        <v>1</v>
      </c>
      <c r="K511" s="152" t="s">
        <v>744</v>
      </c>
      <c r="L511" s="152" t="s">
        <v>741</v>
      </c>
      <c r="M511">
        <v>2022</v>
      </c>
      <c r="N511" t="s">
        <v>4923</v>
      </c>
    </row>
    <row r="512" spans="1:14">
      <c r="A512" s="152" t="s">
        <v>1367</v>
      </c>
      <c r="B512" s="152" t="s">
        <v>442</v>
      </c>
      <c r="C512" s="152" t="s">
        <v>602</v>
      </c>
      <c r="D512" s="152" t="s">
        <v>1052</v>
      </c>
      <c r="E512" s="152" t="s">
        <v>1365</v>
      </c>
      <c r="F512"/>
      <c r="G512" s="152" t="s">
        <v>954</v>
      </c>
      <c r="H512" s="152" t="s">
        <v>426</v>
      </c>
      <c r="I512" s="152" t="s">
        <v>506</v>
      </c>
      <c r="J512">
        <v>1</v>
      </c>
      <c r="K512" s="152" t="s">
        <v>744</v>
      </c>
      <c r="L512" s="152" t="s">
        <v>741</v>
      </c>
      <c r="M512">
        <v>2022</v>
      </c>
      <c r="N512" t="s">
        <v>4924</v>
      </c>
    </row>
    <row r="513" spans="1:14">
      <c r="A513" s="152" t="s">
        <v>1368</v>
      </c>
      <c r="B513" s="152" t="s">
        <v>442</v>
      </c>
      <c r="C513" s="152" t="s">
        <v>602</v>
      </c>
      <c r="D513" s="152" t="s">
        <v>1052</v>
      </c>
      <c r="E513" s="152" t="s">
        <v>1369</v>
      </c>
      <c r="F513"/>
      <c r="G513" s="152" t="s">
        <v>950</v>
      </c>
      <c r="H513" s="152" t="s">
        <v>426</v>
      </c>
      <c r="I513" s="152" t="s">
        <v>506</v>
      </c>
      <c r="J513">
        <v>6</v>
      </c>
      <c r="K513" s="152" t="s">
        <v>744</v>
      </c>
      <c r="L513" s="152" t="s">
        <v>741</v>
      </c>
      <c r="M513">
        <v>2022</v>
      </c>
      <c r="N513" t="s">
        <v>4925</v>
      </c>
    </row>
    <row r="514" spans="1:14">
      <c r="A514" s="152" t="s">
        <v>1370</v>
      </c>
      <c r="B514" s="152" t="s">
        <v>442</v>
      </c>
      <c r="C514" s="152" t="s">
        <v>602</v>
      </c>
      <c r="D514" s="152" t="s">
        <v>1052</v>
      </c>
      <c r="E514" s="152" t="s">
        <v>1369</v>
      </c>
      <c r="F514"/>
      <c r="G514" s="152" t="s">
        <v>952</v>
      </c>
      <c r="H514" s="152" t="s">
        <v>426</v>
      </c>
      <c r="I514" s="152" t="s">
        <v>506</v>
      </c>
      <c r="J514">
        <v>3</v>
      </c>
      <c r="K514" s="152" t="s">
        <v>744</v>
      </c>
      <c r="L514" s="152" t="s">
        <v>741</v>
      </c>
      <c r="M514">
        <v>2022</v>
      </c>
      <c r="N514" t="s">
        <v>4926</v>
      </c>
    </row>
    <row r="515" spans="1:14">
      <c r="A515" s="152" t="s">
        <v>1371</v>
      </c>
      <c r="B515" s="152" t="s">
        <v>442</v>
      </c>
      <c r="C515" s="152" t="s">
        <v>602</v>
      </c>
      <c r="D515" s="152" t="s">
        <v>1052</v>
      </c>
      <c r="E515" s="152" t="s">
        <v>1369</v>
      </c>
      <c r="F515"/>
      <c r="G515" s="152" t="s">
        <v>954</v>
      </c>
      <c r="H515" s="152" t="s">
        <v>426</v>
      </c>
      <c r="I515" s="152" t="s">
        <v>506</v>
      </c>
      <c r="J515">
        <v>9</v>
      </c>
      <c r="K515" s="152" t="s">
        <v>744</v>
      </c>
      <c r="L515" s="152" t="s">
        <v>741</v>
      </c>
      <c r="M515">
        <v>2022</v>
      </c>
      <c r="N515" t="s">
        <v>4927</v>
      </c>
    </row>
    <row r="516" spans="1:14">
      <c r="A516" s="152" t="s">
        <v>1372</v>
      </c>
      <c r="B516" s="152" t="s">
        <v>442</v>
      </c>
      <c r="C516" s="152" t="s">
        <v>602</v>
      </c>
      <c r="D516" s="152" t="s">
        <v>1052</v>
      </c>
      <c r="E516" s="152" t="s">
        <v>1373</v>
      </c>
      <c r="F516"/>
      <c r="G516" s="152" t="s">
        <v>950</v>
      </c>
      <c r="H516" s="152" t="s">
        <v>426</v>
      </c>
      <c r="I516" s="152" t="s">
        <v>506</v>
      </c>
      <c r="J516">
        <v>189</v>
      </c>
      <c r="K516" s="152" t="s">
        <v>744</v>
      </c>
      <c r="L516" s="152" t="s">
        <v>741</v>
      </c>
      <c r="M516">
        <v>2022</v>
      </c>
      <c r="N516" t="s">
        <v>4928</v>
      </c>
    </row>
    <row r="517" spans="1:14">
      <c r="A517" s="152" t="s">
        <v>1374</v>
      </c>
      <c r="B517" s="152" t="s">
        <v>442</v>
      </c>
      <c r="C517" s="152" t="s">
        <v>602</v>
      </c>
      <c r="D517" s="152" t="s">
        <v>1052</v>
      </c>
      <c r="E517" s="152" t="s">
        <v>1373</v>
      </c>
      <c r="F517"/>
      <c r="G517" s="152" t="s">
        <v>952</v>
      </c>
      <c r="H517" s="152" t="s">
        <v>426</v>
      </c>
      <c r="I517" s="152" t="s">
        <v>506</v>
      </c>
      <c r="J517"/>
      <c r="K517" s="152" t="s">
        <v>744</v>
      </c>
      <c r="L517" s="152" t="s">
        <v>741</v>
      </c>
      <c r="M517">
        <v>2022</v>
      </c>
      <c r="N517" t="s">
        <v>4929</v>
      </c>
    </row>
    <row r="518" spans="1:14">
      <c r="A518" s="152" t="s">
        <v>1375</v>
      </c>
      <c r="B518" s="152" t="s">
        <v>442</v>
      </c>
      <c r="C518" s="152" t="s">
        <v>602</v>
      </c>
      <c r="D518" s="152" t="s">
        <v>1052</v>
      </c>
      <c r="E518" s="152" t="s">
        <v>1373</v>
      </c>
      <c r="F518"/>
      <c r="G518" s="152" t="s">
        <v>954</v>
      </c>
      <c r="H518" s="152" t="s">
        <v>426</v>
      </c>
      <c r="I518" s="152" t="s">
        <v>506</v>
      </c>
      <c r="J518">
        <v>189</v>
      </c>
      <c r="K518" s="152" t="s">
        <v>744</v>
      </c>
      <c r="L518" s="152" t="s">
        <v>741</v>
      </c>
      <c r="M518">
        <v>2022</v>
      </c>
      <c r="N518" t="s">
        <v>4930</v>
      </c>
    </row>
    <row r="519" spans="1:14">
      <c r="A519" s="152" t="s">
        <v>1376</v>
      </c>
      <c r="B519" s="152" t="s">
        <v>442</v>
      </c>
      <c r="C519" s="152" t="s">
        <v>602</v>
      </c>
      <c r="D519" s="152" t="s">
        <v>1377</v>
      </c>
      <c r="E519" s="152" t="s">
        <v>81</v>
      </c>
      <c r="F519"/>
      <c r="G519" s="152" t="s">
        <v>950</v>
      </c>
      <c r="H519" s="152" t="s">
        <v>426</v>
      </c>
      <c r="I519" s="152" t="s">
        <v>506</v>
      </c>
      <c r="J519"/>
      <c r="K519" s="152" t="s">
        <v>744</v>
      </c>
      <c r="L519" s="152" t="s">
        <v>741</v>
      </c>
      <c r="M519">
        <v>2022</v>
      </c>
      <c r="N519" t="s">
        <v>4931</v>
      </c>
    </row>
    <row r="520" spans="1:14">
      <c r="A520" s="152" t="s">
        <v>1378</v>
      </c>
      <c r="B520" s="152" t="s">
        <v>442</v>
      </c>
      <c r="C520" s="152" t="s">
        <v>602</v>
      </c>
      <c r="D520" s="152" t="s">
        <v>1377</v>
      </c>
      <c r="E520" s="152" t="s">
        <v>81</v>
      </c>
      <c r="F520"/>
      <c r="G520" s="152" t="s">
        <v>952</v>
      </c>
      <c r="H520" s="152" t="s">
        <v>426</v>
      </c>
      <c r="I520" s="152" t="s">
        <v>506</v>
      </c>
      <c r="J520">
        <v>4750</v>
      </c>
      <c r="K520" s="152" t="s">
        <v>744</v>
      </c>
      <c r="L520" s="152" t="s">
        <v>741</v>
      </c>
      <c r="M520">
        <v>2022</v>
      </c>
      <c r="N520" t="s">
        <v>4932</v>
      </c>
    </row>
    <row r="521" spans="1:14">
      <c r="A521" s="152" t="s">
        <v>1379</v>
      </c>
      <c r="B521" s="152" t="s">
        <v>442</v>
      </c>
      <c r="C521" s="152" t="s">
        <v>602</v>
      </c>
      <c r="D521" s="152" t="s">
        <v>1377</v>
      </c>
      <c r="E521" s="152" t="s">
        <v>81</v>
      </c>
      <c r="F521"/>
      <c r="G521" s="152" t="s">
        <v>954</v>
      </c>
      <c r="H521" s="152" t="s">
        <v>426</v>
      </c>
      <c r="I521" s="152" t="s">
        <v>506</v>
      </c>
      <c r="J521">
        <v>4750</v>
      </c>
      <c r="K521" s="152" t="s">
        <v>744</v>
      </c>
      <c r="L521" s="152" t="s">
        <v>741</v>
      </c>
      <c r="M521">
        <v>2022</v>
      </c>
      <c r="N521" t="s">
        <v>4933</v>
      </c>
    </row>
    <row r="522" spans="1:14">
      <c r="A522" s="152" t="s">
        <v>1380</v>
      </c>
      <c r="B522" s="152" t="s">
        <v>442</v>
      </c>
      <c r="C522" s="152" t="s">
        <v>602</v>
      </c>
      <c r="D522" s="152" t="s">
        <v>1377</v>
      </c>
      <c r="E522" s="152" t="s">
        <v>82</v>
      </c>
      <c r="F522"/>
      <c r="G522" s="152" t="s">
        <v>950</v>
      </c>
      <c r="H522" s="152" t="s">
        <v>426</v>
      </c>
      <c r="I522" s="152" t="s">
        <v>506</v>
      </c>
      <c r="J522"/>
      <c r="K522" s="152" t="s">
        <v>744</v>
      </c>
      <c r="L522" s="152" t="s">
        <v>741</v>
      </c>
      <c r="M522">
        <v>2022</v>
      </c>
      <c r="N522" t="s">
        <v>4934</v>
      </c>
    </row>
    <row r="523" spans="1:14">
      <c r="A523" s="152" t="s">
        <v>1381</v>
      </c>
      <c r="B523" s="152" t="s">
        <v>442</v>
      </c>
      <c r="C523" s="152" t="s">
        <v>602</v>
      </c>
      <c r="D523" s="152" t="s">
        <v>1377</v>
      </c>
      <c r="E523" s="152" t="s">
        <v>82</v>
      </c>
      <c r="F523"/>
      <c r="G523" s="152" t="s">
        <v>952</v>
      </c>
      <c r="H523" s="152" t="s">
        <v>426</v>
      </c>
      <c r="I523" s="152" t="s">
        <v>506</v>
      </c>
      <c r="J523">
        <v>10900</v>
      </c>
      <c r="K523" s="152" t="s">
        <v>744</v>
      </c>
      <c r="L523" s="152" t="s">
        <v>741</v>
      </c>
      <c r="M523">
        <v>2022</v>
      </c>
      <c r="N523" t="s">
        <v>4935</v>
      </c>
    </row>
    <row r="524" spans="1:14">
      <c r="A524" s="152" t="s">
        <v>1382</v>
      </c>
      <c r="B524" s="152" t="s">
        <v>442</v>
      </c>
      <c r="C524" s="152" t="s">
        <v>602</v>
      </c>
      <c r="D524" s="152" t="s">
        <v>1377</v>
      </c>
      <c r="E524" s="152" t="s">
        <v>82</v>
      </c>
      <c r="F524"/>
      <c r="G524" s="152" t="s">
        <v>954</v>
      </c>
      <c r="H524" s="152" t="s">
        <v>426</v>
      </c>
      <c r="I524" s="152" t="s">
        <v>506</v>
      </c>
      <c r="J524">
        <v>10900</v>
      </c>
      <c r="K524" s="152" t="s">
        <v>744</v>
      </c>
      <c r="L524" s="152" t="s">
        <v>741</v>
      </c>
      <c r="M524">
        <v>2022</v>
      </c>
      <c r="N524" t="s">
        <v>4936</v>
      </c>
    </row>
    <row r="525" spans="1:14">
      <c r="A525" s="152" t="s">
        <v>1383</v>
      </c>
      <c r="B525" s="152" t="s">
        <v>442</v>
      </c>
      <c r="C525" s="152" t="s">
        <v>602</v>
      </c>
      <c r="D525" s="152" t="s">
        <v>1377</v>
      </c>
      <c r="E525" s="152" t="s">
        <v>83</v>
      </c>
      <c r="F525"/>
      <c r="G525" s="152" t="s">
        <v>950</v>
      </c>
      <c r="H525" s="152" t="s">
        <v>426</v>
      </c>
      <c r="I525" s="152" t="s">
        <v>506</v>
      </c>
      <c r="J525"/>
      <c r="K525" s="152" t="s">
        <v>744</v>
      </c>
      <c r="L525" s="152" t="s">
        <v>741</v>
      </c>
      <c r="M525">
        <v>2022</v>
      </c>
      <c r="N525" t="s">
        <v>4937</v>
      </c>
    </row>
    <row r="526" spans="1:14">
      <c r="A526" s="152" t="s">
        <v>1384</v>
      </c>
      <c r="B526" s="152" t="s">
        <v>442</v>
      </c>
      <c r="C526" s="152" t="s">
        <v>602</v>
      </c>
      <c r="D526" s="152" t="s">
        <v>1377</v>
      </c>
      <c r="E526" s="152" t="s">
        <v>83</v>
      </c>
      <c r="F526"/>
      <c r="G526" s="152" t="s">
        <v>952</v>
      </c>
      <c r="H526" s="152" t="s">
        <v>426</v>
      </c>
      <c r="I526" s="152" t="s">
        <v>506</v>
      </c>
      <c r="J526">
        <v>14400</v>
      </c>
      <c r="K526" s="152" t="s">
        <v>744</v>
      </c>
      <c r="L526" s="152" t="s">
        <v>741</v>
      </c>
      <c r="M526">
        <v>2022</v>
      </c>
      <c r="N526" t="s">
        <v>4938</v>
      </c>
    </row>
    <row r="527" spans="1:14">
      <c r="A527" s="152" t="s">
        <v>1385</v>
      </c>
      <c r="B527" s="152" t="s">
        <v>442</v>
      </c>
      <c r="C527" s="152" t="s">
        <v>602</v>
      </c>
      <c r="D527" s="152" t="s">
        <v>1377</v>
      </c>
      <c r="E527" s="152" t="s">
        <v>83</v>
      </c>
      <c r="F527"/>
      <c r="G527" s="152" t="s">
        <v>954</v>
      </c>
      <c r="H527" s="152" t="s">
        <v>426</v>
      </c>
      <c r="I527" s="152" t="s">
        <v>506</v>
      </c>
      <c r="J527">
        <v>14400</v>
      </c>
      <c r="K527" s="152" t="s">
        <v>744</v>
      </c>
      <c r="L527" s="152" t="s">
        <v>741</v>
      </c>
      <c r="M527">
        <v>2022</v>
      </c>
      <c r="N527" t="s">
        <v>4939</v>
      </c>
    </row>
    <row r="528" spans="1:14">
      <c r="A528" s="152" t="s">
        <v>1386</v>
      </c>
      <c r="B528" s="152" t="s">
        <v>442</v>
      </c>
      <c r="C528" s="152" t="s">
        <v>602</v>
      </c>
      <c r="D528" s="152" t="s">
        <v>1377</v>
      </c>
      <c r="E528" s="152" t="s">
        <v>84</v>
      </c>
      <c r="F528"/>
      <c r="G528" s="152" t="s">
        <v>950</v>
      </c>
      <c r="H528" s="152" t="s">
        <v>426</v>
      </c>
      <c r="I528" s="152" t="s">
        <v>506</v>
      </c>
      <c r="J528"/>
      <c r="K528" s="152" t="s">
        <v>744</v>
      </c>
      <c r="L528" s="152" t="s">
        <v>741</v>
      </c>
      <c r="M528">
        <v>2022</v>
      </c>
      <c r="N528" t="s">
        <v>4940</v>
      </c>
    </row>
    <row r="529" spans="1:14">
      <c r="A529" s="152" t="s">
        <v>1387</v>
      </c>
      <c r="B529" s="152" t="s">
        <v>442</v>
      </c>
      <c r="C529" s="152" t="s">
        <v>602</v>
      </c>
      <c r="D529" s="152" t="s">
        <v>1377</v>
      </c>
      <c r="E529" s="152" t="s">
        <v>84</v>
      </c>
      <c r="F529"/>
      <c r="G529" s="152" t="s">
        <v>952</v>
      </c>
      <c r="H529" s="152" t="s">
        <v>426</v>
      </c>
      <c r="I529" s="152" t="s">
        <v>506</v>
      </c>
      <c r="J529">
        <v>6130</v>
      </c>
      <c r="K529" s="152" t="s">
        <v>744</v>
      </c>
      <c r="L529" s="152" t="s">
        <v>741</v>
      </c>
      <c r="M529">
        <v>2022</v>
      </c>
      <c r="N529" t="s">
        <v>4941</v>
      </c>
    </row>
    <row r="530" spans="1:14">
      <c r="A530" s="152" t="s">
        <v>1388</v>
      </c>
      <c r="B530" s="152" t="s">
        <v>442</v>
      </c>
      <c r="C530" s="152" t="s">
        <v>602</v>
      </c>
      <c r="D530" s="152" t="s">
        <v>1377</v>
      </c>
      <c r="E530" s="152" t="s">
        <v>84</v>
      </c>
      <c r="F530"/>
      <c r="G530" s="152" t="s">
        <v>954</v>
      </c>
      <c r="H530" s="152" t="s">
        <v>426</v>
      </c>
      <c r="I530" s="152" t="s">
        <v>506</v>
      </c>
      <c r="J530">
        <v>6130</v>
      </c>
      <c r="K530" s="152" t="s">
        <v>744</v>
      </c>
      <c r="L530" s="152" t="s">
        <v>741</v>
      </c>
      <c r="M530">
        <v>2022</v>
      </c>
      <c r="N530" t="s">
        <v>4942</v>
      </c>
    </row>
    <row r="531" spans="1:14">
      <c r="A531" s="152" t="s">
        <v>1389</v>
      </c>
      <c r="B531" s="152" t="s">
        <v>442</v>
      </c>
      <c r="C531" s="152" t="s">
        <v>602</v>
      </c>
      <c r="D531" s="152" t="s">
        <v>1377</v>
      </c>
      <c r="E531" s="152" t="s">
        <v>85</v>
      </c>
      <c r="F531"/>
      <c r="G531" s="152" t="s">
        <v>950</v>
      </c>
      <c r="H531" s="152" t="s">
        <v>426</v>
      </c>
      <c r="I531" s="152" t="s">
        <v>506</v>
      </c>
      <c r="J531"/>
      <c r="K531" s="152" t="s">
        <v>744</v>
      </c>
      <c r="L531" s="152" t="s">
        <v>741</v>
      </c>
      <c r="M531">
        <v>2022</v>
      </c>
      <c r="N531" t="s">
        <v>4943</v>
      </c>
    </row>
    <row r="532" spans="1:14">
      <c r="A532" s="152" t="s">
        <v>1390</v>
      </c>
      <c r="B532" s="152" t="s">
        <v>442</v>
      </c>
      <c r="C532" s="152" t="s">
        <v>602</v>
      </c>
      <c r="D532" s="152" t="s">
        <v>1377</v>
      </c>
      <c r="E532" s="152" t="s">
        <v>85</v>
      </c>
      <c r="F532"/>
      <c r="G532" s="152" t="s">
        <v>952</v>
      </c>
      <c r="H532" s="152" t="s">
        <v>426</v>
      </c>
      <c r="I532" s="152" t="s">
        <v>506</v>
      </c>
      <c r="J532">
        <v>10000</v>
      </c>
      <c r="K532" s="152" t="s">
        <v>744</v>
      </c>
      <c r="L532" s="152" t="s">
        <v>741</v>
      </c>
      <c r="M532">
        <v>2022</v>
      </c>
      <c r="N532" t="s">
        <v>4944</v>
      </c>
    </row>
    <row r="533" spans="1:14">
      <c r="A533" s="152" t="s">
        <v>1391</v>
      </c>
      <c r="B533" s="152" t="s">
        <v>442</v>
      </c>
      <c r="C533" s="152" t="s">
        <v>602</v>
      </c>
      <c r="D533" s="152" t="s">
        <v>1377</v>
      </c>
      <c r="E533" s="152" t="s">
        <v>85</v>
      </c>
      <c r="F533"/>
      <c r="G533" s="152" t="s">
        <v>954</v>
      </c>
      <c r="H533" s="152" t="s">
        <v>426</v>
      </c>
      <c r="I533" s="152" t="s">
        <v>506</v>
      </c>
      <c r="J533">
        <v>10000</v>
      </c>
      <c r="K533" s="152" t="s">
        <v>744</v>
      </c>
      <c r="L533" s="152" t="s">
        <v>741</v>
      </c>
      <c r="M533">
        <v>2022</v>
      </c>
      <c r="N533" t="s">
        <v>4945</v>
      </c>
    </row>
    <row r="534" spans="1:14">
      <c r="A534" s="152" t="s">
        <v>1392</v>
      </c>
      <c r="B534" s="152" t="s">
        <v>442</v>
      </c>
      <c r="C534" s="152" t="s">
        <v>602</v>
      </c>
      <c r="D534" s="152" t="s">
        <v>1377</v>
      </c>
      <c r="E534" s="152" t="s">
        <v>86</v>
      </c>
      <c r="F534"/>
      <c r="G534" s="152" t="s">
        <v>950</v>
      </c>
      <c r="H534" s="152" t="s">
        <v>426</v>
      </c>
      <c r="I534" s="152" t="s">
        <v>506</v>
      </c>
      <c r="J534"/>
      <c r="K534" s="152" t="s">
        <v>744</v>
      </c>
      <c r="L534" s="152" t="s">
        <v>741</v>
      </c>
      <c r="M534">
        <v>2022</v>
      </c>
      <c r="N534" t="s">
        <v>4946</v>
      </c>
    </row>
    <row r="535" spans="1:14">
      <c r="A535" s="152" t="s">
        <v>1393</v>
      </c>
      <c r="B535" s="152" t="s">
        <v>442</v>
      </c>
      <c r="C535" s="152" t="s">
        <v>602</v>
      </c>
      <c r="D535" s="152" t="s">
        <v>1377</v>
      </c>
      <c r="E535" s="152" t="s">
        <v>86</v>
      </c>
      <c r="F535"/>
      <c r="G535" s="152" t="s">
        <v>952</v>
      </c>
      <c r="H535" s="152" t="s">
        <v>426</v>
      </c>
      <c r="I535" s="152" t="s">
        <v>506</v>
      </c>
      <c r="J535">
        <v>7370</v>
      </c>
      <c r="K535" s="152" t="s">
        <v>744</v>
      </c>
      <c r="L535" s="152" t="s">
        <v>741</v>
      </c>
      <c r="M535">
        <v>2022</v>
      </c>
      <c r="N535" t="s">
        <v>4947</v>
      </c>
    </row>
    <row r="536" spans="1:14">
      <c r="A536" s="152" t="s">
        <v>1394</v>
      </c>
      <c r="B536" s="152" t="s">
        <v>442</v>
      </c>
      <c r="C536" s="152" t="s">
        <v>602</v>
      </c>
      <c r="D536" s="152" t="s">
        <v>1377</v>
      </c>
      <c r="E536" s="152" t="s">
        <v>86</v>
      </c>
      <c r="F536"/>
      <c r="G536" s="152" t="s">
        <v>954</v>
      </c>
      <c r="H536" s="152" t="s">
        <v>426</v>
      </c>
      <c r="I536" s="152" t="s">
        <v>506</v>
      </c>
      <c r="J536">
        <v>7370</v>
      </c>
      <c r="K536" s="152" t="s">
        <v>744</v>
      </c>
      <c r="L536" s="152" t="s">
        <v>741</v>
      </c>
      <c r="M536">
        <v>2022</v>
      </c>
      <c r="N536" t="s">
        <v>4948</v>
      </c>
    </row>
    <row r="537" spans="1:14">
      <c r="A537" s="152" t="s">
        <v>1395</v>
      </c>
      <c r="B537" s="152" t="s">
        <v>442</v>
      </c>
      <c r="C537" s="152" t="s">
        <v>602</v>
      </c>
      <c r="D537" s="152" t="s">
        <v>1377</v>
      </c>
      <c r="E537" s="152" t="s">
        <v>87</v>
      </c>
      <c r="F537"/>
      <c r="G537" s="152" t="s">
        <v>950</v>
      </c>
      <c r="H537" s="152" t="s">
        <v>426</v>
      </c>
      <c r="I537" s="152" t="s">
        <v>506</v>
      </c>
      <c r="J537"/>
      <c r="K537" s="152" t="s">
        <v>744</v>
      </c>
      <c r="L537" s="152" t="s">
        <v>741</v>
      </c>
      <c r="M537">
        <v>2022</v>
      </c>
      <c r="N537" t="s">
        <v>4949</v>
      </c>
    </row>
    <row r="538" spans="1:14">
      <c r="A538" s="152" t="s">
        <v>1396</v>
      </c>
      <c r="B538" s="152" t="s">
        <v>442</v>
      </c>
      <c r="C538" s="152" t="s">
        <v>602</v>
      </c>
      <c r="D538" s="152" t="s">
        <v>1377</v>
      </c>
      <c r="E538" s="152" t="s">
        <v>87</v>
      </c>
      <c r="F538"/>
      <c r="G538" s="152" t="s">
        <v>952</v>
      </c>
      <c r="H538" s="152" t="s">
        <v>426</v>
      </c>
      <c r="I538" s="152" t="s">
        <v>506</v>
      </c>
      <c r="J538">
        <v>1890</v>
      </c>
      <c r="K538" s="152" t="s">
        <v>744</v>
      </c>
      <c r="L538" s="152" t="s">
        <v>741</v>
      </c>
      <c r="M538">
        <v>2022</v>
      </c>
      <c r="N538" t="s">
        <v>4950</v>
      </c>
    </row>
    <row r="539" spans="1:14">
      <c r="A539" s="152" t="s">
        <v>1397</v>
      </c>
      <c r="B539" s="152" t="s">
        <v>442</v>
      </c>
      <c r="C539" s="152" t="s">
        <v>602</v>
      </c>
      <c r="D539" s="152" t="s">
        <v>1377</v>
      </c>
      <c r="E539" s="152" t="s">
        <v>87</v>
      </c>
      <c r="F539"/>
      <c r="G539" s="152" t="s">
        <v>954</v>
      </c>
      <c r="H539" s="152" t="s">
        <v>426</v>
      </c>
      <c r="I539" s="152" t="s">
        <v>506</v>
      </c>
      <c r="J539">
        <v>1890</v>
      </c>
      <c r="K539" s="152" t="s">
        <v>744</v>
      </c>
      <c r="L539" s="152" t="s">
        <v>741</v>
      </c>
      <c r="M539">
        <v>2022</v>
      </c>
      <c r="N539" t="s">
        <v>4951</v>
      </c>
    </row>
    <row r="540" spans="1:14">
      <c r="A540" s="152" t="s">
        <v>1398</v>
      </c>
      <c r="B540" s="152" t="s">
        <v>442</v>
      </c>
      <c r="C540" s="152" t="s">
        <v>602</v>
      </c>
      <c r="D540" s="152" t="s">
        <v>1377</v>
      </c>
      <c r="E540" s="152" t="s">
        <v>88</v>
      </c>
      <c r="F540"/>
      <c r="G540" s="152" t="s">
        <v>950</v>
      </c>
      <c r="H540" s="152" t="s">
        <v>426</v>
      </c>
      <c r="I540" s="152" t="s">
        <v>506</v>
      </c>
      <c r="J540"/>
      <c r="K540" s="152" t="s">
        <v>744</v>
      </c>
      <c r="L540" s="152" t="s">
        <v>741</v>
      </c>
      <c r="M540">
        <v>2022</v>
      </c>
      <c r="N540" t="s">
        <v>4952</v>
      </c>
    </row>
    <row r="541" spans="1:14">
      <c r="A541" s="152" t="s">
        <v>1399</v>
      </c>
      <c r="B541" s="152" t="s">
        <v>442</v>
      </c>
      <c r="C541" s="152" t="s">
        <v>602</v>
      </c>
      <c r="D541" s="152" t="s">
        <v>1377</v>
      </c>
      <c r="E541" s="152" t="s">
        <v>88</v>
      </c>
      <c r="F541"/>
      <c r="G541" s="152" t="s">
        <v>952</v>
      </c>
      <c r="H541" s="152" t="s">
        <v>426</v>
      </c>
      <c r="I541" s="152" t="s">
        <v>506</v>
      </c>
      <c r="J541">
        <v>7140</v>
      </c>
      <c r="K541" s="152" t="s">
        <v>744</v>
      </c>
      <c r="L541" s="152" t="s">
        <v>741</v>
      </c>
      <c r="M541">
        <v>2022</v>
      </c>
      <c r="N541" t="s">
        <v>4953</v>
      </c>
    </row>
    <row r="542" spans="1:14">
      <c r="A542" s="152" t="s">
        <v>1400</v>
      </c>
      <c r="B542" s="152" t="s">
        <v>442</v>
      </c>
      <c r="C542" s="152" t="s">
        <v>602</v>
      </c>
      <c r="D542" s="152" t="s">
        <v>1377</v>
      </c>
      <c r="E542" s="152" t="s">
        <v>88</v>
      </c>
      <c r="F542"/>
      <c r="G542" s="152" t="s">
        <v>954</v>
      </c>
      <c r="H542" s="152" t="s">
        <v>426</v>
      </c>
      <c r="I542" s="152" t="s">
        <v>506</v>
      </c>
      <c r="J542">
        <v>7140</v>
      </c>
      <c r="K542" s="152" t="s">
        <v>744</v>
      </c>
      <c r="L542" s="152" t="s">
        <v>741</v>
      </c>
      <c r="M542">
        <v>2022</v>
      </c>
      <c r="N542" t="s">
        <v>4954</v>
      </c>
    </row>
    <row r="543" spans="1:14">
      <c r="A543" s="152" t="s">
        <v>1401</v>
      </c>
      <c r="B543" s="152" t="s">
        <v>442</v>
      </c>
      <c r="C543" s="152" t="s">
        <v>602</v>
      </c>
      <c r="D543" s="152" t="s">
        <v>1377</v>
      </c>
      <c r="E543" s="152" t="s">
        <v>89</v>
      </c>
      <c r="F543"/>
      <c r="G543" s="152" t="s">
        <v>950</v>
      </c>
      <c r="H543" s="152" t="s">
        <v>426</v>
      </c>
      <c r="I543" s="152" t="s">
        <v>506</v>
      </c>
      <c r="J543"/>
      <c r="K543" s="152" t="s">
        <v>744</v>
      </c>
      <c r="L543" s="152" t="s">
        <v>741</v>
      </c>
      <c r="M543">
        <v>2022</v>
      </c>
      <c r="N543" t="s">
        <v>4955</v>
      </c>
    </row>
    <row r="544" spans="1:14">
      <c r="A544" s="152" t="s">
        <v>1402</v>
      </c>
      <c r="B544" s="152" t="s">
        <v>442</v>
      </c>
      <c r="C544" s="152" t="s">
        <v>602</v>
      </c>
      <c r="D544" s="152" t="s">
        <v>1377</v>
      </c>
      <c r="E544" s="152" t="s">
        <v>89</v>
      </c>
      <c r="F544"/>
      <c r="G544" s="152" t="s">
        <v>952</v>
      </c>
      <c r="H544" s="152" t="s">
        <v>426</v>
      </c>
      <c r="I544" s="152" t="s">
        <v>506</v>
      </c>
      <c r="J544">
        <v>1640</v>
      </c>
      <c r="K544" s="152" t="s">
        <v>744</v>
      </c>
      <c r="L544" s="152" t="s">
        <v>741</v>
      </c>
      <c r="M544">
        <v>2022</v>
      </c>
      <c r="N544" t="s">
        <v>4956</v>
      </c>
    </row>
    <row r="545" spans="1:14">
      <c r="A545" s="152" t="s">
        <v>1403</v>
      </c>
      <c r="B545" s="152" t="s">
        <v>442</v>
      </c>
      <c r="C545" s="152" t="s">
        <v>602</v>
      </c>
      <c r="D545" s="152" t="s">
        <v>1377</v>
      </c>
      <c r="E545" s="152" t="s">
        <v>89</v>
      </c>
      <c r="F545"/>
      <c r="G545" s="152" t="s">
        <v>954</v>
      </c>
      <c r="H545" s="152" t="s">
        <v>426</v>
      </c>
      <c r="I545" s="152" t="s">
        <v>506</v>
      </c>
      <c r="J545">
        <v>1640</v>
      </c>
      <c r="K545" s="152" t="s">
        <v>744</v>
      </c>
      <c r="L545" s="152" t="s">
        <v>741</v>
      </c>
      <c r="M545">
        <v>2022</v>
      </c>
      <c r="N545" t="s">
        <v>4957</v>
      </c>
    </row>
    <row r="546" spans="1:14">
      <c r="A546" s="152" t="s">
        <v>1404</v>
      </c>
      <c r="B546" s="152" t="s">
        <v>442</v>
      </c>
      <c r="C546" s="152" t="s">
        <v>602</v>
      </c>
      <c r="D546" s="152" t="s">
        <v>1377</v>
      </c>
      <c r="E546" s="152" t="s">
        <v>90</v>
      </c>
      <c r="F546"/>
      <c r="G546" s="152" t="s">
        <v>950</v>
      </c>
      <c r="H546" s="152" t="s">
        <v>426</v>
      </c>
      <c r="I546" s="152" t="s">
        <v>506</v>
      </c>
      <c r="J546"/>
      <c r="K546" s="152" t="s">
        <v>744</v>
      </c>
      <c r="L546" s="152" t="s">
        <v>741</v>
      </c>
      <c r="M546">
        <v>2022</v>
      </c>
      <c r="N546" t="s">
        <v>4958</v>
      </c>
    </row>
    <row r="547" spans="1:14">
      <c r="A547" s="152" t="s">
        <v>1405</v>
      </c>
      <c r="B547" s="152" t="s">
        <v>442</v>
      </c>
      <c r="C547" s="152" t="s">
        <v>602</v>
      </c>
      <c r="D547" s="152" t="s">
        <v>1377</v>
      </c>
      <c r="E547" s="152" t="s">
        <v>90</v>
      </c>
      <c r="F547"/>
      <c r="G547" s="152" t="s">
        <v>952</v>
      </c>
      <c r="H547" s="152" t="s">
        <v>426</v>
      </c>
      <c r="I547" s="152" t="s">
        <v>506</v>
      </c>
      <c r="J547">
        <v>1400</v>
      </c>
      <c r="K547" s="152" t="s">
        <v>744</v>
      </c>
      <c r="L547" s="152" t="s">
        <v>741</v>
      </c>
      <c r="M547">
        <v>2022</v>
      </c>
      <c r="N547" t="s">
        <v>4959</v>
      </c>
    </row>
    <row r="548" spans="1:14">
      <c r="A548" s="152" t="s">
        <v>1406</v>
      </c>
      <c r="B548" s="152" t="s">
        <v>442</v>
      </c>
      <c r="C548" s="152" t="s">
        <v>602</v>
      </c>
      <c r="D548" s="152" t="s">
        <v>1377</v>
      </c>
      <c r="E548" s="152" t="s">
        <v>90</v>
      </c>
      <c r="F548"/>
      <c r="G548" s="152" t="s">
        <v>954</v>
      </c>
      <c r="H548" s="152" t="s">
        <v>426</v>
      </c>
      <c r="I548" s="152" t="s">
        <v>506</v>
      </c>
      <c r="J548">
        <v>1400</v>
      </c>
      <c r="K548" s="152" t="s">
        <v>744</v>
      </c>
      <c r="L548" s="152" t="s">
        <v>741</v>
      </c>
      <c r="M548">
        <v>2022</v>
      </c>
      <c r="N548" t="s">
        <v>4960</v>
      </c>
    </row>
    <row r="549" spans="1:14">
      <c r="A549" s="152" t="s">
        <v>1407</v>
      </c>
      <c r="B549" s="152" t="s">
        <v>442</v>
      </c>
      <c r="C549" s="152" t="s">
        <v>602</v>
      </c>
      <c r="D549" s="152" t="s">
        <v>1377</v>
      </c>
      <c r="E549" s="152" t="s">
        <v>91</v>
      </c>
      <c r="F549"/>
      <c r="G549" s="152" t="s">
        <v>950</v>
      </c>
      <c r="H549" s="152" t="s">
        <v>426</v>
      </c>
      <c r="I549" s="152" t="s">
        <v>506</v>
      </c>
      <c r="J549"/>
      <c r="K549" s="152" t="s">
        <v>744</v>
      </c>
      <c r="L549" s="152" t="s">
        <v>741</v>
      </c>
      <c r="M549">
        <v>2022</v>
      </c>
      <c r="N549" t="s">
        <v>4961</v>
      </c>
    </row>
    <row r="550" spans="1:14">
      <c r="A550" s="152" t="s">
        <v>1408</v>
      </c>
      <c r="B550" s="152" t="s">
        <v>442</v>
      </c>
      <c r="C550" s="152" t="s">
        <v>602</v>
      </c>
      <c r="D550" s="152" t="s">
        <v>1377</v>
      </c>
      <c r="E550" s="152" t="s">
        <v>91</v>
      </c>
      <c r="F550"/>
      <c r="G550" s="152" t="s">
        <v>952</v>
      </c>
      <c r="H550" s="152" t="s">
        <v>426</v>
      </c>
      <c r="I550" s="152" t="s">
        <v>506</v>
      </c>
      <c r="J550">
        <v>5</v>
      </c>
      <c r="K550" s="152" t="s">
        <v>744</v>
      </c>
      <c r="L550" s="152" t="s">
        <v>741</v>
      </c>
      <c r="M550">
        <v>2022</v>
      </c>
      <c r="N550" t="s">
        <v>4962</v>
      </c>
    </row>
    <row r="551" spans="1:14">
      <c r="A551" s="152" t="s">
        <v>1409</v>
      </c>
      <c r="B551" s="152" t="s">
        <v>442</v>
      </c>
      <c r="C551" s="152" t="s">
        <v>602</v>
      </c>
      <c r="D551" s="152" t="s">
        <v>1377</v>
      </c>
      <c r="E551" s="152" t="s">
        <v>91</v>
      </c>
      <c r="F551"/>
      <c r="G551" s="152" t="s">
        <v>954</v>
      </c>
      <c r="H551" s="152" t="s">
        <v>426</v>
      </c>
      <c r="I551" s="152" t="s">
        <v>506</v>
      </c>
      <c r="J551">
        <v>5</v>
      </c>
      <c r="K551" s="152" t="s">
        <v>744</v>
      </c>
      <c r="L551" s="152" t="s">
        <v>741</v>
      </c>
      <c r="M551">
        <v>2022</v>
      </c>
      <c r="N551" t="s">
        <v>4963</v>
      </c>
    </row>
    <row r="552" spans="1:14">
      <c r="A552" s="152" t="s">
        <v>1410</v>
      </c>
      <c r="B552" s="152" t="s">
        <v>442</v>
      </c>
      <c r="C552" s="152" t="s">
        <v>602</v>
      </c>
      <c r="D552" s="152" t="s">
        <v>1377</v>
      </c>
      <c r="E552" s="152" t="s">
        <v>92</v>
      </c>
      <c r="F552"/>
      <c r="G552" s="152" t="s">
        <v>950</v>
      </c>
      <c r="H552" s="152" t="s">
        <v>426</v>
      </c>
      <c r="I552" s="152" t="s">
        <v>506</v>
      </c>
      <c r="J552"/>
      <c r="K552" s="152" t="s">
        <v>744</v>
      </c>
      <c r="L552" s="152" t="s">
        <v>741</v>
      </c>
      <c r="M552">
        <v>2022</v>
      </c>
      <c r="N552" t="s">
        <v>4964</v>
      </c>
    </row>
    <row r="553" spans="1:14">
      <c r="A553" s="152" t="s">
        <v>1411</v>
      </c>
      <c r="B553" s="152" t="s">
        <v>442</v>
      </c>
      <c r="C553" s="152" t="s">
        <v>602</v>
      </c>
      <c r="D553" s="152" t="s">
        <v>1377</v>
      </c>
      <c r="E553" s="152" t="s">
        <v>92</v>
      </c>
      <c r="F553"/>
      <c r="G553" s="152" t="s">
        <v>952</v>
      </c>
      <c r="H553" s="152" t="s">
        <v>426</v>
      </c>
      <c r="I553" s="152" t="s">
        <v>506</v>
      </c>
      <c r="J553">
        <v>146</v>
      </c>
      <c r="K553" s="152" t="s">
        <v>744</v>
      </c>
      <c r="L553" s="152" t="s">
        <v>741</v>
      </c>
      <c r="M553">
        <v>2022</v>
      </c>
      <c r="N553" t="s">
        <v>4965</v>
      </c>
    </row>
    <row r="554" spans="1:14">
      <c r="A554" s="152" t="s">
        <v>1412</v>
      </c>
      <c r="B554" s="152" t="s">
        <v>442</v>
      </c>
      <c r="C554" s="152" t="s">
        <v>602</v>
      </c>
      <c r="D554" s="152" t="s">
        <v>1377</v>
      </c>
      <c r="E554" s="152" t="s">
        <v>92</v>
      </c>
      <c r="F554"/>
      <c r="G554" s="152" t="s">
        <v>954</v>
      </c>
      <c r="H554" s="152" t="s">
        <v>426</v>
      </c>
      <c r="I554" s="152" t="s">
        <v>506</v>
      </c>
      <c r="J554">
        <v>146</v>
      </c>
      <c r="K554" s="152" t="s">
        <v>744</v>
      </c>
      <c r="L554" s="152" t="s">
        <v>741</v>
      </c>
      <c r="M554">
        <v>2022</v>
      </c>
      <c r="N554" t="s">
        <v>4966</v>
      </c>
    </row>
    <row r="555" spans="1:14">
      <c r="A555" s="152" t="s">
        <v>1413</v>
      </c>
      <c r="B555" s="152" t="s">
        <v>442</v>
      </c>
      <c r="C555" s="152" t="s">
        <v>602</v>
      </c>
      <c r="D555" s="152" t="s">
        <v>1377</v>
      </c>
      <c r="E555" s="152" t="s">
        <v>93</v>
      </c>
      <c r="F555"/>
      <c r="G555" s="152" t="s">
        <v>950</v>
      </c>
      <c r="H555" s="152" t="s">
        <v>426</v>
      </c>
      <c r="I555" s="152" t="s">
        <v>506</v>
      </c>
      <c r="J555"/>
      <c r="K555" s="152" t="s">
        <v>744</v>
      </c>
      <c r="L555" s="152" t="s">
        <v>741</v>
      </c>
      <c r="M555">
        <v>2022</v>
      </c>
      <c r="N555" t="s">
        <v>4967</v>
      </c>
    </row>
    <row r="556" spans="1:14">
      <c r="A556" s="152" t="s">
        <v>1414</v>
      </c>
      <c r="B556" s="152" t="s">
        <v>442</v>
      </c>
      <c r="C556" s="152" t="s">
        <v>602</v>
      </c>
      <c r="D556" s="152" t="s">
        <v>1377</v>
      </c>
      <c r="E556" s="152" t="s">
        <v>93</v>
      </c>
      <c r="F556"/>
      <c r="G556" s="152" t="s">
        <v>952</v>
      </c>
      <c r="H556" s="152" t="s">
        <v>426</v>
      </c>
      <c r="I556" s="152" t="s">
        <v>506</v>
      </c>
      <c r="J556">
        <v>1810</v>
      </c>
      <c r="K556" s="152" t="s">
        <v>744</v>
      </c>
      <c r="L556" s="152" t="s">
        <v>741</v>
      </c>
      <c r="M556">
        <v>2022</v>
      </c>
      <c r="N556" t="s">
        <v>4968</v>
      </c>
    </row>
    <row r="557" spans="1:14">
      <c r="A557" s="152" t="s">
        <v>1415</v>
      </c>
      <c r="B557" s="152" t="s">
        <v>442</v>
      </c>
      <c r="C557" s="152" t="s">
        <v>602</v>
      </c>
      <c r="D557" s="152" t="s">
        <v>1377</v>
      </c>
      <c r="E557" s="152" t="s">
        <v>93</v>
      </c>
      <c r="F557"/>
      <c r="G557" s="152" t="s">
        <v>954</v>
      </c>
      <c r="H557" s="152" t="s">
        <v>426</v>
      </c>
      <c r="I557" s="152" t="s">
        <v>506</v>
      </c>
      <c r="J557">
        <v>1810</v>
      </c>
      <c r="K557" s="152" t="s">
        <v>744</v>
      </c>
      <c r="L557" s="152" t="s">
        <v>741</v>
      </c>
      <c r="M557">
        <v>2022</v>
      </c>
      <c r="N557" t="s">
        <v>4969</v>
      </c>
    </row>
    <row r="558" spans="1:14">
      <c r="A558" s="152" t="s">
        <v>1416</v>
      </c>
      <c r="B558" s="152" t="s">
        <v>442</v>
      </c>
      <c r="C558" s="152" t="s">
        <v>602</v>
      </c>
      <c r="D558" s="152" t="s">
        <v>1377</v>
      </c>
      <c r="E558" s="152" t="s">
        <v>94</v>
      </c>
      <c r="F558"/>
      <c r="G558" s="152" t="s">
        <v>950</v>
      </c>
      <c r="H558" s="152" t="s">
        <v>426</v>
      </c>
      <c r="I558" s="152" t="s">
        <v>506</v>
      </c>
      <c r="J558"/>
      <c r="K558" s="152" t="s">
        <v>744</v>
      </c>
      <c r="L558" s="152" t="s">
        <v>741</v>
      </c>
      <c r="M558">
        <v>2022</v>
      </c>
      <c r="N558" t="s">
        <v>4970</v>
      </c>
    </row>
    <row r="559" spans="1:14">
      <c r="A559" s="152" t="s">
        <v>1417</v>
      </c>
      <c r="B559" s="152" t="s">
        <v>442</v>
      </c>
      <c r="C559" s="152" t="s">
        <v>602</v>
      </c>
      <c r="D559" s="152" t="s">
        <v>1377</v>
      </c>
      <c r="E559" s="152" t="s">
        <v>94</v>
      </c>
      <c r="F559"/>
      <c r="G559" s="152" t="s">
        <v>952</v>
      </c>
      <c r="H559" s="152" t="s">
        <v>426</v>
      </c>
      <c r="I559" s="152" t="s">
        <v>506</v>
      </c>
      <c r="J559">
        <v>77</v>
      </c>
      <c r="K559" s="152" t="s">
        <v>744</v>
      </c>
      <c r="L559" s="152" t="s">
        <v>741</v>
      </c>
      <c r="M559">
        <v>2022</v>
      </c>
      <c r="N559" t="s">
        <v>4971</v>
      </c>
    </row>
    <row r="560" spans="1:14">
      <c r="A560" s="152" t="s">
        <v>1418</v>
      </c>
      <c r="B560" s="152" t="s">
        <v>442</v>
      </c>
      <c r="C560" s="152" t="s">
        <v>602</v>
      </c>
      <c r="D560" s="152" t="s">
        <v>1377</v>
      </c>
      <c r="E560" s="152" t="s">
        <v>94</v>
      </c>
      <c r="F560"/>
      <c r="G560" s="152" t="s">
        <v>954</v>
      </c>
      <c r="H560" s="152" t="s">
        <v>426</v>
      </c>
      <c r="I560" s="152" t="s">
        <v>506</v>
      </c>
      <c r="J560">
        <v>77</v>
      </c>
      <c r="K560" s="152" t="s">
        <v>744</v>
      </c>
      <c r="L560" s="152" t="s">
        <v>741</v>
      </c>
      <c r="M560">
        <v>2022</v>
      </c>
      <c r="N560" t="s">
        <v>4972</v>
      </c>
    </row>
    <row r="561" spans="1:14">
      <c r="A561" s="152" t="s">
        <v>1419</v>
      </c>
      <c r="B561" s="152" t="s">
        <v>442</v>
      </c>
      <c r="C561" s="152" t="s">
        <v>602</v>
      </c>
      <c r="D561" s="152" t="s">
        <v>1377</v>
      </c>
      <c r="E561" s="152" t="s">
        <v>95</v>
      </c>
      <c r="F561"/>
      <c r="G561" s="152" t="s">
        <v>950</v>
      </c>
      <c r="H561" s="152" t="s">
        <v>426</v>
      </c>
      <c r="I561" s="152" t="s">
        <v>506</v>
      </c>
      <c r="J561"/>
      <c r="K561" s="152" t="s">
        <v>744</v>
      </c>
      <c r="L561" s="152" t="s">
        <v>741</v>
      </c>
      <c r="M561">
        <v>2022</v>
      </c>
      <c r="N561" t="s">
        <v>4973</v>
      </c>
    </row>
    <row r="562" spans="1:14">
      <c r="A562" s="152" t="s">
        <v>1420</v>
      </c>
      <c r="B562" s="152" t="s">
        <v>442</v>
      </c>
      <c r="C562" s="152" t="s">
        <v>602</v>
      </c>
      <c r="D562" s="152" t="s">
        <v>1377</v>
      </c>
      <c r="E562" s="152" t="s">
        <v>95</v>
      </c>
      <c r="F562"/>
      <c r="G562" s="152" t="s">
        <v>952</v>
      </c>
      <c r="H562" s="152" t="s">
        <v>426</v>
      </c>
      <c r="I562" s="152" t="s">
        <v>506</v>
      </c>
      <c r="J562">
        <v>609</v>
      </c>
      <c r="K562" s="152" t="s">
        <v>744</v>
      </c>
      <c r="L562" s="152" t="s">
        <v>741</v>
      </c>
      <c r="M562">
        <v>2022</v>
      </c>
      <c r="N562" t="s">
        <v>4974</v>
      </c>
    </row>
    <row r="563" spans="1:14">
      <c r="A563" s="152" t="s">
        <v>1421</v>
      </c>
      <c r="B563" s="152" t="s">
        <v>442</v>
      </c>
      <c r="C563" s="152" t="s">
        <v>602</v>
      </c>
      <c r="D563" s="152" t="s">
        <v>1377</v>
      </c>
      <c r="E563" s="152" t="s">
        <v>95</v>
      </c>
      <c r="F563"/>
      <c r="G563" s="152" t="s">
        <v>954</v>
      </c>
      <c r="H563" s="152" t="s">
        <v>426</v>
      </c>
      <c r="I563" s="152" t="s">
        <v>506</v>
      </c>
      <c r="J563">
        <v>609</v>
      </c>
      <c r="K563" s="152" t="s">
        <v>744</v>
      </c>
      <c r="L563" s="152" t="s">
        <v>741</v>
      </c>
      <c r="M563">
        <v>2022</v>
      </c>
      <c r="N563" t="s">
        <v>4975</v>
      </c>
    </row>
    <row r="564" spans="1:14">
      <c r="A564" s="152" t="s">
        <v>1422</v>
      </c>
      <c r="B564" s="152" t="s">
        <v>442</v>
      </c>
      <c r="C564" s="152" t="s">
        <v>602</v>
      </c>
      <c r="D564" s="152" t="s">
        <v>1377</v>
      </c>
      <c r="E564" s="152" t="s">
        <v>96</v>
      </c>
      <c r="F564"/>
      <c r="G564" s="152" t="s">
        <v>950</v>
      </c>
      <c r="H564" s="152" t="s">
        <v>426</v>
      </c>
      <c r="I564" s="152" t="s">
        <v>506</v>
      </c>
      <c r="J564"/>
      <c r="K564" s="152" t="s">
        <v>744</v>
      </c>
      <c r="L564" s="152" t="s">
        <v>741</v>
      </c>
      <c r="M564">
        <v>2022</v>
      </c>
      <c r="N564" t="s">
        <v>4976</v>
      </c>
    </row>
    <row r="565" spans="1:14">
      <c r="A565" s="152" t="s">
        <v>1423</v>
      </c>
      <c r="B565" s="152" t="s">
        <v>442</v>
      </c>
      <c r="C565" s="152" t="s">
        <v>602</v>
      </c>
      <c r="D565" s="152" t="s">
        <v>1377</v>
      </c>
      <c r="E565" s="152" t="s">
        <v>96</v>
      </c>
      <c r="F565"/>
      <c r="G565" s="152" t="s">
        <v>952</v>
      </c>
      <c r="H565" s="152" t="s">
        <v>426</v>
      </c>
      <c r="I565" s="152" t="s">
        <v>506</v>
      </c>
      <c r="J565">
        <v>725</v>
      </c>
      <c r="K565" s="152" t="s">
        <v>744</v>
      </c>
      <c r="L565" s="152" t="s">
        <v>741</v>
      </c>
      <c r="M565">
        <v>2022</v>
      </c>
      <c r="N565" t="s">
        <v>4977</v>
      </c>
    </row>
    <row r="566" spans="1:14">
      <c r="A566" s="152" t="s">
        <v>1424</v>
      </c>
      <c r="B566" s="152" t="s">
        <v>442</v>
      </c>
      <c r="C566" s="152" t="s">
        <v>602</v>
      </c>
      <c r="D566" s="152" t="s">
        <v>1377</v>
      </c>
      <c r="E566" s="152" t="s">
        <v>96</v>
      </c>
      <c r="F566"/>
      <c r="G566" s="152" t="s">
        <v>954</v>
      </c>
      <c r="H566" s="152" t="s">
        <v>426</v>
      </c>
      <c r="I566" s="152" t="s">
        <v>506</v>
      </c>
      <c r="J566">
        <v>725</v>
      </c>
      <c r="K566" s="152" t="s">
        <v>744</v>
      </c>
      <c r="L566" s="152" t="s">
        <v>741</v>
      </c>
      <c r="M566">
        <v>2022</v>
      </c>
      <c r="N566" t="s">
        <v>4978</v>
      </c>
    </row>
    <row r="567" spans="1:14">
      <c r="A567" s="152" t="s">
        <v>1425</v>
      </c>
      <c r="B567" s="152" t="s">
        <v>442</v>
      </c>
      <c r="C567" s="152" t="s">
        <v>602</v>
      </c>
      <c r="D567" s="152" t="s">
        <v>1377</v>
      </c>
      <c r="E567" s="152" t="s">
        <v>97</v>
      </c>
      <c r="F567"/>
      <c r="G567" s="152" t="s">
        <v>950</v>
      </c>
      <c r="H567" s="152" t="s">
        <v>426</v>
      </c>
      <c r="I567" s="152" t="s">
        <v>506</v>
      </c>
      <c r="J567"/>
      <c r="K567" s="152" t="s">
        <v>744</v>
      </c>
      <c r="L567" s="152" t="s">
        <v>741</v>
      </c>
      <c r="M567">
        <v>2022</v>
      </c>
      <c r="N567" t="s">
        <v>4979</v>
      </c>
    </row>
    <row r="568" spans="1:14">
      <c r="A568" s="152" t="s">
        <v>1426</v>
      </c>
      <c r="B568" s="152" t="s">
        <v>442</v>
      </c>
      <c r="C568" s="152" t="s">
        <v>602</v>
      </c>
      <c r="D568" s="152" t="s">
        <v>1377</v>
      </c>
      <c r="E568" s="152" t="s">
        <v>97</v>
      </c>
      <c r="F568"/>
      <c r="G568" s="152" t="s">
        <v>952</v>
      </c>
      <c r="H568" s="152" t="s">
        <v>426</v>
      </c>
      <c r="I568" s="152" t="s">
        <v>506</v>
      </c>
      <c r="J568">
        <v>2310</v>
      </c>
      <c r="K568" s="152" t="s">
        <v>744</v>
      </c>
      <c r="L568" s="152" t="s">
        <v>741</v>
      </c>
      <c r="M568">
        <v>2022</v>
      </c>
      <c r="N568" t="s">
        <v>4980</v>
      </c>
    </row>
    <row r="569" spans="1:14">
      <c r="A569" s="152" t="s">
        <v>1427</v>
      </c>
      <c r="B569" s="152" t="s">
        <v>442</v>
      </c>
      <c r="C569" s="152" t="s">
        <v>602</v>
      </c>
      <c r="D569" s="152" t="s">
        <v>1377</v>
      </c>
      <c r="E569" s="152" t="s">
        <v>97</v>
      </c>
      <c r="F569"/>
      <c r="G569" s="152" t="s">
        <v>954</v>
      </c>
      <c r="H569" s="152" t="s">
        <v>426</v>
      </c>
      <c r="I569" s="152" t="s">
        <v>506</v>
      </c>
      <c r="J569">
        <v>2310</v>
      </c>
      <c r="K569" s="152" t="s">
        <v>744</v>
      </c>
      <c r="L569" s="152" t="s">
        <v>741</v>
      </c>
      <c r="M569">
        <v>2022</v>
      </c>
      <c r="N569" t="s">
        <v>4981</v>
      </c>
    </row>
    <row r="570" spans="1:14">
      <c r="A570" s="152" t="s">
        <v>1428</v>
      </c>
      <c r="B570" s="152" t="s">
        <v>442</v>
      </c>
      <c r="C570" s="152" t="s">
        <v>602</v>
      </c>
      <c r="D570" s="152" t="s">
        <v>1377</v>
      </c>
      <c r="E570" s="152" t="s">
        <v>98</v>
      </c>
      <c r="F570"/>
      <c r="G570" s="152" t="s">
        <v>950</v>
      </c>
      <c r="H570" s="152" t="s">
        <v>426</v>
      </c>
      <c r="I570" s="152" t="s">
        <v>506</v>
      </c>
      <c r="J570"/>
      <c r="K570" s="152" t="s">
        <v>744</v>
      </c>
      <c r="L570" s="152" t="s">
        <v>741</v>
      </c>
      <c r="M570">
        <v>2022</v>
      </c>
      <c r="N570" t="s">
        <v>4982</v>
      </c>
    </row>
    <row r="571" spans="1:14">
      <c r="A571" s="152" t="s">
        <v>1429</v>
      </c>
      <c r="B571" s="152" t="s">
        <v>442</v>
      </c>
      <c r="C571" s="152" t="s">
        <v>602</v>
      </c>
      <c r="D571" s="152" t="s">
        <v>1377</v>
      </c>
      <c r="E571" s="152" t="s">
        <v>98</v>
      </c>
      <c r="F571"/>
      <c r="G571" s="152" t="s">
        <v>952</v>
      </c>
      <c r="H571" s="152" t="s">
        <v>426</v>
      </c>
      <c r="I571" s="152" t="s">
        <v>506</v>
      </c>
      <c r="J571">
        <v>122</v>
      </c>
      <c r="K571" s="152" t="s">
        <v>744</v>
      </c>
      <c r="L571" s="152" t="s">
        <v>741</v>
      </c>
      <c r="M571">
        <v>2022</v>
      </c>
      <c r="N571" t="s">
        <v>4983</v>
      </c>
    </row>
    <row r="572" spans="1:14">
      <c r="A572" s="152" t="s">
        <v>1430</v>
      </c>
      <c r="B572" s="152" t="s">
        <v>442</v>
      </c>
      <c r="C572" s="152" t="s">
        <v>602</v>
      </c>
      <c r="D572" s="152" t="s">
        <v>1377</v>
      </c>
      <c r="E572" s="152" t="s">
        <v>98</v>
      </c>
      <c r="F572"/>
      <c r="G572" s="152" t="s">
        <v>954</v>
      </c>
      <c r="H572" s="152" t="s">
        <v>426</v>
      </c>
      <c r="I572" s="152" t="s">
        <v>506</v>
      </c>
      <c r="J572">
        <v>122</v>
      </c>
      <c r="K572" s="152" t="s">
        <v>744</v>
      </c>
      <c r="L572" s="152" t="s">
        <v>741</v>
      </c>
      <c r="M572">
        <v>2022</v>
      </c>
      <c r="N572" t="s">
        <v>4984</v>
      </c>
    </row>
    <row r="573" spans="1:14">
      <c r="A573" s="152" t="s">
        <v>1431</v>
      </c>
      <c r="B573" s="152" t="s">
        <v>442</v>
      </c>
      <c r="C573" s="152" t="s">
        <v>602</v>
      </c>
      <c r="D573" s="152" t="s">
        <v>1377</v>
      </c>
      <c r="E573" s="152" t="s">
        <v>99</v>
      </c>
      <c r="F573"/>
      <c r="G573" s="152" t="s">
        <v>950</v>
      </c>
      <c r="H573" s="152" t="s">
        <v>426</v>
      </c>
      <c r="I573" s="152" t="s">
        <v>506</v>
      </c>
      <c r="J573"/>
      <c r="K573" s="152" t="s">
        <v>744</v>
      </c>
      <c r="L573" s="152" t="s">
        <v>741</v>
      </c>
      <c r="M573">
        <v>2022</v>
      </c>
      <c r="N573" t="s">
        <v>4985</v>
      </c>
    </row>
    <row r="574" spans="1:14">
      <c r="A574" s="152" t="s">
        <v>1432</v>
      </c>
      <c r="B574" s="152" t="s">
        <v>442</v>
      </c>
      <c r="C574" s="152" t="s">
        <v>602</v>
      </c>
      <c r="D574" s="152" t="s">
        <v>1377</v>
      </c>
      <c r="E574" s="152" t="s">
        <v>99</v>
      </c>
      <c r="F574"/>
      <c r="G574" s="152" t="s">
        <v>952</v>
      </c>
      <c r="H574" s="152" t="s">
        <v>426</v>
      </c>
      <c r="I574" s="152" t="s">
        <v>506</v>
      </c>
      <c r="J574">
        <v>595</v>
      </c>
      <c r="K574" s="152" t="s">
        <v>744</v>
      </c>
      <c r="L574" s="152" t="s">
        <v>741</v>
      </c>
      <c r="M574">
        <v>2022</v>
      </c>
      <c r="N574" t="s">
        <v>4986</v>
      </c>
    </row>
    <row r="575" spans="1:14">
      <c r="A575" s="152" t="s">
        <v>1433</v>
      </c>
      <c r="B575" s="152" t="s">
        <v>442</v>
      </c>
      <c r="C575" s="152" t="s">
        <v>602</v>
      </c>
      <c r="D575" s="152" t="s">
        <v>1377</v>
      </c>
      <c r="E575" s="152" t="s">
        <v>99</v>
      </c>
      <c r="F575"/>
      <c r="G575" s="152" t="s">
        <v>954</v>
      </c>
      <c r="H575" s="152" t="s">
        <v>426</v>
      </c>
      <c r="I575" s="152" t="s">
        <v>506</v>
      </c>
      <c r="J575">
        <v>595</v>
      </c>
      <c r="K575" s="152" t="s">
        <v>744</v>
      </c>
      <c r="L575" s="152" t="s">
        <v>741</v>
      </c>
      <c r="M575">
        <v>2022</v>
      </c>
      <c r="N575" t="s">
        <v>4987</v>
      </c>
    </row>
    <row r="576" spans="1:14">
      <c r="A576" s="152" t="s">
        <v>1434</v>
      </c>
      <c r="B576" s="152" t="s">
        <v>442</v>
      </c>
      <c r="C576" s="152" t="s">
        <v>602</v>
      </c>
      <c r="D576" s="152" t="s">
        <v>1377</v>
      </c>
      <c r="E576" s="152" t="s">
        <v>100</v>
      </c>
      <c r="F576"/>
      <c r="G576" s="152" t="s">
        <v>950</v>
      </c>
      <c r="H576" s="152" t="s">
        <v>426</v>
      </c>
      <c r="I576" s="152" t="s">
        <v>506</v>
      </c>
      <c r="J576"/>
      <c r="K576" s="152" t="s">
        <v>744</v>
      </c>
      <c r="L576" s="152" t="s">
        <v>741</v>
      </c>
      <c r="M576">
        <v>2022</v>
      </c>
      <c r="N576" t="s">
        <v>4988</v>
      </c>
    </row>
    <row r="577" spans="1:14">
      <c r="A577" s="152" t="s">
        <v>1435</v>
      </c>
      <c r="B577" s="152" t="s">
        <v>442</v>
      </c>
      <c r="C577" s="152" t="s">
        <v>602</v>
      </c>
      <c r="D577" s="152" t="s">
        <v>1377</v>
      </c>
      <c r="E577" s="152" t="s">
        <v>100</v>
      </c>
      <c r="F577"/>
      <c r="G577" s="152" t="s">
        <v>952</v>
      </c>
      <c r="H577" s="152" t="s">
        <v>426</v>
      </c>
      <c r="I577" s="152" t="s">
        <v>506</v>
      </c>
      <c r="J577">
        <v>151</v>
      </c>
      <c r="K577" s="152" t="s">
        <v>744</v>
      </c>
      <c r="L577" s="152" t="s">
        <v>741</v>
      </c>
      <c r="M577">
        <v>2022</v>
      </c>
      <c r="N577" t="s">
        <v>4989</v>
      </c>
    </row>
    <row r="578" spans="1:14">
      <c r="A578" s="152" t="s">
        <v>1436</v>
      </c>
      <c r="B578" s="152" t="s">
        <v>442</v>
      </c>
      <c r="C578" s="152" t="s">
        <v>602</v>
      </c>
      <c r="D578" s="152" t="s">
        <v>1377</v>
      </c>
      <c r="E578" s="152" t="s">
        <v>100</v>
      </c>
      <c r="F578"/>
      <c r="G578" s="152" t="s">
        <v>954</v>
      </c>
      <c r="H578" s="152" t="s">
        <v>426</v>
      </c>
      <c r="I578" s="152" t="s">
        <v>506</v>
      </c>
      <c r="J578">
        <v>151</v>
      </c>
      <c r="K578" s="152" t="s">
        <v>744</v>
      </c>
      <c r="L578" s="152" t="s">
        <v>741</v>
      </c>
      <c r="M578">
        <v>2022</v>
      </c>
      <c r="N578" t="s">
        <v>4990</v>
      </c>
    </row>
    <row r="579" spans="1:14">
      <c r="A579" s="152" t="s">
        <v>1437</v>
      </c>
      <c r="B579" s="152" t="s">
        <v>442</v>
      </c>
      <c r="C579" s="152" t="s">
        <v>602</v>
      </c>
      <c r="D579" s="152" t="s">
        <v>603</v>
      </c>
      <c r="E579" s="152" t="s">
        <v>105</v>
      </c>
      <c r="F579"/>
      <c r="G579" s="152" t="s">
        <v>950</v>
      </c>
      <c r="H579" s="152" t="s">
        <v>426</v>
      </c>
      <c r="I579" s="152" t="s">
        <v>506</v>
      </c>
      <c r="J579"/>
      <c r="K579" s="152" t="s">
        <v>744</v>
      </c>
      <c r="L579" s="152" t="s">
        <v>741</v>
      </c>
      <c r="M579">
        <v>2022</v>
      </c>
      <c r="N579" t="s">
        <v>4991</v>
      </c>
    </row>
    <row r="580" spans="1:14">
      <c r="A580" s="152" t="s">
        <v>1438</v>
      </c>
      <c r="B580" s="152" t="s">
        <v>442</v>
      </c>
      <c r="C580" s="152" t="s">
        <v>602</v>
      </c>
      <c r="D580" s="152" t="s">
        <v>603</v>
      </c>
      <c r="E580" s="152" t="s">
        <v>105</v>
      </c>
      <c r="F580"/>
      <c r="G580" s="152" t="s">
        <v>952</v>
      </c>
      <c r="H580" s="152" t="s">
        <v>426</v>
      </c>
      <c r="I580" s="152" t="s">
        <v>506</v>
      </c>
      <c r="J580">
        <v>14900</v>
      </c>
      <c r="K580" s="152" t="s">
        <v>744</v>
      </c>
      <c r="L580" s="152" t="s">
        <v>741</v>
      </c>
      <c r="M580">
        <v>2022</v>
      </c>
      <c r="N580" t="s">
        <v>4992</v>
      </c>
    </row>
    <row r="581" spans="1:14">
      <c r="A581" s="152" t="s">
        <v>1439</v>
      </c>
      <c r="B581" s="152" t="s">
        <v>442</v>
      </c>
      <c r="C581" s="152" t="s">
        <v>602</v>
      </c>
      <c r="D581" s="152" t="s">
        <v>603</v>
      </c>
      <c r="E581" s="152" t="s">
        <v>105</v>
      </c>
      <c r="F581"/>
      <c r="G581" s="152" t="s">
        <v>954</v>
      </c>
      <c r="H581" s="152" t="s">
        <v>426</v>
      </c>
      <c r="I581" s="152" t="s">
        <v>506</v>
      </c>
      <c r="J581">
        <v>14900</v>
      </c>
      <c r="K581" s="152" t="s">
        <v>744</v>
      </c>
      <c r="L581" s="152" t="s">
        <v>741</v>
      </c>
      <c r="M581">
        <v>2022</v>
      </c>
      <c r="N581" t="s">
        <v>4993</v>
      </c>
    </row>
    <row r="582" spans="1:14">
      <c r="A582" s="152" t="s">
        <v>1440</v>
      </c>
      <c r="B582" s="152" t="s">
        <v>442</v>
      </c>
      <c r="C582" s="152" t="s">
        <v>602</v>
      </c>
      <c r="D582" s="152" t="s">
        <v>603</v>
      </c>
      <c r="E582" s="152" t="s">
        <v>106</v>
      </c>
      <c r="F582"/>
      <c r="G582" s="152" t="s">
        <v>950</v>
      </c>
      <c r="H582" s="152" t="s">
        <v>426</v>
      </c>
      <c r="I582" s="152" t="s">
        <v>506</v>
      </c>
      <c r="J582"/>
      <c r="K582" s="152" t="s">
        <v>744</v>
      </c>
      <c r="L582" s="152" t="s">
        <v>741</v>
      </c>
      <c r="M582">
        <v>2022</v>
      </c>
      <c r="N582" t="s">
        <v>4994</v>
      </c>
    </row>
    <row r="583" spans="1:14">
      <c r="A583" s="152" t="s">
        <v>1441</v>
      </c>
      <c r="B583" s="152" t="s">
        <v>442</v>
      </c>
      <c r="C583" s="152" t="s">
        <v>602</v>
      </c>
      <c r="D583" s="152" t="s">
        <v>603</v>
      </c>
      <c r="E583" s="152" t="s">
        <v>106</v>
      </c>
      <c r="F583"/>
      <c r="G583" s="152" t="s">
        <v>952</v>
      </c>
      <c r="H583" s="152" t="s">
        <v>426</v>
      </c>
      <c r="I583" s="152" t="s">
        <v>506</v>
      </c>
      <c r="J583">
        <v>6320</v>
      </c>
      <c r="K583" s="152" t="s">
        <v>744</v>
      </c>
      <c r="L583" s="152" t="s">
        <v>741</v>
      </c>
      <c r="M583">
        <v>2022</v>
      </c>
      <c r="N583" t="s">
        <v>4995</v>
      </c>
    </row>
    <row r="584" spans="1:14">
      <c r="A584" s="152" t="s">
        <v>1442</v>
      </c>
      <c r="B584" s="152" t="s">
        <v>442</v>
      </c>
      <c r="C584" s="152" t="s">
        <v>602</v>
      </c>
      <c r="D584" s="152" t="s">
        <v>603</v>
      </c>
      <c r="E584" s="152" t="s">
        <v>106</v>
      </c>
      <c r="F584"/>
      <c r="G584" s="152" t="s">
        <v>954</v>
      </c>
      <c r="H584" s="152" t="s">
        <v>426</v>
      </c>
      <c r="I584" s="152" t="s">
        <v>506</v>
      </c>
      <c r="J584">
        <v>6320</v>
      </c>
      <c r="K584" s="152" t="s">
        <v>744</v>
      </c>
      <c r="L584" s="152" t="s">
        <v>741</v>
      </c>
      <c r="M584">
        <v>2022</v>
      </c>
      <c r="N584" t="s">
        <v>4996</v>
      </c>
    </row>
    <row r="585" spans="1:14">
      <c r="A585" s="152" t="s">
        <v>1443</v>
      </c>
      <c r="B585" s="152" t="s">
        <v>442</v>
      </c>
      <c r="C585" s="152" t="s">
        <v>602</v>
      </c>
      <c r="D585" s="152" t="s">
        <v>603</v>
      </c>
      <c r="E585" s="152" t="s">
        <v>107</v>
      </c>
      <c r="F585"/>
      <c r="G585" s="152" t="s">
        <v>950</v>
      </c>
      <c r="H585" s="152" t="s">
        <v>426</v>
      </c>
      <c r="I585" s="152" t="s">
        <v>506</v>
      </c>
      <c r="J585"/>
      <c r="K585" s="152" t="s">
        <v>744</v>
      </c>
      <c r="L585" s="152" t="s">
        <v>741</v>
      </c>
      <c r="M585">
        <v>2022</v>
      </c>
      <c r="N585" t="s">
        <v>4997</v>
      </c>
    </row>
    <row r="586" spans="1:14">
      <c r="A586" s="152" t="s">
        <v>1444</v>
      </c>
      <c r="B586" s="152" t="s">
        <v>442</v>
      </c>
      <c r="C586" s="152" t="s">
        <v>602</v>
      </c>
      <c r="D586" s="152" t="s">
        <v>603</v>
      </c>
      <c r="E586" s="152" t="s">
        <v>107</v>
      </c>
      <c r="F586"/>
      <c r="G586" s="152" t="s">
        <v>952</v>
      </c>
      <c r="H586" s="152" t="s">
        <v>426</v>
      </c>
      <c r="I586" s="152" t="s">
        <v>506</v>
      </c>
      <c r="J586">
        <v>756</v>
      </c>
      <c r="K586" s="152" t="s">
        <v>744</v>
      </c>
      <c r="L586" s="152" t="s">
        <v>741</v>
      </c>
      <c r="M586">
        <v>2022</v>
      </c>
      <c r="N586" t="s">
        <v>4998</v>
      </c>
    </row>
    <row r="587" spans="1:14">
      <c r="A587" s="152" t="s">
        <v>1445</v>
      </c>
      <c r="B587" s="152" t="s">
        <v>442</v>
      </c>
      <c r="C587" s="152" t="s">
        <v>602</v>
      </c>
      <c r="D587" s="152" t="s">
        <v>603</v>
      </c>
      <c r="E587" s="152" t="s">
        <v>107</v>
      </c>
      <c r="F587"/>
      <c r="G587" s="152" t="s">
        <v>954</v>
      </c>
      <c r="H587" s="152" t="s">
        <v>426</v>
      </c>
      <c r="I587" s="152" t="s">
        <v>506</v>
      </c>
      <c r="J587">
        <v>756</v>
      </c>
      <c r="K587" s="152" t="s">
        <v>744</v>
      </c>
      <c r="L587" s="152" t="s">
        <v>741</v>
      </c>
      <c r="M587">
        <v>2022</v>
      </c>
      <c r="N587" t="s">
        <v>4999</v>
      </c>
    </row>
    <row r="588" spans="1:14">
      <c r="A588" s="152" t="s">
        <v>1446</v>
      </c>
      <c r="B588" s="152" t="s">
        <v>442</v>
      </c>
      <c r="C588" s="152" t="s">
        <v>602</v>
      </c>
      <c r="D588" s="152" t="s">
        <v>603</v>
      </c>
      <c r="E588" s="152" t="s">
        <v>108</v>
      </c>
      <c r="F588"/>
      <c r="G588" s="152" t="s">
        <v>950</v>
      </c>
      <c r="H588" s="152" t="s">
        <v>426</v>
      </c>
      <c r="I588" s="152" t="s">
        <v>506</v>
      </c>
      <c r="J588"/>
      <c r="K588" s="152" t="s">
        <v>744</v>
      </c>
      <c r="L588" s="152" t="s">
        <v>741</v>
      </c>
      <c r="M588">
        <v>2022</v>
      </c>
      <c r="N588" t="s">
        <v>5000</v>
      </c>
    </row>
    <row r="589" spans="1:14">
      <c r="A589" s="152" t="s">
        <v>1447</v>
      </c>
      <c r="B589" s="152" t="s">
        <v>442</v>
      </c>
      <c r="C589" s="152" t="s">
        <v>602</v>
      </c>
      <c r="D589" s="152" t="s">
        <v>603</v>
      </c>
      <c r="E589" s="152" t="s">
        <v>108</v>
      </c>
      <c r="F589"/>
      <c r="G589" s="152" t="s">
        <v>952</v>
      </c>
      <c r="H589" s="152" t="s">
        <v>426</v>
      </c>
      <c r="I589" s="152" t="s">
        <v>506</v>
      </c>
      <c r="J589">
        <v>350</v>
      </c>
      <c r="K589" s="152" t="s">
        <v>744</v>
      </c>
      <c r="L589" s="152" t="s">
        <v>741</v>
      </c>
      <c r="M589">
        <v>2022</v>
      </c>
      <c r="N589" t="s">
        <v>5001</v>
      </c>
    </row>
    <row r="590" spans="1:14">
      <c r="A590" s="152" t="s">
        <v>1448</v>
      </c>
      <c r="B590" s="152" t="s">
        <v>442</v>
      </c>
      <c r="C590" s="152" t="s">
        <v>602</v>
      </c>
      <c r="D590" s="152" t="s">
        <v>603</v>
      </c>
      <c r="E590" s="152" t="s">
        <v>108</v>
      </c>
      <c r="F590"/>
      <c r="G590" s="152" t="s">
        <v>954</v>
      </c>
      <c r="H590" s="152" t="s">
        <v>426</v>
      </c>
      <c r="I590" s="152" t="s">
        <v>506</v>
      </c>
      <c r="J590">
        <v>350</v>
      </c>
      <c r="K590" s="152" t="s">
        <v>744</v>
      </c>
      <c r="L590" s="152" t="s">
        <v>741</v>
      </c>
      <c r="M590">
        <v>2022</v>
      </c>
      <c r="N590" t="s">
        <v>5002</v>
      </c>
    </row>
    <row r="591" spans="1:14">
      <c r="A591" s="152" t="s">
        <v>1449</v>
      </c>
      <c r="B591" s="152" t="s">
        <v>442</v>
      </c>
      <c r="C591" s="152" t="s">
        <v>602</v>
      </c>
      <c r="D591" s="152" t="s">
        <v>603</v>
      </c>
      <c r="E591" s="152" t="s">
        <v>109</v>
      </c>
      <c r="F591"/>
      <c r="G591" s="152" t="s">
        <v>950</v>
      </c>
      <c r="H591" s="152" t="s">
        <v>426</v>
      </c>
      <c r="I591" s="152" t="s">
        <v>506</v>
      </c>
      <c r="J591"/>
      <c r="K591" s="152" t="s">
        <v>744</v>
      </c>
      <c r="L591" s="152" t="s">
        <v>741</v>
      </c>
      <c r="M591">
        <v>2022</v>
      </c>
      <c r="N591" t="s">
        <v>5003</v>
      </c>
    </row>
    <row r="592" spans="1:14">
      <c r="A592" s="152" t="s">
        <v>1450</v>
      </c>
      <c r="B592" s="152" t="s">
        <v>442</v>
      </c>
      <c r="C592" s="152" t="s">
        <v>602</v>
      </c>
      <c r="D592" s="152" t="s">
        <v>603</v>
      </c>
      <c r="E592" s="152" t="s">
        <v>109</v>
      </c>
      <c r="F592"/>
      <c r="G592" s="152" t="s">
        <v>952</v>
      </c>
      <c r="H592" s="152" t="s">
        <v>426</v>
      </c>
      <c r="I592" s="152" t="s">
        <v>506</v>
      </c>
      <c r="J592">
        <v>708</v>
      </c>
      <c r="K592" s="152" t="s">
        <v>744</v>
      </c>
      <c r="L592" s="152" t="s">
        <v>741</v>
      </c>
      <c r="M592">
        <v>2022</v>
      </c>
      <c r="N592" t="s">
        <v>5004</v>
      </c>
    </row>
    <row r="593" spans="1:14">
      <c r="A593" s="152" t="s">
        <v>1451</v>
      </c>
      <c r="B593" s="152" t="s">
        <v>442</v>
      </c>
      <c r="C593" s="152" t="s">
        <v>602</v>
      </c>
      <c r="D593" s="152" t="s">
        <v>603</v>
      </c>
      <c r="E593" s="152" t="s">
        <v>109</v>
      </c>
      <c r="F593"/>
      <c r="G593" s="152" t="s">
        <v>954</v>
      </c>
      <c r="H593" s="152" t="s">
        <v>426</v>
      </c>
      <c r="I593" s="152" t="s">
        <v>506</v>
      </c>
      <c r="J593">
        <v>708</v>
      </c>
      <c r="K593" s="152" t="s">
        <v>744</v>
      </c>
      <c r="L593" s="152" t="s">
        <v>741</v>
      </c>
      <c r="M593">
        <v>2022</v>
      </c>
      <c r="N593" t="s">
        <v>5005</v>
      </c>
    </row>
    <row r="594" spans="1:14">
      <c r="A594" s="152" t="s">
        <v>1452</v>
      </c>
      <c r="B594" s="152" t="s">
        <v>442</v>
      </c>
      <c r="C594" s="152" t="s">
        <v>602</v>
      </c>
      <c r="D594" s="152" t="s">
        <v>603</v>
      </c>
      <c r="E594" s="152" t="s">
        <v>110</v>
      </c>
      <c r="F594"/>
      <c r="G594" s="152" t="s">
        <v>950</v>
      </c>
      <c r="H594" s="152" t="s">
        <v>426</v>
      </c>
      <c r="I594" s="152" t="s">
        <v>506</v>
      </c>
      <c r="J594"/>
      <c r="K594" s="152" t="s">
        <v>744</v>
      </c>
      <c r="L594" s="152" t="s">
        <v>741</v>
      </c>
      <c r="M594">
        <v>2022</v>
      </c>
      <c r="N594" t="s">
        <v>5006</v>
      </c>
    </row>
    <row r="595" spans="1:14">
      <c r="A595" s="152" t="s">
        <v>1453</v>
      </c>
      <c r="B595" s="152" t="s">
        <v>442</v>
      </c>
      <c r="C595" s="152" t="s">
        <v>602</v>
      </c>
      <c r="D595" s="152" t="s">
        <v>603</v>
      </c>
      <c r="E595" s="152" t="s">
        <v>110</v>
      </c>
      <c r="F595"/>
      <c r="G595" s="152" t="s">
        <v>952</v>
      </c>
      <c r="H595" s="152" t="s">
        <v>426</v>
      </c>
      <c r="I595" s="152" t="s">
        <v>506</v>
      </c>
      <c r="J595">
        <v>659</v>
      </c>
      <c r="K595" s="152" t="s">
        <v>744</v>
      </c>
      <c r="L595" s="152" t="s">
        <v>741</v>
      </c>
      <c r="M595">
        <v>2022</v>
      </c>
      <c r="N595" t="s">
        <v>5007</v>
      </c>
    </row>
    <row r="596" spans="1:14">
      <c r="A596" s="152" t="s">
        <v>1454</v>
      </c>
      <c r="B596" s="152" t="s">
        <v>442</v>
      </c>
      <c r="C596" s="152" t="s">
        <v>602</v>
      </c>
      <c r="D596" s="152" t="s">
        <v>603</v>
      </c>
      <c r="E596" s="152" t="s">
        <v>110</v>
      </c>
      <c r="F596"/>
      <c r="G596" s="152" t="s">
        <v>954</v>
      </c>
      <c r="H596" s="152" t="s">
        <v>426</v>
      </c>
      <c r="I596" s="152" t="s">
        <v>506</v>
      </c>
      <c r="J596">
        <v>659</v>
      </c>
      <c r="K596" s="152" t="s">
        <v>744</v>
      </c>
      <c r="L596" s="152" t="s">
        <v>741</v>
      </c>
      <c r="M596">
        <v>2022</v>
      </c>
      <c r="N596" t="s">
        <v>5008</v>
      </c>
    </row>
    <row r="597" spans="1:14">
      <c r="A597" s="152" t="s">
        <v>1455</v>
      </c>
      <c r="B597" s="152" t="s">
        <v>442</v>
      </c>
      <c r="C597" s="152" t="s">
        <v>602</v>
      </c>
      <c r="D597" s="152" t="s">
        <v>603</v>
      </c>
      <c r="E597" s="152" t="s">
        <v>111</v>
      </c>
      <c r="F597"/>
      <c r="G597" s="152" t="s">
        <v>950</v>
      </c>
      <c r="H597" s="152" t="s">
        <v>426</v>
      </c>
      <c r="I597" s="152" t="s">
        <v>506</v>
      </c>
      <c r="J597"/>
      <c r="K597" s="152" t="s">
        <v>744</v>
      </c>
      <c r="L597" s="152" t="s">
        <v>741</v>
      </c>
      <c r="M597">
        <v>2022</v>
      </c>
      <c r="N597" t="s">
        <v>5009</v>
      </c>
    </row>
    <row r="598" spans="1:14">
      <c r="A598" s="152" t="s">
        <v>1456</v>
      </c>
      <c r="B598" s="152" t="s">
        <v>442</v>
      </c>
      <c r="C598" s="152" t="s">
        <v>602</v>
      </c>
      <c r="D598" s="152" t="s">
        <v>603</v>
      </c>
      <c r="E598" s="152" t="s">
        <v>111</v>
      </c>
      <c r="F598"/>
      <c r="G598" s="152" t="s">
        <v>952</v>
      </c>
      <c r="H598" s="152" t="s">
        <v>426</v>
      </c>
      <c r="I598" s="152" t="s">
        <v>506</v>
      </c>
      <c r="J598">
        <v>359</v>
      </c>
      <c r="K598" s="152" t="s">
        <v>744</v>
      </c>
      <c r="L598" s="152" t="s">
        <v>741</v>
      </c>
      <c r="M598">
        <v>2022</v>
      </c>
      <c r="N598" t="s">
        <v>5010</v>
      </c>
    </row>
    <row r="599" spans="1:14">
      <c r="A599" s="152" t="s">
        <v>1457</v>
      </c>
      <c r="B599" s="152" t="s">
        <v>442</v>
      </c>
      <c r="C599" s="152" t="s">
        <v>602</v>
      </c>
      <c r="D599" s="152" t="s">
        <v>603</v>
      </c>
      <c r="E599" s="152" t="s">
        <v>111</v>
      </c>
      <c r="F599"/>
      <c r="G599" s="152" t="s">
        <v>954</v>
      </c>
      <c r="H599" s="152" t="s">
        <v>426</v>
      </c>
      <c r="I599" s="152" t="s">
        <v>506</v>
      </c>
      <c r="J599">
        <v>359</v>
      </c>
      <c r="K599" s="152" t="s">
        <v>744</v>
      </c>
      <c r="L599" s="152" t="s">
        <v>741</v>
      </c>
      <c r="M599">
        <v>2022</v>
      </c>
      <c r="N599" t="s">
        <v>5011</v>
      </c>
    </row>
    <row r="600" spans="1:14">
      <c r="A600" s="152" t="s">
        <v>1458</v>
      </c>
      <c r="B600" s="152" t="s">
        <v>442</v>
      </c>
      <c r="C600" s="152" t="s">
        <v>602</v>
      </c>
      <c r="D600" s="152" t="s">
        <v>603</v>
      </c>
      <c r="E600" s="152" t="s">
        <v>112</v>
      </c>
      <c r="F600"/>
      <c r="G600" s="152" t="s">
        <v>950</v>
      </c>
      <c r="H600" s="152" t="s">
        <v>426</v>
      </c>
      <c r="I600" s="152" t="s">
        <v>506</v>
      </c>
      <c r="J600"/>
      <c r="K600" s="152" t="s">
        <v>744</v>
      </c>
      <c r="L600" s="152" t="s">
        <v>741</v>
      </c>
      <c r="M600">
        <v>2022</v>
      </c>
      <c r="N600" t="s">
        <v>5012</v>
      </c>
    </row>
    <row r="601" spans="1:14">
      <c r="A601" s="152" t="s">
        <v>1459</v>
      </c>
      <c r="B601" s="152" t="s">
        <v>442</v>
      </c>
      <c r="C601" s="152" t="s">
        <v>602</v>
      </c>
      <c r="D601" s="152" t="s">
        <v>603</v>
      </c>
      <c r="E601" s="152" t="s">
        <v>112</v>
      </c>
      <c r="F601"/>
      <c r="G601" s="152" t="s">
        <v>952</v>
      </c>
      <c r="H601" s="152" t="s">
        <v>426</v>
      </c>
      <c r="I601" s="152" t="s">
        <v>506</v>
      </c>
      <c r="J601">
        <v>575</v>
      </c>
      <c r="K601" s="152" t="s">
        <v>744</v>
      </c>
      <c r="L601" s="152" t="s">
        <v>741</v>
      </c>
      <c r="M601">
        <v>2022</v>
      </c>
      <c r="N601" t="s">
        <v>5013</v>
      </c>
    </row>
    <row r="602" spans="1:14">
      <c r="A602" s="152" t="s">
        <v>1460</v>
      </c>
      <c r="B602" s="152" t="s">
        <v>442</v>
      </c>
      <c r="C602" s="152" t="s">
        <v>602</v>
      </c>
      <c r="D602" s="152" t="s">
        <v>603</v>
      </c>
      <c r="E602" s="152" t="s">
        <v>112</v>
      </c>
      <c r="F602"/>
      <c r="G602" s="152" t="s">
        <v>954</v>
      </c>
      <c r="H602" s="152" t="s">
        <v>426</v>
      </c>
      <c r="I602" s="152" t="s">
        <v>506</v>
      </c>
      <c r="J602">
        <v>575</v>
      </c>
      <c r="K602" s="152" t="s">
        <v>744</v>
      </c>
      <c r="L602" s="152" t="s">
        <v>741</v>
      </c>
      <c r="M602">
        <v>2022</v>
      </c>
      <c r="N602" t="s">
        <v>5014</v>
      </c>
    </row>
    <row r="603" spans="1:14">
      <c r="A603" s="152" t="s">
        <v>1461</v>
      </c>
      <c r="B603" s="152" t="s">
        <v>442</v>
      </c>
      <c r="C603" s="152" t="s">
        <v>602</v>
      </c>
      <c r="D603" s="152" t="s">
        <v>603</v>
      </c>
      <c r="E603" s="152" t="s">
        <v>113</v>
      </c>
      <c r="F603"/>
      <c r="G603" s="152" t="s">
        <v>950</v>
      </c>
      <c r="H603" s="152" t="s">
        <v>426</v>
      </c>
      <c r="I603" s="152" t="s">
        <v>506</v>
      </c>
      <c r="J603"/>
      <c r="K603" s="152" t="s">
        <v>744</v>
      </c>
      <c r="L603" s="152" t="s">
        <v>741</v>
      </c>
      <c r="M603">
        <v>2022</v>
      </c>
      <c r="N603" t="s">
        <v>5015</v>
      </c>
    </row>
    <row r="604" spans="1:14">
      <c r="A604" s="152" t="s">
        <v>1462</v>
      </c>
      <c r="B604" s="152" t="s">
        <v>442</v>
      </c>
      <c r="C604" s="152" t="s">
        <v>602</v>
      </c>
      <c r="D604" s="152" t="s">
        <v>603</v>
      </c>
      <c r="E604" s="152" t="s">
        <v>113</v>
      </c>
      <c r="F604"/>
      <c r="G604" s="152" t="s">
        <v>952</v>
      </c>
      <c r="H604" s="152" t="s">
        <v>426</v>
      </c>
      <c r="I604" s="152" t="s">
        <v>506</v>
      </c>
      <c r="J604">
        <v>580</v>
      </c>
      <c r="K604" s="152" t="s">
        <v>744</v>
      </c>
      <c r="L604" s="152" t="s">
        <v>741</v>
      </c>
      <c r="M604">
        <v>2022</v>
      </c>
      <c r="N604" t="s">
        <v>5016</v>
      </c>
    </row>
    <row r="605" spans="1:14">
      <c r="A605" s="152" t="s">
        <v>1463</v>
      </c>
      <c r="B605" s="152" t="s">
        <v>442</v>
      </c>
      <c r="C605" s="152" t="s">
        <v>602</v>
      </c>
      <c r="D605" s="152" t="s">
        <v>603</v>
      </c>
      <c r="E605" s="152" t="s">
        <v>113</v>
      </c>
      <c r="F605"/>
      <c r="G605" s="152" t="s">
        <v>954</v>
      </c>
      <c r="H605" s="152" t="s">
        <v>426</v>
      </c>
      <c r="I605" s="152" t="s">
        <v>506</v>
      </c>
      <c r="J605">
        <v>580</v>
      </c>
      <c r="K605" s="152" t="s">
        <v>744</v>
      </c>
      <c r="L605" s="152" t="s">
        <v>741</v>
      </c>
      <c r="M605">
        <v>2022</v>
      </c>
      <c r="N605" t="s">
        <v>5017</v>
      </c>
    </row>
    <row r="606" spans="1:14">
      <c r="A606" s="152" t="s">
        <v>1464</v>
      </c>
      <c r="B606" s="152" t="s">
        <v>442</v>
      </c>
      <c r="C606" s="152" t="s">
        <v>602</v>
      </c>
      <c r="D606" s="152" t="s">
        <v>603</v>
      </c>
      <c r="E606" s="152" t="s">
        <v>114</v>
      </c>
      <c r="F606"/>
      <c r="G606" s="152" t="s">
        <v>950</v>
      </c>
      <c r="H606" s="152" t="s">
        <v>426</v>
      </c>
      <c r="I606" s="152" t="s">
        <v>506</v>
      </c>
      <c r="J606"/>
      <c r="K606" s="152" t="s">
        <v>744</v>
      </c>
      <c r="L606" s="152" t="s">
        <v>741</v>
      </c>
      <c r="M606">
        <v>2022</v>
      </c>
      <c r="N606" t="s">
        <v>5018</v>
      </c>
    </row>
    <row r="607" spans="1:14">
      <c r="A607" s="152" t="s">
        <v>1465</v>
      </c>
      <c r="B607" s="152" t="s">
        <v>442</v>
      </c>
      <c r="C607" s="152" t="s">
        <v>602</v>
      </c>
      <c r="D607" s="152" t="s">
        <v>603</v>
      </c>
      <c r="E607" s="152" t="s">
        <v>114</v>
      </c>
      <c r="F607"/>
      <c r="G607" s="152" t="s">
        <v>952</v>
      </c>
      <c r="H607" s="152" t="s">
        <v>426</v>
      </c>
      <c r="I607" s="152" t="s">
        <v>506</v>
      </c>
      <c r="J607">
        <v>110</v>
      </c>
      <c r="K607" s="152" t="s">
        <v>744</v>
      </c>
      <c r="L607" s="152" t="s">
        <v>741</v>
      </c>
      <c r="M607">
        <v>2022</v>
      </c>
      <c r="N607" t="s">
        <v>5019</v>
      </c>
    </row>
    <row r="608" spans="1:14">
      <c r="A608" s="152" t="s">
        <v>1466</v>
      </c>
      <c r="B608" s="152" t="s">
        <v>442</v>
      </c>
      <c r="C608" s="152" t="s">
        <v>602</v>
      </c>
      <c r="D608" s="152" t="s">
        <v>603</v>
      </c>
      <c r="E608" s="152" t="s">
        <v>114</v>
      </c>
      <c r="F608"/>
      <c r="G608" s="152" t="s">
        <v>954</v>
      </c>
      <c r="H608" s="152" t="s">
        <v>426</v>
      </c>
      <c r="I608" s="152" t="s">
        <v>506</v>
      </c>
      <c r="J608">
        <v>110</v>
      </c>
      <c r="K608" s="152" t="s">
        <v>744</v>
      </c>
      <c r="L608" s="152" t="s">
        <v>741</v>
      </c>
      <c r="M608">
        <v>2022</v>
      </c>
      <c r="N608" t="s">
        <v>5020</v>
      </c>
    </row>
    <row r="609" spans="1:14">
      <c r="A609" s="152" t="s">
        <v>1467</v>
      </c>
      <c r="B609" s="152" t="s">
        <v>442</v>
      </c>
      <c r="C609" s="152" t="s">
        <v>602</v>
      </c>
      <c r="D609" s="152" t="s">
        <v>603</v>
      </c>
      <c r="E609" s="152" t="s">
        <v>115</v>
      </c>
      <c r="F609"/>
      <c r="G609" s="152" t="s">
        <v>950</v>
      </c>
      <c r="H609" s="152" t="s">
        <v>426</v>
      </c>
      <c r="I609" s="152" t="s">
        <v>506</v>
      </c>
      <c r="J609"/>
      <c r="K609" s="152" t="s">
        <v>744</v>
      </c>
      <c r="L609" s="152" t="s">
        <v>741</v>
      </c>
      <c r="M609">
        <v>2022</v>
      </c>
      <c r="N609" t="s">
        <v>5021</v>
      </c>
    </row>
    <row r="610" spans="1:14">
      <c r="A610" s="152" t="s">
        <v>1468</v>
      </c>
      <c r="B610" s="152" t="s">
        <v>442</v>
      </c>
      <c r="C610" s="152" t="s">
        <v>602</v>
      </c>
      <c r="D610" s="152" t="s">
        <v>603</v>
      </c>
      <c r="E610" s="152" t="s">
        <v>115</v>
      </c>
      <c r="F610"/>
      <c r="G610" s="152" t="s">
        <v>952</v>
      </c>
      <c r="H610" s="152" t="s">
        <v>426</v>
      </c>
      <c r="I610" s="152" t="s">
        <v>506</v>
      </c>
      <c r="J610">
        <v>297</v>
      </c>
      <c r="K610" s="152" t="s">
        <v>744</v>
      </c>
      <c r="L610" s="152" t="s">
        <v>741</v>
      </c>
      <c r="M610">
        <v>2022</v>
      </c>
      <c r="N610" t="s">
        <v>5022</v>
      </c>
    </row>
    <row r="611" spans="1:14">
      <c r="A611" s="152" t="s">
        <v>1469</v>
      </c>
      <c r="B611" s="152" t="s">
        <v>442</v>
      </c>
      <c r="C611" s="152" t="s">
        <v>602</v>
      </c>
      <c r="D611" s="152" t="s">
        <v>603</v>
      </c>
      <c r="E611" s="152" t="s">
        <v>115</v>
      </c>
      <c r="F611"/>
      <c r="G611" s="152" t="s">
        <v>954</v>
      </c>
      <c r="H611" s="152" t="s">
        <v>426</v>
      </c>
      <c r="I611" s="152" t="s">
        <v>506</v>
      </c>
      <c r="J611">
        <v>297</v>
      </c>
      <c r="K611" s="152" t="s">
        <v>744</v>
      </c>
      <c r="L611" s="152" t="s">
        <v>741</v>
      </c>
      <c r="M611">
        <v>2022</v>
      </c>
      <c r="N611" t="s">
        <v>5023</v>
      </c>
    </row>
    <row r="612" spans="1:14">
      <c r="A612" s="152" t="s">
        <v>1470</v>
      </c>
      <c r="B612" s="152" t="s">
        <v>442</v>
      </c>
      <c r="C612" s="152" t="s">
        <v>602</v>
      </c>
      <c r="D612" s="152" t="s">
        <v>603</v>
      </c>
      <c r="E612" s="152" t="s">
        <v>116</v>
      </c>
      <c r="F612"/>
      <c r="G612" s="152" t="s">
        <v>950</v>
      </c>
      <c r="H612" s="152" t="s">
        <v>426</v>
      </c>
      <c r="I612" s="152" t="s">
        <v>506</v>
      </c>
      <c r="J612"/>
      <c r="K612" s="152" t="s">
        <v>744</v>
      </c>
      <c r="L612" s="152" t="s">
        <v>741</v>
      </c>
      <c r="M612">
        <v>2022</v>
      </c>
      <c r="N612" t="s">
        <v>5024</v>
      </c>
    </row>
    <row r="613" spans="1:14">
      <c r="A613" s="152" t="s">
        <v>1471</v>
      </c>
      <c r="B613" s="152" t="s">
        <v>442</v>
      </c>
      <c r="C613" s="152" t="s">
        <v>602</v>
      </c>
      <c r="D613" s="152" t="s">
        <v>603</v>
      </c>
      <c r="E613" s="152" t="s">
        <v>116</v>
      </c>
      <c r="F613"/>
      <c r="G613" s="152" t="s">
        <v>952</v>
      </c>
      <c r="H613" s="152" t="s">
        <v>426</v>
      </c>
      <c r="I613" s="152" t="s">
        <v>506</v>
      </c>
      <c r="J613">
        <v>59</v>
      </c>
      <c r="K613" s="152" t="s">
        <v>744</v>
      </c>
      <c r="L613" s="152" t="s">
        <v>741</v>
      </c>
      <c r="M613">
        <v>2022</v>
      </c>
      <c r="N613" t="s">
        <v>5025</v>
      </c>
    </row>
    <row r="614" spans="1:14">
      <c r="A614" s="152" t="s">
        <v>1472</v>
      </c>
      <c r="B614" s="152" t="s">
        <v>442</v>
      </c>
      <c r="C614" s="152" t="s">
        <v>602</v>
      </c>
      <c r="D614" s="152" t="s">
        <v>603</v>
      </c>
      <c r="E614" s="152" t="s">
        <v>116</v>
      </c>
      <c r="F614"/>
      <c r="G614" s="152" t="s">
        <v>954</v>
      </c>
      <c r="H614" s="152" t="s">
        <v>426</v>
      </c>
      <c r="I614" s="152" t="s">
        <v>506</v>
      </c>
      <c r="J614">
        <v>59</v>
      </c>
      <c r="K614" s="152" t="s">
        <v>744</v>
      </c>
      <c r="L614" s="152" t="s">
        <v>741</v>
      </c>
      <c r="M614">
        <v>2022</v>
      </c>
      <c r="N614" t="s">
        <v>5026</v>
      </c>
    </row>
    <row r="615" spans="1:14">
      <c r="A615" s="152" t="s">
        <v>1473</v>
      </c>
      <c r="B615" s="152" t="s">
        <v>442</v>
      </c>
      <c r="C615" s="152" t="s">
        <v>602</v>
      </c>
      <c r="D615" s="152" t="s">
        <v>603</v>
      </c>
      <c r="E615" s="152" t="s">
        <v>117</v>
      </c>
      <c r="F615"/>
      <c r="G615" s="152" t="s">
        <v>950</v>
      </c>
      <c r="H615" s="152" t="s">
        <v>426</v>
      </c>
      <c r="I615" s="152" t="s">
        <v>506</v>
      </c>
      <c r="J615"/>
      <c r="K615" s="152" t="s">
        <v>744</v>
      </c>
      <c r="L615" s="152" t="s">
        <v>741</v>
      </c>
      <c r="M615">
        <v>2022</v>
      </c>
      <c r="N615" t="s">
        <v>5027</v>
      </c>
    </row>
    <row r="616" spans="1:14">
      <c r="A616" s="152" t="s">
        <v>1474</v>
      </c>
      <c r="B616" s="152" t="s">
        <v>442</v>
      </c>
      <c r="C616" s="152" t="s">
        <v>602</v>
      </c>
      <c r="D616" s="152" t="s">
        <v>603</v>
      </c>
      <c r="E616" s="152" t="s">
        <v>117</v>
      </c>
      <c r="F616"/>
      <c r="G616" s="152" t="s">
        <v>952</v>
      </c>
      <c r="H616" s="152" t="s">
        <v>426</v>
      </c>
      <c r="I616" s="152" t="s">
        <v>506</v>
      </c>
      <c r="J616">
        <v>1870</v>
      </c>
      <c r="K616" s="152" t="s">
        <v>744</v>
      </c>
      <c r="L616" s="152" t="s">
        <v>741</v>
      </c>
      <c r="M616">
        <v>2022</v>
      </c>
      <c r="N616" t="s">
        <v>5028</v>
      </c>
    </row>
    <row r="617" spans="1:14">
      <c r="A617" s="152" t="s">
        <v>1475</v>
      </c>
      <c r="B617" s="152" t="s">
        <v>442</v>
      </c>
      <c r="C617" s="152" t="s">
        <v>602</v>
      </c>
      <c r="D617" s="152" t="s">
        <v>603</v>
      </c>
      <c r="E617" s="152" t="s">
        <v>117</v>
      </c>
      <c r="F617"/>
      <c r="G617" s="152" t="s">
        <v>954</v>
      </c>
      <c r="H617" s="152" t="s">
        <v>426</v>
      </c>
      <c r="I617" s="152" t="s">
        <v>506</v>
      </c>
      <c r="J617">
        <v>1870</v>
      </c>
      <c r="K617" s="152" t="s">
        <v>744</v>
      </c>
      <c r="L617" s="152" t="s">
        <v>741</v>
      </c>
      <c r="M617">
        <v>2022</v>
      </c>
      <c r="N617" t="s">
        <v>5029</v>
      </c>
    </row>
    <row r="618" spans="1:14">
      <c r="A618" s="152" t="s">
        <v>1476</v>
      </c>
      <c r="B618" s="152" t="s">
        <v>442</v>
      </c>
      <c r="C618" s="152" t="s">
        <v>602</v>
      </c>
      <c r="D618" s="152" t="s">
        <v>603</v>
      </c>
      <c r="E618" s="152" t="s">
        <v>118</v>
      </c>
      <c r="F618"/>
      <c r="G618" s="152" t="s">
        <v>950</v>
      </c>
      <c r="H618" s="152" t="s">
        <v>426</v>
      </c>
      <c r="I618" s="152" t="s">
        <v>506</v>
      </c>
      <c r="J618"/>
      <c r="K618" s="152" t="s">
        <v>744</v>
      </c>
      <c r="L618" s="152" t="s">
        <v>741</v>
      </c>
      <c r="M618">
        <v>2022</v>
      </c>
      <c r="N618" t="s">
        <v>5030</v>
      </c>
    </row>
    <row r="619" spans="1:14">
      <c r="A619" s="152" t="s">
        <v>1477</v>
      </c>
      <c r="B619" s="152" t="s">
        <v>442</v>
      </c>
      <c r="C619" s="152" t="s">
        <v>602</v>
      </c>
      <c r="D619" s="152" t="s">
        <v>603</v>
      </c>
      <c r="E619" s="152" t="s">
        <v>118</v>
      </c>
      <c r="F619"/>
      <c r="G619" s="152" t="s">
        <v>952</v>
      </c>
      <c r="H619" s="152" t="s">
        <v>426</v>
      </c>
      <c r="I619" s="152" t="s">
        <v>506</v>
      </c>
      <c r="J619">
        <v>2800</v>
      </c>
      <c r="K619" s="152" t="s">
        <v>744</v>
      </c>
      <c r="L619" s="152" t="s">
        <v>741</v>
      </c>
      <c r="M619">
        <v>2022</v>
      </c>
      <c r="N619" t="s">
        <v>5031</v>
      </c>
    </row>
    <row r="620" spans="1:14">
      <c r="A620" s="152" t="s">
        <v>1478</v>
      </c>
      <c r="B620" s="152" t="s">
        <v>442</v>
      </c>
      <c r="C620" s="152" t="s">
        <v>602</v>
      </c>
      <c r="D620" s="152" t="s">
        <v>603</v>
      </c>
      <c r="E620" s="152" t="s">
        <v>118</v>
      </c>
      <c r="F620"/>
      <c r="G620" s="152" t="s">
        <v>954</v>
      </c>
      <c r="H620" s="152" t="s">
        <v>426</v>
      </c>
      <c r="I620" s="152" t="s">
        <v>506</v>
      </c>
      <c r="J620">
        <v>2800</v>
      </c>
      <c r="K620" s="152" t="s">
        <v>744</v>
      </c>
      <c r="L620" s="152" t="s">
        <v>741</v>
      </c>
      <c r="M620">
        <v>2022</v>
      </c>
      <c r="N620" t="s">
        <v>5032</v>
      </c>
    </row>
    <row r="621" spans="1:14">
      <c r="A621" s="152" t="s">
        <v>1479</v>
      </c>
      <c r="B621" s="152" t="s">
        <v>442</v>
      </c>
      <c r="C621" s="152" t="s">
        <v>602</v>
      </c>
      <c r="D621" s="152" t="s">
        <v>603</v>
      </c>
      <c r="E621" s="152" t="s">
        <v>119</v>
      </c>
      <c r="F621"/>
      <c r="G621" s="152" t="s">
        <v>950</v>
      </c>
      <c r="H621" s="152" t="s">
        <v>426</v>
      </c>
      <c r="I621" s="152" t="s">
        <v>506</v>
      </c>
      <c r="J621"/>
      <c r="K621" s="152" t="s">
        <v>744</v>
      </c>
      <c r="L621" s="152" t="s">
        <v>741</v>
      </c>
      <c r="M621">
        <v>2022</v>
      </c>
      <c r="N621" t="s">
        <v>5033</v>
      </c>
    </row>
    <row r="622" spans="1:14">
      <c r="A622" s="152" t="s">
        <v>1480</v>
      </c>
      <c r="B622" s="152" t="s">
        <v>442</v>
      </c>
      <c r="C622" s="152" t="s">
        <v>602</v>
      </c>
      <c r="D622" s="152" t="s">
        <v>603</v>
      </c>
      <c r="E622" s="152" t="s">
        <v>119</v>
      </c>
      <c r="F622"/>
      <c r="G622" s="152" t="s">
        <v>952</v>
      </c>
      <c r="H622" s="152" t="s">
        <v>426</v>
      </c>
      <c r="I622" s="152" t="s">
        <v>506</v>
      </c>
      <c r="J622">
        <v>1500</v>
      </c>
      <c r="K622" s="152" t="s">
        <v>744</v>
      </c>
      <c r="L622" s="152" t="s">
        <v>741</v>
      </c>
      <c r="M622">
        <v>2022</v>
      </c>
      <c r="N622" t="s">
        <v>5034</v>
      </c>
    </row>
    <row r="623" spans="1:14">
      <c r="A623" s="152" t="s">
        <v>1481</v>
      </c>
      <c r="B623" s="152" t="s">
        <v>442</v>
      </c>
      <c r="C623" s="152" t="s">
        <v>602</v>
      </c>
      <c r="D623" s="152" t="s">
        <v>603</v>
      </c>
      <c r="E623" s="152" t="s">
        <v>119</v>
      </c>
      <c r="F623"/>
      <c r="G623" s="152" t="s">
        <v>954</v>
      </c>
      <c r="H623" s="152" t="s">
        <v>426</v>
      </c>
      <c r="I623" s="152" t="s">
        <v>506</v>
      </c>
      <c r="J623">
        <v>1500</v>
      </c>
      <c r="K623" s="152" t="s">
        <v>744</v>
      </c>
      <c r="L623" s="152" t="s">
        <v>741</v>
      </c>
      <c r="M623">
        <v>2022</v>
      </c>
      <c r="N623" t="s">
        <v>5035</v>
      </c>
    </row>
    <row r="624" spans="1:14">
      <c r="A624" s="152" t="s">
        <v>1482</v>
      </c>
      <c r="B624" s="152" t="s">
        <v>442</v>
      </c>
      <c r="C624" s="152" t="s">
        <v>602</v>
      </c>
      <c r="D624" s="152" t="s">
        <v>1483</v>
      </c>
      <c r="E624" s="152" t="s">
        <v>103</v>
      </c>
      <c r="F624"/>
      <c r="G624" s="152" t="s">
        <v>950</v>
      </c>
      <c r="H624" s="152" t="s">
        <v>426</v>
      </c>
      <c r="I624" s="152" t="s">
        <v>506</v>
      </c>
      <c r="J624"/>
      <c r="K624" s="152" t="s">
        <v>744</v>
      </c>
      <c r="L624" s="152" t="s">
        <v>741</v>
      </c>
      <c r="M624">
        <v>2022</v>
      </c>
      <c r="N624" t="s">
        <v>5036</v>
      </c>
    </row>
    <row r="625" spans="1:14">
      <c r="A625" s="152" t="s">
        <v>1484</v>
      </c>
      <c r="B625" s="152" t="s">
        <v>442</v>
      </c>
      <c r="C625" s="152" t="s">
        <v>602</v>
      </c>
      <c r="D625" s="152" t="s">
        <v>1483</v>
      </c>
      <c r="E625" s="152" t="s">
        <v>103</v>
      </c>
      <c r="F625"/>
      <c r="G625" s="152" t="s">
        <v>952</v>
      </c>
      <c r="H625" s="152" t="s">
        <v>426</v>
      </c>
      <c r="I625" s="152" t="s">
        <v>506</v>
      </c>
      <c r="J625">
        <v>17700</v>
      </c>
      <c r="K625" s="152" t="s">
        <v>744</v>
      </c>
      <c r="L625" s="152" t="s">
        <v>741</v>
      </c>
      <c r="M625">
        <v>2022</v>
      </c>
      <c r="N625" t="s">
        <v>5037</v>
      </c>
    </row>
    <row r="626" spans="1:14">
      <c r="A626" s="152" t="s">
        <v>1485</v>
      </c>
      <c r="B626" s="152" t="s">
        <v>442</v>
      </c>
      <c r="C626" s="152" t="s">
        <v>602</v>
      </c>
      <c r="D626" s="152" t="s">
        <v>1483</v>
      </c>
      <c r="E626" s="152" t="s">
        <v>103</v>
      </c>
      <c r="F626"/>
      <c r="G626" s="152" t="s">
        <v>954</v>
      </c>
      <c r="H626" s="152" t="s">
        <v>426</v>
      </c>
      <c r="I626" s="152" t="s">
        <v>506</v>
      </c>
      <c r="J626">
        <v>17700</v>
      </c>
      <c r="K626" s="152" t="s">
        <v>744</v>
      </c>
      <c r="L626" s="152" t="s">
        <v>741</v>
      </c>
      <c r="M626">
        <v>2022</v>
      </c>
      <c r="N626" t="s">
        <v>5038</v>
      </c>
    </row>
    <row r="627" spans="1:14">
      <c r="A627" s="152" t="s">
        <v>1486</v>
      </c>
      <c r="B627" s="152" t="s">
        <v>442</v>
      </c>
      <c r="C627" s="152" t="s">
        <v>602</v>
      </c>
      <c r="D627" s="152" t="s">
        <v>1483</v>
      </c>
      <c r="E627" s="152" t="s">
        <v>120</v>
      </c>
      <c r="F627"/>
      <c r="G627" s="152" t="s">
        <v>950</v>
      </c>
      <c r="H627" s="152" t="s">
        <v>426</v>
      </c>
      <c r="I627" s="152" t="s">
        <v>506</v>
      </c>
      <c r="J627"/>
      <c r="K627" s="152" t="s">
        <v>744</v>
      </c>
      <c r="L627" s="152" t="s">
        <v>741</v>
      </c>
      <c r="M627">
        <v>2022</v>
      </c>
      <c r="N627" t="s">
        <v>5039</v>
      </c>
    </row>
    <row r="628" spans="1:14">
      <c r="A628" s="152" t="s">
        <v>1487</v>
      </c>
      <c r="B628" s="152" t="s">
        <v>442</v>
      </c>
      <c r="C628" s="152" t="s">
        <v>602</v>
      </c>
      <c r="D628" s="152" t="s">
        <v>1483</v>
      </c>
      <c r="E628" s="152" t="s">
        <v>120</v>
      </c>
      <c r="F628"/>
      <c r="G628" s="152" t="s">
        <v>952</v>
      </c>
      <c r="H628" s="152" t="s">
        <v>426</v>
      </c>
      <c r="I628" s="152" t="s">
        <v>506</v>
      </c>
      <c r="J628">
        <v>10300</v>
      </c>
      <c r="K628" s="152" t="s">
        <v>744</v>
      </c>
      <c r="L628" s="152" t="s">
        <v>741</v>
      </c>
      <c r="M628">
        <v>2022</v>
      </c>
      <c r="N628" t="s">
        <v>5040</v>
      </c>
    </row>
    <row r="629" spans="1:14">
      <c r="A629" s="152" t="s">
        <v>1488</v>
      </c>
      <c r="B629" s="152" t="s">
        <v>442</v>
      </c>
      <c r="C629" s="152" t="s">
        <v>602</v>
      </c>
      <c r="D629" s="152" t="s">
        <v>1483</v>
      </c>
      <c r="E629" s="152" t="s">
        <v>120</v>
      </c>
      <c r="F629"/>
      <c r="G629" s="152" t="s">
        <v>954</v>
      </c>
      <c r="H629" s="152" t="s">
        <v>426</v>
      </c>
      <c r="I629" s="152" t="s">
        <v>506</v>
      </c>
      <c r="J629">
        <v>10300</v>
      </c>
      <c r="K629" s="152" t="s">
        <v>744</v>
      </c>
      <c r="L629" s="152" t="s">
        <v>741</v>
      </c>
      <c r="M629">
        <v>2022</v>
      </c>
      <c r="N629" t="s">
        <v>5041</v>
      </c>
    </row>
    <row r="630" spans="1:14">
      <c r="A630" s="152" t="s">
        <v>1489</v>
      </c>
      <c r="B630" s="152" t="s">
        <v>442</v>
      </c>
      <c r="C630" s="152" t="s">
        <v>602</v>
      </c>
      <c r="D630" s="152" t="s">
        <v>1483</v>
      </c>
      <c r="E630" s="152" t="s">
        <v>121</v>
      </c>
      <c r="F630"/>
      <c r="G630" s="152" t="s">
        <v>950</v>
      </c>
      <c r="H630" s="152" t="s">
        <v>426</v>
      </c>
      <c r="I630" s="152" t="s">
        <v>506</v>
      </c>
      <c r="J630"/>
      <c r="K630" s="152" t="s">
        <v>744</v>
      </c>
      <c r="L630" s="152" t="s">
        <v>741</v>
      </c>
      <c r="M630">
        <v>2022</v>
      </c>
      <c r="N630" t="s">
        <v>5042</v>
      </c>
    </row>
    <row r="631" spans="1:14">
      <c r="A631" s="152" t="s">
        <v>1490</v>
      </c>
      <c r="B631" s="152" t="s">
        <v>442</v>
      </c>
      <c r="C631" s="152" t="s">
        <v>602</v>
      </c>
      <c r="D631" s="152" t="s">
        <v>1483</v>
      </c>
      <c r="E631" s="152" t="s">
        <v>121</v>
      </c>
      <c r="F631"/>
      <c r="G631" s="152" t="s">
        <v>952</v>
      </c>
      <c r="H631" s="152" t="s">
        <v>426</v>
      </c>
      <c r="I631" s="152" t="s">
        <v>506</v>
      </c>
      <c r="J631">
        <v>1</v>
      </c>
      <c r="K631" s="152" t="s">
        <v>744</v>
      </c>
      <c r="L631" s="152" t="s">
        <v>741</v>
      </c>
      <c r="M631">
        <v>2022</v>
      </c>
      <c r="N631" t="s">
        <v>5043</v>
      </c>
    </row>
    <row r="632" spans="1:14">
      <c r="A632" s="152" t="s">
        <v>1491</v>
      </c>
      <c r="B632" s="152" t="s">
        <v>442</v>
      </c>
      <c r="C632" s="152" t="s">
        <v>602</v>
      </c>
      <c r="D632" s="152" t="s">
        <v>1483</v>
      </c>
      <c r="E632" s="152" t="s">
        <v>121</v>
      </c>
      <c r="F632"/>
      <c r="G632" s="152" t="s">
        <v>954</v>
      </c>
      <c r="H632" s="152" t="s">
        <v>426</v>
      </c>
      <c r="I632" s="152" t="s">
        <v>506</v>
      </c>
      <c r="J632">
        <v>1</v>
      </c>
      <c r="K632" s="152" t="s">
        <v>744</v>
      </c>
      <c r="L632" s="152" t="s">
        <v>741</v>
      </c>
      <c r="M632">
        <v>2022</v>
      </c>
      <c r="N632" t="s">
        <v>5044</v>
      </c>
    </row>
    <row r="633" spans="1:14">
      <c r="A633" s="152" t="s">
        <v>1492</v>
      </c>
      <c r="B633" s="152" t="s">
        <v>442</v>
      </c>
      <c r="C633" s="152" t="s">
        <v>602</v>
      </c>
      <c r="D633" s="152" t="s">
        <v>1483</v>
      </c>
      <c r="E633" s="152" t="s">
        <v>122</v>
      </c>
      <c r="F633"/>
      <c r="G633" s="152" t="s">
        <v>950</v>
      </c>
      <c r="H633" s="152" t="s">
        <v>426</v>
      </c>
      <c r="I633" s="152" t="s">
        <v>506</v>
      </c>
      <c r="J633"/>
      <c r="K633" s="152" t="s">
        <v>744</v>
      </c>
      <c r="L633" s="152" t="s">
        <v>741</v>
      </c>
      <c r="M633">
        <v>2022</v>
      </c>
      <c r="N633" t="s">
        <v>5045</v>
      </c>
    </row>
    <row r="634" spans="1:14">
      <c r="A634" s="152" t="s">
        <v>1493</v>
      </c>
      <c r="B634" s="152" t="s">
        <v>442</v>
      </c>
      <c r="C634" s="152" t="s">
        <v>602</v>
      </c>
      <c r="D634" s="152" t="s">
        <v>1483</v>
      </c>
      <c r="E634" s="152" t="s">
        <v>122</v>
      </c>
      <c r="F634"/>
      <c r="G634" s="152" t="s">
        <v>952</v>
      </c>
      <c r="H634" s="152" t="s">
        <v>426</v>
      </c>
      <c r="I634" s="152" t="s">
        <v>506</v>
      </c>
      <c r="J634">
        <v>9</v>
      </c>
      <c r="K634" s="152" t="s">
        <v>744</v>
      </c>
      <c r="L634" s="152" t="s">
        <v>741</v>
      </c>
      <c r="M634">
        <v>2022</v>
      </c>
      <c r="N634" t="s">
        <v>5046</v>
      </c>
    </row>
    <row r="635" spans="1:14">
      <c r="A635" s="152" t="s">
        <v>1494</v>
      </c>
      <c r="B635" s="152" t="s">
        <v>442</v>
      </c>
      <c r="C635" s="152" t="s">
        <v>602</v>
      </c>
      <c r="D635" s="152" t="s">
        <v>1483</v>
      </c>
      <c r="E635" s="152" t="s">
        <v>122</v>
      </c>
      <c r="F635"/>
      <c r="G635" s="152" t="s">
        <v>954</v>
      </c>
      <c r="H635" s="152" t="s">
        <v>426</v>
      </c>
      <c r="I635" s="152" t="s">
        <v>506</v>
      </c>
      <c r="J635">
        <v>9</v>
      </c>
      <c r="K635" s="152" t="s">
        <v>744</v>
      </c>
      <c r="L635" s="152" t="s">
        <v>741</v>
      </c>
      <c r="M635">
        <v>2022</v>
      </c>
      <c r="N635" t="s">
        <v>5047</v>
      </c>
    </row>
    <row r="636" spans="1:14">
      <c r="A636" s="152" t="s">
        <v>1495</v>
      </c>
      <c r="B636" s="152" t="s">
        <v>442</v>
      </c>
      <c r="C636" s="152" t="s">
        <v>602</v>
      </c>
      <c r="D636" s="152" t="s">
        <v>1483</v>
      </c>
      <c r="E636" s="152" t="s">
        <v>123</v>
      </c>
      <c r="F636"/>
      <c r="G636" s="152" t="s">
        <v>950</v>
      </c>
      <c r="H636" s="152" t="s">
        <v>426</v>
      </c>
      <c r="I636" s="152" t="s">
        <v>506</v>
      </c>
      <c r="J636"/>
      <c r="K636" s="152" t="s">
        <v>744</v>
      </c>
      <c r="L636" s="152" t="s">
        <v>741</v>
      </c>
      <c r="M636">
        <v>2022</v>
      </c>
      <c r="N636" t="s">
        <v>5048</v>
      </c>
    </row>
    <row r="637" spans="1:14">
      <c r="A637" s="152" t="s">
        <v>1496</v>
      </c>
      <c r="B637" s="152" t="s">
        <v>442</v>
      </c>
      <c r="C637" s="152" t="s">
        <v>602</v>
      </c>
      <c r="D637" s="152" t="s">
        <v>1483</v>
      </c>
      <c r="E637" s="152" t="s">
        <v>123</v>
      </c>
      <c r="F637"/>
      <c r="G637" s="152" t="s">
        <v>952</v>
      </c>
      <c r="H637" s="152" t="s">
        <v>426</v>
      </c>
      <c r="I637" s="152" t="s">
        <v>506</v>
      </c>
      <c r="J637">
        <v>13</v>
      </c>
      <c r="K637" s="152" t="s">
        <v>744</v>
      </c>
      <c r="L637" s="152" t="s">
        <v>741</v>
      </c>
      <c r="M637">
        <v>2022</v>
      </c>
      <c r="N637" t="s">
        <v>5049</v>
      </c>
    </row>
    <row r="638" spans="1:14">
      <c r="A638" s="152" t="s">
        <v>1497</v>
      </c>
      <c r="B638" s="152" t="s">
        <v>442</v>
      </c>
      <c r="C638" s="152" t="s">
        <v>602</v>
      </c>
      <c r="D638" s="152" t="s">
        <v>1483</v>
      </c>
      <c r="E638" s="152" t="s">
        <v>123</v>
      </c>
      <c r="F638"/>
      <c r="G638" s="152" t="s">
        <v>954</v>
      </c>
      <c r="H638" s="152" t="s">
        <v>426</v>
      </c>
      <c r="I638" s="152" t="s">
        <v>506</v>
      </c>
      <c r="J638">
        <v>13</v>
      </c>
      <c r="K638" s="152" t="s">
        <v>744</v>
      </c>
      <c r="L638" s="152" t="s">
        <v>741</v>
      </c>
      <c r="M638">
        <v>2022</v>
      </c>
      <c r="N638" t="s">
        <v>5050</v>
      </c>
    </row>
    <row r="639" spans="1:14">
      <c r="A639" s="152" t="s">
        <v>1498</v>
      </c>
      <c r="B639" s="152" t="s">
        <v>442</v>
      </c>
      <c r="C639" s="152" t="s">
        <v>602</v>
      </c>
      <c r="D639" s="152" t="s">
        <v>1483</v>
      </c>
      <c r="E639" s="152" t="s">
        <v>124</v>
      </c>
      <c r="F639"/>
      <c r="G639" s="152" t="s">
        <v>950</v>
      </c>
      <c r="H639" s="152" t="s">
        <v>426</v>
      </c>
      <c r="I639" s="152" t="s">
        <v>506</v>
      </c>
      <c r="J639"/>
      <c r="K639" s="152" t="s">
        <v>744</v>
      </c>
      <c r="L639" s="152" t="s">
        <v>741</v>
      </c>
      <c r="M639">
        <v>2022</v>
      </c>
      <c r="N639" t="s">
        <v>5051</v>
      </c>
    </row>
    <row r="640" spans="1:14">
      <c r="A640" s="152" t="s">
        <v>1499</v>
      </c>
      <c r="B640" s="152" t="s">
        <v>442</v>
      </c>
      <c r="C640" s="152" t="s">
        <v>602</v>
      </c>
      <c r="D640" s="152" t="s">
        <v>1483</v>
      </c>
      <c r="E640" s="152" t="s">
        <v>124</v>
      </c>
      <c r="F640"/>
      <c r="G640" s="152" t="s">
        <v>952</v>
      </c>
      <c r="H640" s="152" t="s">
        <v>426</v>
      </c>
      <c r="I640" s="152" t="s">
        <v>506</v>
      </c>
      <c r="J640">
        <v>3</v>
      </c>
      <c r="K640" s="152" t="s">
        <v>744</v>
      </c>
      <c r="L640" s="152" t="s">
        <v>741</v>
      </c>
      <c r="M640">
        <v>2022</v>
      </c>
      <c r="N640" t="s">
        <v>5052</v>
      </c>
    </row>
    <row r="641" spans="1:14">
      <c r="A641" s="152" t="s">
        <v>1500</v>
      </c>
      <c r="B641" s="152" t="s">
        <v>442</v>
      </c>
      <c r="C641" s="152" t="s">
        <v>602</v>
      </c>
      <c r="D641" s="152" t="s">
        <v>1483</v>
      </c>
      <c r="E641" s="152" t="s">
        <v>124</v>
      </c>
      <c r="F641"/>
      <c r="G641" s="152" t="s">
        <v>954</v>
      </c>
      <c r="H641" s="152" t="s">
        <v>426</v>
      </c>
      <c r="I641" s="152" t="s">
        <v>506</v>
      </c>
      <c r="J641">
        <v>3</v>
      </c>
      <c r="K641" s="152" t="s">
        <v>744</v>
      </c>
      <c r="L641" s="152" t="s">
        <v>741</v>
      </c>
      <c r="M641">
        <v>2022</v>
      </c>
      <c r="N641" t="s">
        <v>5053</v>
      </c>
    </row>
    <row r="642" spans="1:14">
      <c r="A642" s="152" t="s">
        <v>1501</v>
      </c>
      <c r="B642" s="152" t="s">
        <v>442</v>
      </c>
      <c r="C642" s="152" t="s">
        <v>602</v>
      </c>
      <c r="D642" s="152" t="s">
        <v>1483</v>
      </c>
      <c r="E642" s="152" t="s">
        <v>125</v>
      </c>
      <c r="F642"/>
      <c r="G642" s="152" t="s">
        <v>950</v>
      </c>
      <c r="H642" s="152" t="s">
        <v>426</v>
      </c>
      <c r="I642" s="152" t="s">
        <v>506</v>
      </c>
      <c r="J642"/>
      <c r="K642" s="152" t="s">
        <v>744</v>
      </c>
      <c r="L642" s="152" t="s">
        <v>741</v>
      </c>
      <c r="M642">
        <v>2022</v>
      </c>
      <c r="N642" t="s">
        <v>5054</v>
      </c>
    </row>
    <row r="643" spans="1:14">
      <c r="A643" s="152" t="s">
        <v>1502</v>
      </c>
      <c r="B643" s="152" t="s">
        <v>442</v>
      </c>
      <c r="C643" s="152" t="s">
        <v>602</v>
      </c>
      <c r="D643" s="152" t="s">
        <v>1483</v>
      </c>
      <c r="E643" s="152" t="s">
        <v>125</v>
      </c>
      <c r="F643"/>
      <c r="G643" s="152" t="s">
        <v>952</v>
      </c>
      <c r="H643" s="152" t="s">
        <v>426</v>
      </c>
      <c r="I643" s="152" t="s">
        <v>506</v>
      </c>
      <c r="J643">
        <v>3</v>
      </c>
      <c r="K643" s="152" t="s">
        <v>744</v>
      </c>
      <c r="L643" s="152" t="s">
        <v>741</v>
      </c>
      <c r="M643">
        <v>2022</v>
      </c>
      <c r="N643" t="s">
        <v>5055</v>
      </c>
    </row>
    <row r="644" spans="1:14">
      <c r="A644" s="152" t="s">
        <v>1503</v>
      </c>
      <c r="B644" s="152" t="s">
        <v>442</v>
      </c>
      <c r="C644" s="152" t="s">
        <v>602</v>
      </c>
      <c r="D644" s="152" t="s">
        <v>1483</v>
      </c>
      <c r="E644" s="152" t="s">
        <v>125</v>
      </c>
      <c r="F644"/>
      <c r="G644" s="152" t="s">
        <v>954</v>
      </c>
      <c r="H644" s="152" t="s">
        <v>426</v>
      </c>
      <c r="I644" s="152" t="s">
        <v>506</v>
      </c>
      <c r="J644">
        <v>3</v>
      </c>
      <c r="K644" s="152" t="s">
        <v>744</v>
      </c>
      <c r="L644" s="152" t="s">
        <v>741</v>
      </c>
      <c r="M644">
        <v>2022</v>
      </c>
      <c r="N644" t="s">
        <v>5056</v>
      </c>
    </row>
    <row r="645" spans="1:14">
      <c r="A645" s="152" t="s">
        <v>1504</v>
      </c>
      <c r="B645" s="152" t="s">
        <v>442</v>
      </c>
      <c r="C645" s="152" t="s">
        <v>602</v>
      </c>
      <c r="D645" s="152" t="s">
        <v>1483</v>
      </c>
      <c r="E645" s="152" t="s">
        <v>1505</v>
      </c>
      <c r="F645"/>
      <c r="G645" s="152" t="s">
        <v>950</v>
      </c>
      <c r="H645" s="152" t="s">
        <v>426</v>
      </c>
      <c r="I645" s="152" t="s">
        <v>506</v>
      </c>
      <c r="J645"/>
      <c r="K645" s="152" t="s">
        <v>744</v>
      </c>
      <c r="L645" s="152" t="s">
        <v>741</v>
      </c>
      <c r="M645">
        <v>2022</v>
      </c>
      <c r="N645" t="s">
        <v>5057</v>
      </c>
    </row>
    <row r="646" spans="1:14">
      <c r="A646" s="152" t="s">
        <v>1506</v>
      </c>
      <c r="B646" s="152" t="s">
        <v>442</v>
      </c>
      <c r="C646" s="152" t="s">
        <v>602</v>
      </c>
      <c r="D646" s="152" t="s">
        <v>1483</v>
      </c>
      <c r="E646" s="152" t="s">
        <v>1505</v>
      </c>
      <c r="F646"/>
      <c r="G646" s="152" t="s">
        <v>952</v>
      </c>
      <c r="H646" s="152" t="s">
        <v>426</v>
      </c>
      <c r="I646" s="152" t="s">
        <v>506</v>
      </c>
      <c r="J646">
        <v>4</v>
      </c>
      <c r="K646" s="152" t="s">
        <v>744</v>
      </c>
      <c r="L646" s="152" t="s">
        <v>741</v>
      </c>
      <c r="M646">
        <v>2022</v>
      </c>
      <c r="N646" t="s">
        <v>5058</v>
      </c>
    </row>
    <row r="647" spans="1:14">
      <c r="A647" s="152" t="s">
        <v>1507</v>
      </c>
      <c r="B647" s="152" t="s">
        <v>442</v>
      </c>
      <c r="C647" s="152" t="s">
        <v>602</v>
      </c>
      <c r="D647" s="152" t="s">
        <v>1483</v>
      </c>
      <c r="E647" s="152" t="s">
        <v>1505</v>
      </c>
      <c r="F647"/>
      <c r="G647" s="152" t="s">
        <v>954</v>
      </c>
      <c r="H647" s="152" t="s">
        <v>426</v>
      </c>
      <c r="I647" s="152" t="s">
        <v>506</v>
      </c>
      <c r="J647">
        <v>4</v>
      </c>
      <c r="K647" s="152" t="s">
        <v>744</v>
      </c>
      <c r="L647" s="152" t="s">
        <v>741</v>
      </c>
      <c r="M647">
        <v>2022</v>
      </c>
      <c r="N647" t="s">
        <v>5059</v>
      </c>
    </row>
    <row r="648" spans="1:14">
      <c r="A648" s="152" t="s">
        <v>1508</v>
      </c>
      <c r="B648" s="152" t="s">
        <v>442</v>
      </c>
      <c r="C648" s="152" t="s">
        <v>602</v>
      </c>
      <c r="D648" s="152" t="s">
        <v>1483</v>
      </c>
      <c r="E648" s="152" t="s">
        <v>1509</v>
      </c>
      <c r="F648"/>
      <c r="G648" s="152" t="s">
        <v>950</v>
      </c>
      <c r="H648" s="152" t="s">
        <v>426</v>
      </c>
      <c r="I648" s="152" t="s">
        <v>506</v>
      </c>
      <c r="J648"/>
      <c r="K648" s="152" t="s">
        <v>744</v>
      </c>
      <c r="L648" s="152" t="s">
        <v>741</v>
      </c>
      <c r="M648">
        <v>2022</v>
      </c>
      <c r="N648" t="s">
        <v>5060</v>
      </c>
    </row>
    <row r="649" spans="1:14">
      <c r="A649" s="152" t="s">
        <v>1510</v>
      </c>
      <c r="B649" s="152" t="s">
        <v>442</v>
      </c>
      <c r="C649" s="152" t="s">
        <v>602</v>
      </c>
      <c r="D649" s="152" t="s">
        <v>1483</v>
      </c>
      <c r="E649" s="152" t="s">
        <v>1509</v>
      </c>
      <c r="F649"/>
      <c r="G649" s="152" t="s">
        <v>952</v>
      </c>
      <c r="H649" s="152" t="s">
        <v>426</v>
      </c>
      <c r="I649" s="152" t="s">
        <v>506</v>
      </c>
      <c r="J649">
        <v>5</v>
      </c>
      <c r="K649" s="152" t="s">
        <v>744</v>
      </c>
      <c r="L649" s="152" t="s">
        <v>741</v>
      </c>
      <c r="M649">
        <v>2022</v>
      </c>
      <c r="N649" t="s">
        <v>5061</v>
      </c>
    </row>
    <row r="650" spans="1:14">
      <c r="A650" s="152" t="s">
        <v>1511</v>
      </c>
      <c r="B650" s="152" t="s">
        <v>442</v>
      </c>
      <c r="C650" s="152" t="s">
        <v>602</v>
      </c>
      <c r="D650" s="152" t="s">
        <v>1483</v>
      </c>
      <c r="E650" s="152" t="s">
        <v>1509</v>
      </c>
      <c r="F650"/>
      <c r="G650" s="152" t="s">
        <v>954</v>
      </c>
      <c r="H650" s="152" t="s">
        <v>426</v>
      </c>
      <c r="I650" s="152" t="s">
        <v>506</v>
      </c>
      <c r="J650">
        <v>5</v>
      </c>
      <c r="K650" s="152" t="s">
        <v>744</v>
      </c>
      <c r="L650" s="152" t="s">
        <v>741</v>
      </c>
      <c r="M650">
        <v>2022</v>
      </c>
      <c r="N650" t="s">
        <v>5062</v>
      </c>
    </row>
    <row r="651" spans="1:14">
      <c r="A651" s="152" t="s">
        <v>1512</v>
      </c>
      <c r="B651" s="152" t="s">
        <v>442</v>
      </c>
      <c r="C651" s="152" t="s">
        <v>602</v>
      </c>
      <c r="D651" s="152" t="s">
        <v>1483</v>
      </c>
      <c r="E651" s="152" t="s">
        <v>1513</v>
      </c>
      <c r="F651"/>
      <c r="G651" s="152" t="s">
        <v>950</v>
      </c>
      <c r="H651" s="152" t="s">
        <v>426</v>
      </c>
      <c r="I651" s="152" t="s">
        <v>506</v>
      </c>
      <c r="J651"/>
      <c r="K651" s="152" t="s">
        <v>744</v>
      </c>
      <c r="L651" s="152" t="s">
        <v>741</v>
      </c>
      <c r="M651">
        <v>2022</v>
      </c>
      <c r="N651" t="s">
        <v>5063</v>
      </c>
    </row>
    <row r="652" spans="1:14">
      <c r="A652" s="152" t="s">
        <v>1514</v>
      </c>
      <c r="B652" s="152" t="s">
        <v>442</v>
      </c>
      <c r="C652" s="152" t="s">
        <v>602</v>
      </c>
      <c r="D652" s="152" t="s">
        <v>1483</v>
      </c>
      <c r="E652" s="152" t="s">
        <v>1513</v>
      </c>
      <c r="F652"/>
      <c r="G652" s="152" t="s">
        <v>952</v>
      </c>
      <c r="H652" s="152" t="s">
        <v>426</v>
      </c>
      <c r="I652" s="152" t="s">
        <v>506</v>
      </c>
      <c r="J652">
        <v>5</v>
      </c>
      <c r="K652" s="152" t="s">
        <v>744</v>
      </c>
      <c r="L652" s="152" t="s">
        <v>741</v>
      </c>
      <c r="M652">
        <v>2022</v>
      </c>
      <c r="N652" t="s">
        <v>5064</v>
      </c>
    </row>
    <row r="653" spans="1:14">
      <c r="A653" s="152" t="s">
        <v>1515</v>
      </c>
      <c r="B653" s="152" t="s">
        <v>442</v>
      </c>
      <c r="C653" s="152" t="s">
        <v>602</v>
      </c>
      <c r="D653" s="152" t="s">
        <v>1483</v>
      </c>
      <c r="E653" s="152" t="s">
        <v>1513</v>
      </c>
      <c r="F653"/>
      <c r="G653" s="152" t="s">
        <v>954</v>
      </c>
      <c r="H653" s="152" t="s">
        <v>426</v>
      </c>
      <c r="I653" s="152" t="s">
        <v>506</v>
      </c>
      <c r="J653">
        <v>5</v>
      </c>
      <c r="K653" s="152" t="s">
        <v>744</v>
      </c>
      <c r="L653" s="152" t="s">
        <v>741</v>
      </c>
      <c r="M653">
        <v>2022</v>
      </c>
      <c r="N653" t="s">
        <v>5065</v>
      </c>
    </row>
    <row r="654" spans="1:14">
      <c r="A654" s="152" t="s">
        <v>1516</v>
      </c>
      <c r="B654" s="152" t="s">
        <v>442</v>
      </c>
      <c r="C654" s="152" t="s">
        <v>602</v>
      </c>
      <c r="D654" s="152" t="s">
        <v>1483</v>
      </c>
      <c r="E654" s="152" t="s">
        <v>1517</v>
      </c>
      <c r="F654"/>
      <c r="G654" s="152" t="s">
        <v>950</v>
      </c>
      <c r="H654" s="152" t="s">
        <v>426</v>
      </c>
      <c r="I654" s="152" t="s">
        <v>506</v>
      </c>
      <c r="J654"/>
      <c r="K654" s="152" t="s">
        <v>744</v>
      </c>
      <c r="L654" s="152" t="s">
        <v>741</v>
      </c>
      <c r="M654">
        <v>2022</v>
      </c>
      <c r="N654" t="s">
        <v>5066</v>
      </c>
    </row>
    <row r="655" spans="1:14">
      <c r="A655" s="152" t="s">
        <v>1518</v>
      </c>
      <c r="B655" s="152" t="s">
        <v>442</v>
      </c>
      <c r="C655" s="152" t="s">
        <v>602</v>
      </c>
      <c r="D655" s="152" t="s">
        <v>1483</v>
      </c>
      <c r="E655" s="152" t="s">
        <v>1517</v>
      </c>
      <c r="F655"/>
      <c r="G655" s="152" t="s">
        <v>952</v>
      </c>
      <c r="H655" s="152" t="s">
        <v>426</v>
      </c>
      <c r="I655" s="152" t="s">
        <v>506</v>
      </c>
      <c r="J655">
        <v>6</v>
      </c>
      <c r="K655" s="152" t="s">
        <v>744</v>
      </c>
      <c r="L655" s="152" t="s">
        <v>741</v>
      </c>
      <c r="M655">
        <v>2022</v>
      </c>
      <c r="N655" t="s">
        <v>5067</v>
      </c>
    </row>
    <row r="656" spans="1:14">
      <c r="A656" s="152" t="s">
        <v>1519</v>
      </c>
      <c r="B656" s="152" t="s">
        <v>442</v>
      </c>
      <c r="C656" s="152" t="s">
        <v>602</v>
      </c>
      <c r="D656" s="152" t="s">
        <v>1483</v>
      </c>
      <c r="E656" s="152" t="s">
        <v>1517</v>
      </c>
      <c r="F656"/>
      <c r="G656" s="152" t="s">
        <v>954</v>
      </c>
      <c r="H656" s="152" t="s">
        <v>426</v>
      </c>
      <c r="I656" s="152" t="s">
        <v>506</v>
      </c>
      <c r="J656">
        <v>6</v>
      </c>
      <c r="K656" s="152" t="s">
        <v>744</v>
      </c>
      <c r="L656" s="152" t="s">
        <v>741</v>
      </c>
      <c r="M656">
        <v>2022</v>
      </c>
      <c r="N656" t="s">
        <v>5068</v>
      </c>
    </row>
    <row r="657" spans="1:14">
      <c r="A657" s="152" t="s">
        <v>1520</v>
      </c>
      <c r="B657" s="152" t="s">
        <v>442</v>
      </c>
      <c r="C657" s="152" t="s">
        <v>602</v>
      </c>
      <c r="D657" s="152" t="s">
        <v>1483</v>
      </c>
      <c r="E657" s="152" t="s">
        <v>1521</v>
      </c>
      <c r="F657"/>
      <c r="G657" s="152" t="s">
        <v>950</v>
      </c>
      <c r="H657" s="152" t="s">
        <v>426</v>
      </c>
      <c r="I657" s="152" t="s">
        <v>506</v>
      </c>
      <c r="J657"/>
      <c r="K657" s="152" t="s">
        <v>744</v>
      </c>
      <c r="L657" s="152" t="s">
        <v>741</v>
      </c>
      <c r="M657">
        <v>2022</v>
      </c>
      <c r="N657" t="s">
        <v>5069</v>
      </c>
    </row>
    <row r="658" spans="1:14">
      <c r="A658" s="152" t="s">
        <v>1522</v>
      </c>
      <c r="B658" s="152" t="s">
        <v>442</v>
      </c>
      <c r="C658" s="152" t="s">
        <v>602</v>
      </c>
      <c r="D658" s="152" t="s">
        <v>1483</v>
      </c>
      <c r="E658" s="152" t="s">
        <v>1521</v>
      </c>
      <c r="F658"/>
      <c r="G658" s="152" t="s">
        <v>952</v>
      </c>
      <c r="H658" s="152" t="s">
        <v>426</v>
      </c>
      <c r="I658" s="152" t="s">
        <v>506</v>
      </c>
      <c r="J658">
        <v>2</v>
      </c>
      <c r="K658" s="152" t="s">
        <v>744</v>
      </c>
      <c r="L658" s="152" t="s">
        <v>741</v>
      </c>
      <c r="M658">
        <v>2022</v>
      </c>
      <c r="N658" t="s">
        <v>5070</v>
      </c>
    </row>
    <row r="659" spans="1:14">
      <c r="A659" s="152" t="s">
        <v>1523</v>
      </c>
      <c r="B659" s="152" t="s">
        <v>442</v>
      </c>
      <c r="C659" s="152" t="s">
        <v>602</v>
      </c>
      <c r="D659" s="152" t="s">
        <v>1483</v>
      </c>
      <c r="E659" s="152" t="s">
        <v>1521</v>
      </c>
      <c r="F659"/>
      <c r="G659" s="152" t="s">
        <v>954</v>
      </c>
      <c r="H659" s="152" t="s">
        <v>426</v>
      </c>
      <c r="I659" s="152" t="s">
        <v>506</v>
      </c>
      <c r="J659">
        <v>2</v>
      </c>
      <c r="K659" s="152" t="s">
        <v>744</v>
      </c>
      <c r="L659" s="152" t="s">
        <v>741</v>
      </c>
      <c r="M659">
        <v>2022</v>
      </c>
      <c r="N659" t="s">
        <v>5071</v>
      </c>
    </row>
    <row r="660" spans="1:14">
      <c r="A660" s="152" t="s">
        <v>1524</v>
      </c>
      <c r="B660" s="152" t="s">
        <v>442</v>
      </c>
      <c r="C660" s="152" t="s">
        <v>602</v>
      </c>
      <c r="D660" s="152" t="s">
        <v>1483</v>
      </c>
      <c r="E660" s="152" t="s">
        <v>1525</v>
      </c>
      <c r="F660"/>
      <c r="G660" s="152" t="s">
        <v>950</v>
      </c>
      <c r="H660" s="152" t="s">
        <v>426</v>
      </c>
      <c r="I660" s="152" t="s">
        <v>506</v>
      </c>
      <c r="J660"/>
      <c r="K660" s="152" t="s">
        <v>744</v>
      </c>
      <c r="L660" s="152" t="s">
        <v>741</v>
      </c>
      <c r="M660">
        <v>2022</v>
      </c>
      <c r="N660" t="s">
        <v>5072</v>
      </c>
    </row>
    <row r="661" spans="1:14">
      <c r="A661" s="152" t="s">
        <v>1526</v>
      </c>
      <c r="B661" s="152" t="s">
        <v>442</v>
      </c>
      <c r="C661" s="152" t="s">
        <v>602</v>
      </c>
      <c r="D661" s="152" t="s">
        <v>1483</v>
      </c>
      <c r="E661" s="152" t="s">
        <v>1525</v>
      </c>
      <c r="F661"/>
      <c r="G661" s="152" t="s">
        <v>952</v>
      </c>
      <c r="H661" s="152" t="s">
        <v>426</v>
      </c>
      <c r="I661" s="152" t="s">
        <v>506</v>
      </c>
      <c r="J661">
        <v>0.5</v>
      </c>
      <c r="K661" s="152" t="s">
        <v>744</v>
      </c>
      <c r="L661" s="152" t="s">
        <v>741</v>
      </c>
      <c r="M661">
        <v>2022</v>
      </c>
      <c r="N661" t="s">
        <v>5073</v>
      </c>
    </row>
    <row r="662" spans="1:14">
      <c r="A662" s="152" t="s">
        <v>1527</v>
      </c>
      <c r="B662" s="152" t="s">
        <v>442</v>
      </c>
      <c r="C662" s="152" t="s">
        <v>602</v>
      </c>
      <c r="D662" s="152" t="s">
        <v>1483</v>
      </c>
      <c r="E662" s="152" t="s">
        <v>1525</v>
      </c>
      <c r="F662"/>
      <c r="G662" s="152" t="s">
        <v>954</v>
      </c>
      <c r="H662" s="152" t="s">
        <v>426</v>
      </c>
      <c r="I662" s="152" t="s">
        <v>506</v>
      </c>
      <c r="J662">
        <v>0.5</v>
      </c>
      <c r="K662" s="152" t="s">
        <v>744</v>
      </c>
      <c r="L662" s="152" t="s">
        <v>741</v>
      </c>
      <c r="M662">
        <v>2022</v>
      </c>
      <c r="N662" t="s">
        <v>5074</v>
      </c>
    </row>
    <row r="663" spans="1:14">
      <c r="A663" s="152" t="s">
        <v>1528</v>
      </c>
      <c r="B663" s="152" t="s">
        <v>442</v>
      </c>
      <c r="C663" s="152" t="s">
        <v>602</v>
      </c>
      <c r="D663" s="152" t="s">
        <v>1483</v>
      </c>
      <c r="E663" s="152" t="s">
        <v>1529</v>
      </c>
      <c r="F663"/>
      <c r="G663" s="152" t="s">
        <v>950</v>
      </c>
      <c r="H663" s="152" t="s">
        <v>426</v>
      </c>
      <c r="I663" s="152" t="s">
        <v>506</v>
      </c>
      <c r="J663"/>
      <c r="K663" s="152" t="s">
        <v>744</v>
      </c>
      <c r="L663" s="152" t="s">
        <v>741</v>
      </c>
      <c r="M663">
        <v>2022</v>
      </c>
      <c r="N663" t="s">
        <v>5075</v>
      </c>
    </row>
    <row r="664" spans="1:14">
      <c r="A664" s="152" t="s">
        <v>1530</v>
      </c>
      <c r="B664" s="152" t="s">
        <v>442</v>
      </c>
      <c r="C664" s="152" t="s">
        <v>602</v>
      </c>
      <c r="D664" s="152" t="s">
        <v>1483</v>
      </c>
      <c r="E664" s="152" t="s">
        <v>1529</v>
      </c>
      <c r="F664"/>
      <c r="G664" s="152" t="s">
        <v>952</v>
      </c>
      <c r="H664" s="152" t="s">
        <v>426</v>
      </c>
      <c r="I664" s="152" t="s">
        <v>506</v>
      </c>
      <c r="J664">
        <v>0.5</v>
      </c>
      <c r="K664" s="152" t="s">
        <v>744</v>
      </c>
      <c r="L664" s="152" t="s">
        <v>741</v>
      </c>
      <c r="M664">
        <v>2022</v>
      </c>
      <c r="N664" t="s">
        <v>5076</v>
      </c>
    </row>
    <row r="665" spans="1:14">
      <c r="A665" s="152" t="s">
        <v>1531</v>
      </c>
      <c r="B665" s="152" t="s">
        <v>442</v>
      </c>
      <c r="C665" s="152" t="s">
        <v>602</v>
      </c>
      <c r="D665" s="152" t="s">
        <v>1483</v>
      </c>
      <c r="E665" s="152" t="s">
        <v>1529</v>
      </c>
      <c r="F665"/>
      <c r="G665" s="152" t="s">
        <v>954</v>
      </c>
      <c r="H665" s="152" t="s">
        <v>426</v>
      </c>
      <c r="I665" s="152" t="s">
        <v>506</v>
      </c>
      <c r="J665">
        <v>0.5</v>
      </c>
      <c r="K665" s="152" t="s">
        <v>744</v>
      </c>
      <c r="L665" s="152" t="s">
        <v>741</v>
      </c>
      <c r="M665">
        <v>2022</v>
      </c>
      <c r="N665" t="s">
        <v>5077</v>
      </c>
    </row>
    <row r="666" spans="1:14">
      <c r="A666" s="152" t="s">
        <v>1532</v>
      </c>
      <c r="B666" s="152" t="s">
        <v>442</v>
      </c>
      <c r="C666" s="152" t="s">
        <v>451</v>
      </c>
      <c r="D666" s="152" t="s">
        <v>604</v>
      </c>
      <c r="E666" s="152" t="s">
        <v>605</v>
      </c>
      <c r="F666"/>
      <c r="G666" s="152" t="s">
        <v>141</v>
      </c>
      <c r="H666" s="152" t="s">
        <v>424</v>
      </c>
      <c r="I666" s="152" t="s">
        <v>506</v>
      </c>
      <c r="J666">
        <v>0.10829414</v>
      </c>
      <c r="K666" s="152" t="s">
        <v>744</v>
      </c>
      <c r="L666" s="152" t="s">
        <v>741</v>
      </c>
      <c r="M666">
        <v>2022</v>
      </c>
      <c r="N666" t="s">
        <v>5078</v>
      </c>
    </row>
    <row r="667" spans="1:14">
      <c r="A667" s="152" t="s">
        <v>1533</v>
      </c>
      <c r="B667" s="152" t="s">
        <v>442</v>
      </c>
      <c r="C667" s="152" t="s">
        <v>451</v>
      </c>
      <c r="D667" s="152" t="s">
        <v>604</v>
      </c>
      <c r="E667" s="152" t="s">
        <v>605</v>
      </c>
      <c r="F667"/>
      <c r="G667" s="152" t="s">
        <v>207</v>
      </c>
      <c r="H667" s="152" t="s">
        <v>424</v>
      </c>
      <c r="I667" s="152" t="s">
        <v>506</v>
      </c>
      <c r="J667">
        <v>0.13421</v>
      </c>
      <c r="K667" s="152" t="s">
        <v>744</v>
      </c>
      <c r="L667" s="152" t="s">
        <v>741</v>
      </c>
      <c r="M667">
        <v>2022</v>
      </c>
      <c r="N667" t="s">
        <v>5079</v>
      </c>
    </row>
    <row r="668" spans="1:14">
      <c r="A668" s="152" t="s">
        <v>1534</v>
      </c>
      <c r="B668" s="152" t="s">
        <v>442</v>
      </c>
      <c r="C668" s="152" t="s">
        <v>451</v>
      </c>
      <c r="D668" s="152" t="s">
        <v>604</v>
      </c>
      <c r="E668" s="152" t="s">
        <v>605</v>
      </c>
      <c r="F668"/>
      <c r="G668" s="152" t="s">
        <v>208</v>
      </c>
      <c r="H668" s="152" t="s">
        <v>424</v>
      </c>
      <c r="I668" s="152" t="s">
        <v>506</v>
      </c>
      <c r="J668">
        <v>0.13400000000000001</v>
      </c>
      <c r="K668" s="152" t="s">
        <v>744</v>
      </c>
      <c r="L668" s="152" t="s">
        <v>741</v>
      </c>
      <c r="M668">
        <v>2022</v>
      </c>
      <c r="N668" t="s">
        <v>5080</v>
      </c>
    </row>
    <row r="669" spans="1:14">
      <c r="A669" s="152" t="s">
        <v>1535</v>
      </c>
      <c r="B669" s="152" t="s">
        <v>442</v>
      </c>
      <c r="C669" s="152" t="s">
        <v>451</v>
      </c>
      <c r="D669" s="152" t="s">
        <v>604</v>
      </c>
      <c r="E669" s="152" t="s">
        <v>605</v>
      </c>
      <c r="F669"/>
      <c r="G669" s="152" t="s">
        <v>607</v>
      </c>
      <c r="H669" s="152" t="s">
        <v>424</v>
      </c>
      <c r="I669" s="152" t="s">
        <v>506</v>
      </c>
      <c r="J669"/>
      <c r="K669" s="152" t="s">
        <v>744</v>
      </c>
      <c r="L669" s="152" t="s">
        <v>741</v>
      </c>
      <c r="M669">
        <v>2022</v>
      </c>
      <c r="N669" t="s">
        <v>5081</v>
      </c>
    </row>
    <row r="670" spans="1:14">
      <c r="A670" s="152" t="s">
        <v>1536</v>
      </c>
      <c r="B670" s="152" t="s">
        <v>442</v>
      </c>
      <c r="C670" s="152" t="s">
        <v>451</v>
      </c>
      <c r="D670" s="152" t="s">
        <v>604</v>
      </c>
      <c r="E670" s="152" t="s">
        <v>605</v>
      </c>
      <c r="F670"/>
      <c r="G670" s="152" t="s">
        <v>608</v>
      </c>
      <c r="H670" s="152" t="s">
        <v>424</v>
      </c>
      <c r="I670" s="152" t="s">
        <v>506</v>
      </c>
      <c r="J670">
        <v>0</v>
      </c>
      <c r="K670" s="152" t="s">
        <v>744</v>
      </c>
      <c r="L670" s="152" t="s">
        <v>741</v>
      </c>
      <c r="M670">
        <v>2022</v>
      </c>
      <c r="N670" t="s">
        <v>5082</v>
      </c>
    </row>
    <row r="671" spans="1:14">
      <c r="A671" s="152" t="s">
        <v>1537</v>
      </c>
      <c r="B671" s="152" t="s">
        <v>442</v>
      </c>
      <c r="C671" s="152" t="s">
        <v>451</v>
      </c>
      <c r="D671" s="152" t="s">
        <v>604</v>
      </c>
      <c r="E671" s="152" t="s">
        <v>605</v>
      </c>
      <c r="F671"/>
      <c r="G671" s="152" t="s">
        <v>141</v>
      </c>
      <c r="H671" s="152" t="s">
        <v>606</v>
      </c>
      <c r="I671" s="152" t="s">
        <v>506</v>
      </c>
      <c r="J671">
        <v>0.17429</v>
      </c>
      <c r="K671" s="152" t="s">
        <v>744</v>
      </c>
      <c r="L671" s="152" t="s">
        <v>741</v>
      </c>
      <c r="M671">
        <v>2022</v>
      </c>
      <c r="N671" t="s">
        <v>5083</v>
      </c>
    </row>
    <row r="672" spans="1:14">
      <c r="A672" s="152" t="s">
        <v>1538</v>
      </c>
      <c r="B672" s="152" t="s">
        <v>442</v>
      </c>
      <c r="C672" s="152" t="s">
        <v>451</v>
      </c>
      <c r="D672" s="152" t="s">
        <v>604</v>
      </c>
      <c r="E672" s="152" t="s">
        <v>605</v>
      </c>
      <c r="F672"/>
      <c r="G672" s="152" t="s">
        <v>207</v>
      </c>
      <c r="H672" s="152" t="s">
        <v>606</v>
      </c>
      <c r="I672" s="152" t="s">
        <v>506</v>
      </c>
      <c r="J672">
        <v>0.21598000000000001</v>
      </c>
      <c r="K672" s="152" t="s">
        <v>744</v>
      </c>
      <c r="L672" s="152" t="s">
        <v>741</v>
      </c>
      <c r="M672">
        <v>2022</v>
      </c>
      <c r="N672" t="s">
        <v>5084</v>
      </c>
    </row>
    <row r="673" spans="1:14">
      <c r="A673" s="152" t="s">
        <v>1539</v>
      </c>
      <c r="B673" s="152" t="s">
        <v>442</v>
      </c>
      <c r="C673" s="152" t="s">
        <v>451</v>
      </c>
      <c r="D673" s="152" t="s">
        <v>604</v>
      </c>
      <c r="E673" s="152" t="s">
        <v>605</v>
      </c>
      <c r="F673"/>
      <c r="G673" s="152" t="s">
        <v>208</v>
      </c>
      <c r="H673" s="152" t="s">
        <v>606</v>
      </c>
      <c r="I673" s="152" t="s">
        <v>506</v>
      </c>
      <c r="J673">
        <v>0.21565999999999999</v>
      </c>
      <c r="K673" s="152" t="s">
        <v>744</v>
      </c>
      <c r="L673" s="152" t="s">
        <v>741</v>
      </c>
      <c r="M673">
        <v>2022</v>
      </c>
      <c r="N673" t="s">
        <v>5085</v>
      </c>
    </row>
    <row r="674" spans="1:14">
      <c r="A674" s="152" t="s">
        <v>1540</v>
      </c>
      <c r="B674" s="152" t="s">
        <v>442</v>
      </c>
      <c r="C674" s="152" t="s">
        <v>451</v>
      </c>
      <c r="D674" s="152" t="s">
        <v>604</v>
      </c>
      <c r="E674" s="152" t="s">
        <v>605</v>
      </c>
      <c r="F674"/>
      <c r="G674" s="152" t="s">
        <v>607</v>
      </c>
      <c r="H674" s="152" t="s">
        <v>606</v>
      </c>
      <c r="I674" s="152" t="s">
        <v>506</v>
      </c>
      <c r="J674"/>
      <c r="K674" s="152" t="s">
        <v>744</v>
      </c>
      <c r="L674" s="152" t="s">
        <v>741</v>
      </c>
      <c r="M674">
        <v>2022</v>
      </c>
      <c r="N674" t="s">
        <v>5086</v>
      </c>
    </row>
    <row r="675" spans="1:14">
      <c r="A675" s="152" t="s">
        <v>1541</v>
      </c>
      <c r="B675" s="152" t="s">
        <v>442</v>
      </c>
      <c r="C675" s="152" t="s">
        <v>451</v>
      </c>
      <c r="D675" s="152" t="s">
        <v>604</v>
      </c>
      <c r="E675" s="152" t="s">
        <v>605</v>
      </c>
      <c r="F675"/>
      <c r="G675" s="152" t="s">
        <v>608</v>
      </c>
      <c r="H675" s="152" t="s">
        <v>606</v>
      </c>
      <c r="I675" s="152" t="s">
        <v>506</v>
      </c>
      <c r="J675">
        <v>0</v>
      </c>
      <c r="K675" s="152" t="s">
        <v>744</v>
      </c>
      <c r="L675" s="152" t="s">
        <v>741</v>
      </c>
      <c r="M675">
        <v>2022</v>
      </c>
      <c r="N675" t="s">
        <v>5087</v>
      </c>
    </row>
    <row r="676" spans="1:14">
      <c r="A676" s="152" t="s">
        <v>1542</v>
      </c>
      <c r="B676" s="152" t="s">
        <v>442</v>
      </c>
      <c r="C676" s="152" t="s">
        <v>451</v>
      </c>
      <c r="D676" s="152" t="s">
        <v>604</v>
      </c>
      <c r="E676" s="152" t="s">
        <v>609</v>
      </c>
      <c r="F676"/>
      <c r="G676" s="152" t="s">
        <v>141</v>
      </c>
      <c r="H676" s="152" t="s">
        <v>424</v>
      </c>
      <c r="I676" s="152" t="s">
        <v>506</v>
      </c>
      <c r="J676">
        <v>0.13276414</v>
      </c>
      <c r="K676" s="152" t="s">
        <v>744</v>
      </c>
      <c r="L676" s="152" t="s">
        <v>741</v>
      </c>
      <c r="M676">
        <v>2022</v>
      </c>
      <c r="N676" t="s">
        <v>5088</v>
      </c>
    </row>
    <row r="677" spans="1:14">
      <c r="A677" s="152" t="s">
        <v>1543</v>
      </c>
      <c r="B677" s="152" t="s">
        <v>442</v>
      </c>
      <c r="C677" s="152" t="s">
        <v>451</v>
      </c>
      <c r="D677" s="152" t="s">
        <v>604</v>
      </c>
      <c r="E677" s="152" t="s">
        <v>609</v>
      </c>
      <c r="F677"/>
      <c r="G677" s="152" t="s">
        <v>207</v>
      </c>
      <c r="H677" s="152" t="s">
        <v>424</v>
      </c>
      <c r="I677" s="152" t="s">
        <v>506</v>
      </c>
      <c r="J677">
        <v>0.14802000000000001</v>
      </c>
      <c r="K677" s="152" t="s">
        <v>744</v>
      </c>
      <c r="L677" s="152" t="s">
        <v>741</v>
      </c>
      <c r="M677">
        <v>2022</v>
      </c>
      <c r="N677" t="s">
        <v>5089</v>
      </c>
    </row>
    <row r="678" spans="1:14">
      <c r="A678" s="152" t="s">
        <v>1544</v>
      </c>
      <c r="B678" s="152" t="s">
        <v>442</v>
      </c>
      <c r="C678" s="152" t="s">
        <v>451</v>
      </c>
      <c r="D678" s="152" t="s">
        <v>604</v>
      </c>
      <c r="E678" s="152" t="s">
        <v>609</v>
      </c>
      <c r="F678"/>
      <c r="G678" s="152" t="s">
        <v>208</v>
      </c>
      <c r="H678" s="152" t="s">
        <v>424</v>
      </c>
      <c r="I678" s="152" t="s">
        <v>506</v>
      </c>
      <c r="J678">
        <v>0.14601</v>
      </c>
      <c r="K678" s="152" t="s">
        <v>744</v>
      </c>
      <c r="L678" s="152" t="s">
        <v>741</v>
      </c>
      <c r="M678">
        <v>2022</v>
      </c>
      <c r="N678" t="s">
        <v>5090</v>
      </c>
    </row>
    <row r="679" spans="1:14">
      <c r="A679" s="152" t="s">
        <v>1545</v>
      </c>
      <c r="B679" s="152" t="s">
        <v>442</v>
      </c>
      <c r="C679" s="152" t="s">
        <v>451</v>
      </c>
      <c r="D679" s="152" t="s">
        <v>604</v>
      </c>
      <c r="E679" s="152" t="s">
        <v>609</v>
      </c>
      <c r="F679"/>
      <c r="G679" s="152" t="s">
        <v>607</v>
      </c>
      <c r="H679" s="152" t="s">
        <v>424</v>
      </c>
      <c r="I679" s="152" t="s">
        <v>506</v>
      </c>
      <c r="J679">
        <v>2.2159999999999999E-2</v>
      </c>
      <c r="K679" s="152" t="s">
        <v>744</v>
      </c>
      <c r="L679" s="152" t="s">
        <v>741</v>
      </c>
      <c r="M679">
        <v>2022</v>
      </c>
      <c r="N679" t="s">
        <v>5091</v>
      </c>
    </row>
    <row r="680" spans="1:14">
      <c r="A680" s="152" t="s">
        <v>1546</v>
      </c>
      <c r="B680" s="152" t="s">
        <v>442</v>
      </c>
      <c r="C680" s="152" t="s">
        <v>451</v>
      </c>
      <c r="D680" s="152" t="s">
        <v>604</v>
      </c>
      <c r="E680" s="152" t="s">
        <v>609</v>
      </c>
      <c r="F680"/>
      <c r="G680" s="152" t="s">
        <v>608</v>
      </c>
      <c r="H680" s="152" t="s">
        <v>424</v>
      </c>
      <c r="I680" s="152" t="s">
        <v>506</v>
      </c>
      <c r="J680">
        <v>0</v>
      </c>
      <c r="K680" s="152" t="s">
        <v>744</v>
      </c>
      <c r="L680" s="152" t="s">
        <v>741</v>
      </c>
      <c r="M680">
        <v>2022</v>
      </c>
      <c r="N680" t="s">
        <v>5092</v>
      </c>
    </row>
    <row r="681" spans="1:14">
      <c r="A681" s="152" t="s">
        <v>1547</v>
      </c>
      <c r="B681" s="152" t="s">
        <v>442</v>
      </c>
      <c r="C681" s="152" t="s">
        <v>451</v>
      </c>
      <c r="D681" s="152" t="s">
        <v>604</v>
      </c>
      <c r="E681" s="152" t="s">
        <v>609</v>
      </c>
      <c r="F681"/>
      <c r="G681" s="152" t="s">
        <v>141</v>
      </c>
      <c r="H681" s="152" t="s">
        <v>606</v>
      </c>
      <c r="I681" s="152" t="s">
        <v>506</v>
      </c>
      <c r="J681">
        <v>0.21368000000000001</v>
      </c>
      <c r="K681" s="152" t="s">
        <v>744</v>
      </c>
      <c r="L681" s="152" t="s">
        <v>741</v>
      </c>
      <c r="M681">
        <v>2022</v>
      </c>
      <c r="N681" t="s">
        <v>5093</v>
      </c>
    </row>
    <row r="682" spans="1:14">
      <c r="A682" s="152" t="s">
        <v>1548</v>
      </c>
      <c r="B682" s="152" t="s">
        <v>442</v>
      </c>
      <c r="C682" s="152" t="s">
        <v>451</v>
      </c>
      <c r="D682" s="152" t="s">
        <v>604</v>
      </c>
      <c r="E682" s="152" t="s">
        <v>609</v>
      </c>
      <c r="F682"/>
      <c r="G682" s="152" t="s">
        <v>207</v>
      </c>
      <c r="H682" s="152" t="s">
        <v>606</v>
      </c>
      <c r="I682" s="152" t="s">
        <v>506</v>
      </c>
      <c r="J682">
        <v>0.23821000000000001</v>
      </c>
      <c r="K682" s="152" t="s">
        <v>744</v>
      </c>
      <c r="L682" s="152" t="s">
        <v>741</v>
      </c>
      <c r="M682">
        <v>2022</v>
      </c>
      <c r="N682" t="s">
        <v>5094</v>
      </c>
    </row>
    <row r="683" spans="1:14">
      <c r="A683" s="152" t="s">
        <v>1549</v>
      </c>
      <c r="B683" s="152" t="s">
        <v>442</v>
      </c>
      <c r="C683" s="152" t="s">
        <v>451</v>
      </c>
      <c r="D683" s="152" t="s">
        <v>604</v>
      </c>
      <c r="E683" s="152" t="s">
        <v>609</v>
      </c>
      <c r="F683"/>
      <c r="G683" s="152" t="s">
        <v>208</v>
      </c>
      <c r="H683" s="152" t="s">
        <v>606</v>
      </c>
      <c r="I683" s="152" t="s">
        <v>506</v>
      </c>
      <c r="J683">
        <v>0.23497999999999999</v>
      </c>
      <c r="K683" s="152" t="s">
        <v>744</v>
      </c>
      <c r="L683" s="152" t="s">
        <v>741</v>
      </c>
      <c r="M683">
        <v>2022</v>
      </c>
      <c r="N683" t="s">
        <v>5095</v>
      </c>
    </row>
    <row r="684" spans="1:14">
      <c r="A684" s="152" t="s">
        <v>1550</v>
      </c>
      <c r="B684" s="152" t="s">
        <v>442</v>
      </c>
      <c r="C684" s="152" t="s">
        <v>451</v>
      </c>
      <c r="D684" s="152" t="s">
        <v>604</v>
      </c>
      <c r="E684" s="152" t="s">
        <v>609</v>
      </c>
      <c r="F684"/>
      <c r="G684" s="152" t="s">
        <v>607</v>
      </c>
      <c r="H684" s="152" t="s">
        <v>606</v>
      </c>
      <c r="I684" s="152" t="s">
        <v>506</v>
      </c>
      <c r="J684">
        <v>3.567E-2</v>
      </c>
      <c r="K684" s="152" t="s">
        <v>744</v>
      </c>
      <c r="L684" s="152" t="s">
        <v>741</v>
      </c>
      <c r="M684">
        <v>2022</v>
      </c>
      <c r="N684" t="s">
        <v>5096</v>
      </c>
    </row>
    <row r="685" spans="1:14">
      <c r="A685" s="152" t="s">
        <v>1551</v>
      </c>
      <c r="B685" s="152" t="s">
        <v>442</v>
      </c>
      <c r="C685" s="152" t="s">
        <v>451</v>
      </c>
      <c r="D685" s="152" t="s">
        <v>604</v>
      </c>
      <c r="E685" s="152" t="s">
        <v>609</v>
      </c>
      <c r="F685"/>
      <c r="G685" s="152" t="s">
        <v>608</v>
      </c>
      <c r="H685" s="152" t="s">
        <v>606</v>
      </c>
      <c r="I685" s="152" t="s">
        <v>506</v>
      </c>
      <c r="J685">
        <v>0</v>
      </c>
      <c r="K685" s="152" t="s">
        <v>744</v>
      </c>
      <c r="L685" s="152" t="s">
        <v>741</v>
      </c>
      <c r="M685">
        <v>2022</v>
      </c>
      <c r="N685" t="s">
        <v>5097</v>
      </c>
    </row>
    <row r="686" spans="1:14">
      <c r="A686" s="152" t="s">
        <v>1552</v>
      </c>
      <c r="B686" s="152" t="s">
        <v>442</v>
      </c>
      <c r="C686" s="152" t="s">
        <v>451</v>
      </c>
      <c r="D686" s="152" t="s">
        <v>604</v>
      </c>
      <c r="E686" s="152" t="s">
        <v>610</v>
      </c>
      <c r="F686"/>
      <c r="G686" s="152" t="s">
        <v>141</v>
      </c>
      <c r="H686" s="152" t="s">
        <v>424</v>
      </c>
      <c r="I686" s="152" t="s">
        <v>506</v>
      </c>
      <c r="J686">
        <v>0.14461414</v>
      </c>
      <c r="K686" s="152" t="s">
        <v>744</v>
      </c>
      <c r="L686" s="152" t="s">
        <v>741</v>
      </c>
      <c r="M686">
        <v>2022</v>
      </c>
      <c r="N686" t="s">
        <v>5098</v>
      </c>
    </row>
    <row r="687" spans="1:14">
      <c r="A687" s="152" t="s">
        <v>1553</v>
      </c>
      <c r="B687" s="152" t="s">
        <v>442</v>
      </c>
      <c r="C687" s="152" t="s">
        <v>451</v>
      </c>
      <c r="D687" s="152" t="s">
        <v>604</v>
      </c>
      <c r="E687" s="152" t="s">
        <v>610</v>
      </c>
      <c r="F687"/>
      <c r="G687" s="152" t="s">
        <v>207</v>
      </c>
      <c r="H687" s="152" t="s">
        <v>424</v>
      </c>
      <c r="I687" s="152" t="s">
        <v>506</v>
      </c>
      <c r="J687">
        <v>0.17161999999999999</v>
      </c>
      <c r="K687" s="152" t="s">
        <v>744</v>
      </c>
      <c r="L687" s="152" t="s">
        <v>741</v>
      </c>
      <c r="M687">
        <v>2022</v>
      </c>
      <c r="N687" t="s">
        <v>5099</v>
      </c>
    </row>
    <row r="688" spans="1:14">
      <c r="A688" s="152" t="s">
        <v>1554</v>
      </c>
      <c r="B688" s="152" t="s">
        <v>442</v>
      </c>
      <c r="C688" s="152" t="s">
        <v>451</v>
      </c>
      <c r="D688" s="152" t="s">
        <v>604</v>
      </c>
      <c r="E688" s="152" t="s">
        <v>610</v>
      </c>
      <c r="F688"/>
      <c r="G688" s="152" t="s">
        <v>208</v>
      </c>
      <c r="H688" s="152" t="s">
        <v>424</v>
      </c>
      <c r="I688" s="152" t="s">
        <v>506</v>
      </c>
      <c r="J688">
        <v>0.15892999999999999</v>
      </c>
      <c r="K688" s="152" t="s">
        <v>744</v>
      </c>
      <c r="L688" s="152" t="s">
        <v>741</v>
      </c>
      <c r="M688">
        <v>2022</v>
      </c>
      <c r="N688" t="s">
        <v>5100</v>
      </c>
    </row>
    <row r="689" spans="1:14">
      <c r="A689" s="152" t="s">
        <v>1555</v>
      </c>
      <c r="B689" s="152" t="s">
        <v>442</v>
      </c>
      <c r="C689" s="152" t="s">
        <v>451</v>
      </c>
      <c r="D689" s="152" t="s">
        <v>604</v>
      </c>
      <c r="E689" s="152" t="s">
        <v>610</v>
      </c>
      <c r="F689"/>
      <c r="G689" s="152" t="s">
        <v>607</v>
      </c>
      <c r="H689" s="152" t="s">
        <v>424</v>
      </c>
      <c r="I689" s="152" t="s">
        <v>506</v>
      </c>
      <c r="J689">
        <v>6.2579999999999997E-2</v>
      </c>
      <c r="K689" s="152" t="s">
        <v>744</v>
      </c>
      <c r="L689" s="152" t="s">
        <v>741</v>
      </c>
      <c r="M689">
        <v>2022</v>
      </c>
      <c r="N689" t="s">
        <v>5101</v>
      </c>
    </row>
    <row r="690" spans="1:14">
      <c r="A690" s="152" t="s">
        <v>1556</v>
      </c>
      <c r="B690" s="152" t="s">
        <v>442</v>
      </c>
      <c r="C690" s="152" t="s">
        <v>451</v>
      </c>
      <c r="D690" s="152" t="s">
        <v>604</v>
      </c>
      <c r="E690" s="152" t="s">
        <v>610</v>
      </c>
      <c r="F690"/>
      <c r="G690" s="152" t="s">
        <v>608</v>
      </c>
      <c r="H690" s="152" t="s">
        <v>424</v>
      </c>
      <c r="I690" s="152" t="s">
        <v>506</v>
      </c>
      <c r="J690">
        <v>0</v>
      </c>
      <c r="K690" s="152" t="s">
        <v>744</v>
      </c>
      <c r="L690" s="152" t="s">
        <v>741</v>
      </c>
      <c r="M690">
        <v>2022</v>
      </c>
      <c r="N690" t="s">
        <v>5102</v>
      </c>
    </row>
    <row r="691" spans="1:14">
      <c r="A691" s="152" t="s">
        <v>1557</v>
      </c>
      <c r="B691" s="152" t="s">
        <v>442</v>
      </c>
      <c r="C691" s="152" t="s">
        <v>451</v>
      </c>
      <c r="D691" s="152" t="s">
        <v>604</v>
      </c>
      <c r="E691" s="152" t="s">
        <v>610</v>
      </c>
      <c r="F691"/>
      <c r="G691" s="152" t="s">
        <v>141</v>
      </c>
      <c r="H691" s="152" t="s">
        <v>606</v>
      </c>
      <c r="I691" s="152" t="s">
        <v>506</v>
      </c>
      <c r="J691">
        <v>0.23274</v>
      </c>
      <c r="K691" s="152" t="s">
        <v>744</v>
      </c>
      <c r="L691" s="152" t="s">
        <v>741</v>
      </c>
      <c r="M691">
        <v>2022</v>
      </c>
      <c r="N691" t="s">
        <v>5103</v>
      </c>
    </row>
    <row r="692" spans="1:14">
      <c r="A692" s="152" t="s">
        <v>1558</v>
      </c>
      <c r="B692" s="152" t="s">
        <v>442</v>
      </c>
      <c r="C692" s="152" t="s">
        <v>451</v>
      </c>
      <c r="D692" s="152" t="s">
        <v>604</v>
      </c>
      <c r="E692" s="152" t="s">
        <v>610</v>
      </c>
      <c r="F692"/>
      <c r="G692" s="152" t="s">
        <v>207</v>
      </c>
      <c r="H692" s="152" t="s">
        <v>606</v>
      </c>
      <c r="I692" s="152" t="s">
        <v>506</v>
      </c>
      <c r="J692">
        <v>0.2762</v>
      </c>
      <c r="K692" s="152" t="s">
        <v>744</v>
      </c>
      <c r="L692" s="152" t="s">
        <v>741</v>
      </c>
      <c r="M692">
        <v>2022</v>
      </c>
      <c r="N692" t="s">
        <v>5104</v>
      </c>
    </row>
    <row r="693" spans="1:14">
      <c r="A693" s="152" t="s">
        <v>1559</v>
      </c>
      <c r="B693" s="152" t="s">
        <v>442</v>
      </c>
      <c r="C693" s="152" t="s">
        <v>451</v>
      </c>
      <c r="D693" s="152" t="s">
        <v>604</v>
      </c>
      <c r="E693" s="152" t="s">
        <v>610</v>
      </c>
      <c r="F693"/>
      <c r="G693" s="152" t="s">
        <v>208</v>
      </c>
      <c r="H693" s="152" t="s">
        <v>606</v>
      </c>
      <c r="I693" s="152" t="s">
        <v>506</v>
      </c>
      <c r="J693">
        <v>0.25577</v>
      </c>
      <c r="K693" s="152" t="s">
        <v>744</v>
      </c>
      <c r="L693" s="152" t="s">
        <v>741</v>
      </c>
      <c r="M693">
        <v>2022</v>
      </c>
      <c r="N693" t="s">
        <v>5105</v>
      </c>
    </row>
    <row r="694" spans="1:14">
      <c r="A694" s="152" t="s">
        <v>1560</v>
      </c>
      <c r="B694" s="152" t="s">
        <v>442</v>
      </c>
      <c r="C694" s="152" t="s">
        <v>451</v>
      </c>
      <c r="D694" s="152" t="s">
        <v>604</v>
      </c>
      <c r="E694" s="152" t="s">
        <v>610</v>
      </c>
      <c r="F694"/>
      <c r="G694" s="152" t="s">
        <v>607</v>
      </c>
      <c r="H694" s="152" t="s">
        <v>606</v>
      </c>
      <c r="I694" s="152" t="s">
        <v>506</v>
      </c>
      <c r="J694">
        <v>0.10072</v>
      </c>
      <c r="K694" s="152" t="s">
        <v>744</v>
      </c>
      <c r="L694" s="152" t="s">
        <v>741</v>
      </c>
      <c r="M694">
        <v>2022</v>
      </c>
      <c r="N694" t="s">
        <v>5106</v>
      </c>
    </row>
    <row r="695" spans="1:14">
      <c r="A695" s="152" t="s">
        <v>1561</v>
      </c>
      <c r="B695" s="152" t="s">
        <v>442</v>
      </c>
      <c r="C695" s="152" t="s">
        <v>451</v>
      </c>
      <c r="D695" s="152" t="s">
        <v>604</v>
      </c>
      <c r="E695" s="152" t="s">
        <v>610</v>
      </c>
      <c r="F695"/>
      <c r="G695" s="152" t="s">
        <v>608</v>
      </c>
      <c r="H695" s="152" t="s">
        <v>606</v>
      </c>
      <c r="I695" s="152" t="s">
        <v>506</v>
      </c>
      <c r="J695">
        <v>0</v>
      </c>
      <c r="K695" s="152" t="s">
        <v>744</v>
      </c>
      <c r="L695" s="152" t="s">
        <v>741</v>
      </c>
      <c r="M695">
        <v>2022</v>
      </c>
      <c r="N695" t="s">
        <v>5107</v>
      </c>
    </row>
    <row r="696" spans="1:14">
      <c r="A696" s="152" t="s">
        <v>1562</v>
      </c>
      <c r="B696" s="152" t="s">
        <v>442</v>
      </c>
      <c r="C696" s="152" t="s">
        <v>451</v>
      </c>
      <c r="D696" s="152" t="s">
        <v>604</v>
      </c>
      <c r="E696" s="152" t="s">
        <v>611</v>
      </c>
      <c r="F696"/>
      <c r="G696" s="152" t="s">
        <v>141</v>
      </c>
      <c r="H696" s="152" t="s">
        <v>424</v>
      </c>
      <c r="I696" s="152" t="s">
        <v>506</v>
      </c>
      <c r="J696">
        <v>0.16197413999999999</v>
      </c>
      <c r="K696" s="152" t="s">
        <v>744</v>
      </c>
      <c r="L696" s="152" t="s">
        <v>741</v>
      </c>
      <c r="M696">
        <v>2022</v>
      </c>
      <c r="N696" t="s">
        <v>5108</v>
      </c>
    </row>
    <row r="697" spans="1:14">
      <c r="A697" s="152" t="s">
        <v>1563</v>
      </c>
      <c r="B697" s="152" t="s">
        <v>442</v>
      </c>
      <c r="C697" s="152" t="s">
        <v>451</v>
      </c>
      <c r="D697" s="152" t="s">
        <v>604</v>
      </c>
      <c r="E697" s="152" t="s">
        <v>611</v>
      </c>
      <c r="F697"/>
      <c r="G697" s="152" t="s">
        <v>207</v>
      </c>
      <c r="H697" s="152" t="s">
        <v>424</v>
      </c>
      <c r="I697" s="152" t="s">
        <v>506</v>
      </c>
      <c r="J697">
        <v>0.19922999999999999</v>
      </c>
      <c r="K697" s="152" t="s">
        <v>744</v>
      </c>
      <c r="L697" s="152" t="s">
        <v>741</v>
      </c>
      <c r="M697">
        <v>2022</v>
      </c>
      <c r="N697" t="s">
        <v>5109</v>
      </c>
    </row>
    <row r="698" spans="1:14">
      <c r="A698" s="152" t="s">
        <v>1564</v>
      </c>
      <c r="B698" s="152" t="s">
        <v>442</v>
      </c>
      <c r="C698" s="152" t="s">
        <v>451</v>
      </c>
      <c r="D698" s="152" t="s">
        <v>604</v>
      </c>
      <c r="E698" s="152" t="s">
        <v>611</v>
      </c>
      <c r="F698"/>
      <c r="G698" s="152" t="s">
        <v>208</v>
      </c>
      <c r="H698" s="152" t="s">
        <v>424</v>
      </c>
      <c r="I698" s="152" t="s">
        <v>506</v>
      </c>
      <c r="J698">
        <v>0.17030999999999999</v>
      </c>
      <c r="K698" s="152" t="s">
        <v>744</v>
      </c>
      <c r="L698" s="152" t="s">
        <v>741</v>
      </c>
      <c r="M698">
        <v>2022</v>
      </c>
      <c r="N698" t="s">
        <v>5110</v>
      </c>
    </row>
    <row r="699" spans="1:14">
      <c r="A699" s="152" t="s">
        <v>1565</v>
      </c>
      <c r="B699" s="152" t="s">
        <v>442</v>
      </c>
      <c r="C699" s="152" t="s">
        <v>451</v>
      </c>
      <c r="D699" s="152" t="s">
        <v>604</v>
      </c>
      <c r="E699" s="152" t="s">
        <v>611</v>
      </c>
      <c r="F699"/>
      <c r="G699" s="152" t="s">
        <v>607</v>
      </c>
      <c r="H699" s="152" t="s">
        <v>424</v>
      </c>
      <c r="I699" s="152" t="s">
        <v>506</v>
      </c>
      <c r="J699">
        <v>6.6669999999999993E-2</v>
      </c>
      <c r="K699" s="152" t="s">
        <v>744</v>
      </c>
      <c r="L699" s="152" t="s">
        <v>741</v>
      </c>
      <c r="M699">
        <v>2022</v>
      </c>
      <c r="N699" t="s">
        <v>5111</v>
      </c>
    </row>
    <row r="700" spans="1:14">
      <c r="A700" s="152" t="s">
        <v>1566</v>
      </c>
      <c r="B700" s="152" t="s">
        <v>442</v>
      </c>
      <c r="C700" s="152" t="s">
        <v>451</v>
      </c>
      <c r="D700" s="152" t="s">
        <v>604</v>
      </c>
      <c r="E700" s="152" t="s">
        <v>611</v>
      </c>
      <c r="F700"/>
      <c r="G700" s="152" t="s">
        <v>608</v>
      </c>
      <c r="H700" s="152" t="s">
        <v>424</v>
      </c>
      <c r="I700" s="152" t="s">
        <v>506</v>
      </c>
      <c r="J700">
        <v>0</v>
      </c>
      <c r="K700" s="152" t="s">
        <v>744</v>
      </c>
      <c r="L700" s="152" t="s">
        <v>741</v>
      </c>
      <c r="M700">
        <v>2022</v>
      </c>
      <c r="N700" t="s">
        <v>5112</v>
      </c>
    </row>
    <row r="701" spans="1:14">
      <c r="A701" s="152" t="s">
        <v>1567</v>
      </c>
      <c r="B701" s="152" t="s">
        <v>442</v>
      </c>
      <c r="C701" s="152" t="s">
        <v>451</v>
      </c>
      <c r="D701" s="152" t="s">
        <v>604</v>
      </c>
      <c r="E701" s="152" t="s">
        <v>611</v>
      </c>
      <c r="F701"/>
      <c r="G701" s="152" t="s">
        <v>141</v>
      </c>
      <c r="H701" s="152" t="s">
        <v>606</v>
      </c>
      <c r="I701" s="152" t="s">
        <v>506</v>
      </c>
      <c r="J701">
        <v>0.26068000000000002</v>
      </c>
      <c r="K701" s="152" t="s">
        <v>744</v>
      </c>
      <c r="L701" s="152" t="s">
        <v>741</v>
      </c>
      <c r="M701">
        <v>2022</v>
      </c>
      <c r="N701" t="s">
        <v>5113</v>
      </c>
    </row>
    <row r="702" spans="1:14">
      <c r="A702" s="152" t="s">
        <v>1568</v>
      </c>
      <c r="B702" s="152" t="s">
        <v>442</v>
      </c>
      <c r="C702" s="152" t="s">
        <v>451</v>
      </c>
      <c r="D702" s="152" t="s">
        <v>604</v>
      </c>
      <c r="E702" s="152" t="s">
        <v>611</v>
      </c>
      <c r="F702"/>
      <c r="G702" s="152" t="s">
        <v>207</v>
      </c>
      <c r="H702" s="152" t="s">
        <v>606</v>
      </c>
      <c r="I702" s="152" t="s">
        <v>506</v>
      </c>
      <c r="J702">
        <v>0.32063000000000003</v>
      </c>
      <c r="K702" s="152" t="s">
        <v>744</v>
      </c>
      <c r="L702" s="152" t="s">
        <v>741</v>
      </c>
      <c r="M702">
        <v>2022</v>
      </c>
      <c r="N702" t="s">
        <v>5114</v>
      </c>
    </row>
    <row r="703" spans="1:14">
      <c r="A703" s="152" t="s">
        <v>1569</v>
      </c>
      <c r="B703" s="152" t="s">
        <v>442</v>
      </c>
      <c r="C703" s="152" t="s">
        <v>451</v>
      </c>
      <c r="D703" s="152" t="s">
        <v>604</v>
      </c>
      <c r="E703" s="152" t="s">
        <v>611</v>
      </c>
      <c r="F703"/>
      <c r="G703" s="152" t="s">
        <v>208</v>
      </c>
      <c r="H703" s="152" t="s">
        <v>606</v>
      </c>
      <c r="I703" s="152" t="s">
        <v>506</v>
      </c>
      <c r="J703">
        <v>0.27406999999999998</v>
      </c>
      <c r="K703" s="152" t="s">
        <v>744</v>
      </c>
      <c r="L703" s="152" t="s">
        <v>741</v>
      </c>
      <c r="M703">
        <v>2022</v>
      </c>
      <c r="N703" t="s">
        <v>5115</v>
      </c>
    </row>
    <row r="704" spans="1:14">
      <c r="A704" s="152" t="s">
        <v>1570</v>
      </c>
      <c r="B704" s="152" t="s">
        <v>442</v>
      </c>
      <c r="C704" s="152" t="s">
        <v>451</v>
      </c>
      <c r="D704" s="152" t="s">
        <v>604</v>
      </c>
      <c r="E704" s="152" t="s">
        <v>611</v>
      </c>
      <c r="F704"/>
      <c r="G704" s="152" t="s">
        <v>607</v>
      </c>
      <c r="H704" s="152" t="s">
        <v>606</v>
      </c>
      <c r="I704" s="152" t="s">
        <v>506</v>
      </c>
      <c r="J704">
        <v>0.10731</v>
      </c>
      <c r="K704" s="152" t="s">
        <v>744</v>
      </c>
      <c r="L704" s="152" t="s">
        <v>741</v>
      </c>
      <c r="M704">
        <v>2022</v>
      </c>
      <c r="N704" t="s">
        <v>5116</v>
      </c>
    </row>
    <row r="705" spans="1:14">
      <c r="A705" s="152" t="s">
        <v>1571</v>
      </c>
      <c r="B705" s="152" t="s">
        <v>442</v>
      </c>
      <c r="C705" s="152" t="s">
        <v>451</v>
      </c>
      <c r="D705" s="152" t="s">
        <v>604</v>
      </c>
      <c r="E705" s="152" t="s">
        <v>611</v>
      </c>
      <c r="F705"/>
      <c r="G705" s="152" t="s">
        <v>608</v>
      </c>
      <c r="H705" s="152" t="s">
        <v>606</v>
      </c>
      <c r="I705" s="152" t="s">
        <v>506</v>
      </c>
      <c r="J705">
        <v>0</v>
      </c>
      <c r="K705" s="152" t="s">
        <v>744</v>
      </c>
      <c r="L705" s="152" t="s">
        <v>741</v>
      </c>
      <c r="M705">
        <v>2022</v>
      </c>
      <c r="N705" t="s">
        <v>5117</v>
      </c>
    </row>
    <row r="706" spans="1:14">
      <c r="A706" s="152" t="s">
        <v>1572</v>
      </c>
      <c r="B706" s="152" t="s">
        <v>442</v>
      </c>
      <c r="C706" s="152" t="s">
        <v>451</v>
      </c>
      <c r="D706" s="152" t="s">
        <v>604</v>
      </c>
      <c r="E706" s="152" t="s">
        <v>612</v>
      </c>
      <c r="F706"/>
      <c r="G706" s="152" t="s">
        <v>141</v>
      </c>
      <c r="H706" s="152" t="s">
        <v>424</v>
      </c>
      <c r="I706" s="152" t="s">
        <v>506</v>
      </c>
      <c r="J706">
        <v>0.17468413999999999</v>
      </c>
      <c r="K706" s="152" t="s">
        <v>744</v>
      </c>
      <c r="L706" s="152" t="s">
        <v>741</v>
      </c>
      <c r="M706">
        <v>2022</v>
      </c>
      <c r="N706" t="s">
        <v>5118</v>
      </c>
    </row>
    <row r="707" spans="1:14">
      <c r="A707" s="152" t="s">
        <v>1573</v>
      </c>
      <c r="B707" s="152" t="s">
        <v>442</v>
      </c>
      <c r="C707" s="152" t="s">
        <v>451</v>
      </c>
      <c r="D707" s="152" t="s">
        <v>604</v>
      </c>
      <c r="E707" s="152" t="s">
        <v>612</v>
      </c>
      <c r="F707"/>
      <c r="G707" s="152" t="s">
        <v>207</v>
      </c>
      <c r="H707" s="152" t="s">
        <v>424</v>
      </c>
      <c r="I707" s="152" t="s">
        <v>506</v>
      </c>
      <c r="J707">
        <v>0.21998999999999999</v>
      </c>
      <c r="K707" s="152" t="s">
        <v>744</v>
      </c>
      <c r="L707" s="152" t="s">
        <v>741</v>
      </c>
      <c r="M707">
        <v>2022</v>
      </c>
      <c r="N707" t="s">
        <v>5119</v>
      </c>
    </row>
    <row r="708" spans="1:14">
      <c r="A708" s="152" t="s">
        <v>1574</v>
      </c>
      <c r="B708" s="152" t="s">
        <v>442</v>
      </c>
      <c r="C708" s="152" t="s">
        <v>451</v>
      </c>
      <c r="D708" s="152" t="s">
        <v>604</v>
      </c>
      <c r="E708" s="152" t="s">
        <v>612</v>
      </c>
      <c r="F708"/>
      <c r="G708" s="152" t="s">
        <v>208</v>
      </c>
      <c r="H708" s="152" t="s">
        <v>424</v>
      </c>
      <c r="I708" s="152" t="s">
        <v>506</v>
      </c>
      <c r="J708">
        <v>0.18547</v>
      </c>
      <c r="K708" s="152" t="s">
        <v>744</v>
      </c>
      <c r="L708" s="152" t="s">
        <v>741</v>
      </c>
      <c r="M708">
        <v>2022</v>
      </c>
      <c r="N708" t="s">
        <v>5120</v>
      </c>
    </row>
    <row r="709" spans="1:14">
      <c r="A709" s="152" t="s">
        <v>1575</v>
      </c>
      <c r="B709" s="152" t="s">
        <v>442</v>
      </c>
      <c r="C709" s="152" t="s">
        <v>451</v>
      </c>
      <c r="D709" s="152" t="s">
        <v>604</v>
      </c>
      <c r="E709" s="152" t="s">
        <v>612</v>
      </c>
      <c r="F709"/>
      <c r="G709" s="152" t="s">
        <v>607</v>
      </c>
      <c r="H709" s="152" t="s">
        <v>424</v>
      </c>
      <c r="I709" s="152" t="s">
        <v>506</v>
      </c>
      <c r="J709">
        <v>6.8970000000000004E-2</v>
      </c>
      <c r="K709" s="152" t="s">
        <v>744</v>
      </c>
      <c r="L709" s="152" t="s">
        <v>741</v>
      </c>
      <c r="M709">
        <v>2022</v>
      </c>
      <c r="N709" t="s">
        <v>5121</v>
      </c>
    </row>
    <row r="710" spans="1:14">
      <c r="A710" s="152" t="s">
        <v>1576</v>
      </c>
      <c r="B710" s="152" t="s">
        <v>442</v>
      </c>
      <c r="C710" s="152" t="s">
        <v>451</v>
      </c>
      <c r="D710" s="152" t="s">
        <v>604</v>
      </c>
      <c r="E710" s="152" t="s">
        <v>612</v>
      </c>
      <c r="F710"/>
      <c r="G710" s="152" t="s">
        <v>608</v>
      </c>
      <c r="H710" s="152" t="s">
        <v>424</v>
      </c>
      <c r="I710" s="152" t="s">
        <v>506</v>
      </c>
      <c r="J710">
        <v>0</v>
      </c>
      <c r="K710" s="152" t="s">
        <v>744</v>
      </c>
      <c r="L710" s="152" t="s">
        <v>741</v>
      </c>
      <c r="M710">
        <v>2022</v>
      </c>
      <c r="N710" t="s">
        <v>5122</v>
      </c>
    </row>
    <row r="711" spans="1:14">
      <c r="A711" s="152" t="s">
        <v>1577</v>
      </c>
      <c r="B711" s="152" t="s">
        <v>442</v>
      </c>
      <c r="C711" s="152" t="s">
        <v>451</v>
      </c>
      <c r="D711" s="152" t="s">
        <v>604</v>
      </c>
      <c r="E711" s="152" t="s">
        <v>612</v>
      </c>
      <c r="F711"/>
      <c r="G711" s="152" t="s">
        <v>141</v>
      </c>
      <c r="H711" s="152" t="s">
        <v>606</v>
      </c>
      <c r="I711" s="152" t="s">
        <v>506</v>
      </c>
      <c r="J711">
        <v>0.28114</v>
      </c>
      <c r="K711" s="152" t="s">
        <v>744</v>
      </c>
      <c r="L711" s="152" t="s">
        <v>741</v>
      </c>
      <c r="M711">
        <v>2022</v>
      </c>
      <c r="N711" t="s">
        <v>5123</v>
      </c>
    </row>
    <row r="712" spans="1:14">
      <c r="A712" s="152" t="s">
        <v>1578</v>
      </c>
      <c r="B712" s="152" t="s">
        <v>442</v>
      </c>
      <c r="C712" s="152" t="s">
        <v>451</v>
      </c>
      <c r="D712" s="152" t="s">
        <v>604</v>
      </c>
      <c r="E712" s="152" t="s">
        <v>612</v>
      </c>
      <c r="F712"/>
      <c r="G712" s="152" t="s">
        <v>207</v>
      </c>
      <c r="H712" s="152" t="s">
        <v>606</v>
      </c>
      <c r="I712" s="152" t="s">
        <v>506</v>
      </c>
      <c r="J712">
        <v>0.35404000000000002</v>
      </c>
      <c r="K712" s="152" t="s">
        <v>744</v>
      </c>
      <c r="L712" s="152" t="s">
        <v>741</v>
      </c>
      <c r="M712">
        <v>2022</v>
      </c>
      <c r="N712" t="s">
        <v>5124</v>
      </c>
    </row>
    <row r="713" spans="1:14">
      <c r="A713" s="152" t="s">
        <v>1579</v>
      </c>
      <c r="B713" s="152" t="s">
        <v>442</v>
      </c>
      <c r="C713" s="152" t="s">
        <v>451</v>
      </c>
      <c r="D713" s="152" t="s">
        <v>604</v>
      </c>
      <c r="E713" s="152" t="s">
        <v>612</v>
      </c>
      <c r="F713"/>
      <c r="G713" s="152" t="s">
        <v>208</v>
      </c>
      <c r="H713" s="152" t="s">
        <v>606</v>
      </c>
      <c r="I713" s="152" t="s">
        <v>506</v>
      </c>
      <c r="J713">
        <v>0.29848999999999998</v>
      </c>
      <c r="K713" s="152" t="s">
        <v>744</v>
      </c>
      <c r="L713" s="152" t="s">
        <v>741</v>
      </c>
      <c r="M713">
        <v>2022</v>
      </c>
      <c r="N713" t="s">
        <v>5125</v>
      </c>
    </row>
    <row r="714" spans="1:14">
      <c r="A714" s="152" t="s">
        <v>1580</v>
      </c>
      <c r="B714" s="152" t="s">
        <v>442</v>
      </c>
      <c r="C714" s="152" t="s">
        <v>451</v>
      </c>
      <c r="D714" s="152" t="s">
        <v>604</v>
      </c>
      <c r="E714" s="152" t="s">
        <v>612</v>
      </c>
      <c r="F714"/>
      <c r="G714" s="152" t="s">
        <v>607</v>
      </c>
      <c r="H714" s="152" t="s">
        <v>606</v>
      </c>
      <c r="I714" s="152" t="s">
        <v>506</v>
      </c>
      <c r="J714">
        <v>0.111</v>
      </c>
      <c r="K714" s="152" t="s">
        <v>744</v>
      </c>
      <c r="L714" s="152" t="s">
        <v>741</v>
      </c>
      <c r="M714">
        <v>2022</v>
      </c>
      <c r="N714" t="s">
        <v>5126</v>
      </c>
    </row>
    <row r="715" spans="1:14">
      <c r="A715" s="152" t="s">
        <v>1581</v>
      </c>
      <c r="B715" s="152" t="s">
        <v>442</v>
      </c>
      <c r="C715" s="152" t="s">
        <v>451</v>
      </c>
      <c r="D715" s="152" t="s">
        <v>604</v>
      </c>
      <c r="E715" s="152" t="s">
        <v>612</v>
      </c>
      <c r="F715"/>
      <c r="G715" s="152" t="s">
        <v>608</v>
      </c>
      <c r="H715" s="152" t="s">
        <v>606</v>
      </c>
      <c r="I715" s="152" t="s">
        <v>506</v>
      </c>
      <c r="J715">
        <v>0</v>
      </c>
      <c r="K715" s="152" t="s">
        <v>744</v>
      </c>
      <c r="L715" s="152" t="s">
        <v>741</v>
      </c>
      <c r="M715">
        <v>2022</v>
      </c>
      <c r="N715" t="s">
        <v>5127</v>
      </c>
    </row>
    <row r="716" spans="1:14">
      <c r="A716" s="152" t="s">
        <v>1582</v>
      </c>
      <c r="B716" s="152" t="s">
        <v>442</v>
      </c>
      <c r="C716" s="152" t="s">
        <v>451</v>
      </c>
      <c r="D716" s="152" t="s">
        <v>604</v>
      </c>
      <c r="E716" s="152" t="s">
        <v>613</v>
      </c>
      <c r="F716"/>
      <c r="G716" s="152" t="s">
        <v>141</v>
      </c>
      <c r="H716" s="152" t="s">
        <v>424</v>
      </c>
      <c r="I716" s="152" t="s">
        <v>506</v>
      </c>
      <c r="J716">
        <v>0.21243413999999999</v>
      </c>
      <c r="K716" s="152" t="s">
        <v>744</v>
      </c>
      <c r="L716" s="152" t="s">
        <v>741</v>
      </c>
      <c r="M716">
        <v>2022</v>
      </c>
      <c r="N716" t="s">
        <v>5128</v>
      </c>
    </row>
    <row r="717" spans="1:14">
      <c r="A717" s="152" t="s">
        <v>1583</v>
      </c>
      <c r="B717" s="152" t="s">
        <v>442</v>
      </c>
      <c r="C717" s="152" t="s">
        <v>451</v>
      </c>
      <c r="D717" s="152" t="s">
        <v>604</v>
      </c>
      <c r="E717" s="152" t="s">
        <v>613</v>
      </c>
      <c r="F717"/>
      <c r="G717" s="152" t="s">
        <v>207</v>
      </c>
      <c r="H717" s="152" t="s">
        <v>424</v>
      </c>
      <c r="I717" s="152" t="s">
        <v>506</v>
      </c>
      <c r="J717">
        <v>0.32707999999999998</v>
      </c>
      <c r="K717" s="152" t="s">
        <v>744</v>
      </c>
      <c r="L717" s="152" t="s">
        <v>741</v>
      </c>
      <c r="M717">
        <v>2022</v>
      </c>
      <c r="N717" t="s">
        <v>5129</v>
      </c>
    </row>
    <row r="718" spans="1:14">
      <c r="A718" s="152" t="s">
        <v>1584</v>
      </c>
      <c r="B718" s="152" t="s">
        <v>442</v>
      </c>
      <c r="C718" s="152" t="s">
        <v>451</v>
      </c>
      <c r="D718" s="152" t="s">
        <v>604</v>
      </c>
      <c r="E718" s="152" t="s">
        <v>613</v>
      </c>
      <c r="F718"/>
      <c r="G718" s="152" t="s">
        <v>208</v>
      </c>
      <c r="H718" s="152" t="s">
        <v>424</v>
      </c>
      <c r="I718" s="152" t="s">
        <v>506</v>
      </c>
      <c r="J718">
        <v>0.26457999999999998</v>
      </c>
      <c r="K718" s="152" t="s">
        <v>744</v>
      </c>
      <c r="L718" s="152" t="s">
        <v>741</v>
      </c>
      <c r="M718">
        <v>2022</v>
      </c>
      <c r="N718" t="s">
        <v>5130</v>
      </c>
    </row>
    <row r="719" spans="1:14">
      <c r="A719" s="152" t="s">
        <v>1585</v>
      </c>
      <c r="B719" s="152" t="s">
        <v>442</v>
      </c>
      <c r="C719" s="152" t="s">
        <v>451</v>
      </c>
      <c r="D719" s="152" t="s">
        <v>604</v>
      </c>
      <c r="E719" s="152" t="s">
        <v>613</v>
      </c>
      <c r="F719"/>
      <c r="G719" s="152" t="s">
        <v>607</v>
      </c>
      <c r="H719" s="152" t="s">
        <v>424</v>
      </c>
      <c r="I719" s="152" t="s">
        <v>506</v>
      </c>
      <c r="J719">
        <v>9.1999999999999998E-2</v>
      </c>
      <c r="K719" s="152" t="s">
        <v>744</v>
      </c>
      <c r="L719" s="152" t="s">
        <v>741</v>
      </c>
      <c r="M719">
        <v>2022</v>
      </c>
      <c r="N719" t="s">
        <v>5131</v>
      </c>
    </row>
    <row r="720" spans="1:14">
      <c r="A720" s="152" t="s">
        <v>1586</v>
      </c>
      <c r="B720" s="152" t="s">
        <v>442</v>
      </c>
      <c r="C720" s="152" t="s">
        <v>451</v>
      </c>
      <c r="D720" s="152" t="s">
        <v>604</v>
      </c>
      <c r="E720" s="152" t="s">
        <v>613</v>
      </c>
      <c r="F720"/>
      <c r="G720" s="152" t="s">
        <v>608</v>
      </c>
      <c r="H720" s="152" t="s">
        <v>424</v>
      </c>
      <c r="I720" s="152" t="s">
        <v>506</v>
      </c>
      <c r="J720">
        <v>0</v>
      </c>
      <c r="K720" s="152" t="s">
        <v>744</v>
      </c>
      <c r="L720" s="152" t="s">
        <v>741</v>
      </c>
      <c r="M720">
        <v>2022</v>
      </c>
      <c r="N720" t="s">
        <v>5132</v>
      </c>
    </row>
    <row r="721" spans="1:14">
      <c r="A721" s="152" t="s">
        <v>1587</v>
      </c>
      <c r="B721" s="152" t="s">
        <v>442</v>
      </c>
      <c r="C721" s="152" t="s">
        <v>451</v>
      </c>
      <c r="D721" s="152" t="s">
        <v>604</v>
      </c>
      <c r="E721" s="152" t="s">
        <v>613</v>
      </c>
      <c r="F721"/>
      <c r="G721" s="152" t="s">
        <v>141</v>
      </c>
      <c r="H721" s="152" t="s">
        <v>606</v>
      </c>
      <c r="I721" s="152" t="s">
        <v>506</v>
      </c>
      <c r="J721">
        <v>0.34189000000000003</v>
      </c>
      <c r="K721" s="152" t="s">
        <v>744</v>
      </c>
      <c r="L721" s="152" t="s">
        <v>741</v>
      </c>
      <c r="M721">
        <v>2022</v>
      </c>
      <c r="N721" t="s">
        <v>5133</v>
      </c>
    </row>
    <row r="722" spans="1:14">
      <c r="A722" s="152" t="s">
        <v>1588</v>
      </c>
      <c r="B722" s="152" t="s">
        <v>442</v>
      </c>
      <c r="C722" s="152" t="s">
        <v>451</v>
      </c>
      <c r="D722" s="152" t="s">
        <v>604</v>
      </c>
      <c r="E722" s="152" t="s">
        <v>613</v>
      </c>
      <c r="F722"/>
      <c r="G722" s="152" t="s">
        <v>207</v>
      </c>
      <c r="H722" s="152" t="s">
        <v>606</v>
      </c>
      <c r="I722" s="152" t="s">
        <v>506</v>
      </c>
      <c r="J722">
        <v>0.52637999999999996</v>
      </c>
      <c r="K722" s="152" t="s">
        <v>744</v>
      </c>
      <c r="L722" s="152" t="s">
        <v>741</v>
      </c>
      <c r="M722">
        <v>2022</v>
      </c>
      <c r="N722" t="s">
        <v>5134</v>
      </c>
    </row>
    <row r="723" spans="1:14">
      <c r="A723" s="152" t="s">
        <v>1589</v>
      </c>
      <c r="B723" s="152" t="s">
        <v>442</v>
      </c>
      <c r="C723" s="152" t="s">
        <v>451</v>
      </c>
      <c r="D723" s="152" t="s">
        <v>604</v>
      </c>
      <c r="E723" s="152" t="s">
        <v>613</v>
      </c>
      <c r="F723"/>
      <c r="G723" s="152" t="s">
        <v>208</v>
      </c>
      <c r="H723" s="152" t="s">
        <v>606</v>
      </c>
      <c r="I723" s="152" t="s">
        <v>506</v>
      </c>
      <c r="J723">
        <v>0.42581000000000002</v>
      </c>
      <c r="K723" s="152" t="s">
        <v>744</v>
      </c>
      <c r="L723" s="152" t="s">
        <v>741</v>
      </c>
      <c r="M723">
        <v>2022</v>
      </c>
      <c r="N723" t="s">
        <v>5135</v>
      </c>
    </row>
    <row r="724" spans="1:14">
      <c r="A724" s="152" t="s">
        <v>1590</v>
      </c>
      <c r="B724" s="152" t="s">
        <v>442</v>
      </c>
      <c r="C724" s="152" t="s">
        <v>451</v>
      </c>
      <c r="D724" s="152" t="s">
        <v>604</v>
      </c>
      <c r="E724" s="152" t="s">
        <v>613</v>
      </c>
      <c r="F724"/>
      <c r="G724" s="152" t="s">
        <v>607</v>
      </c>
      <c r="H724" s="152" t="s">
        <v>606</v>
      </c>
      <c r="I724" s="152" t="s">
        <v>506</v>
      </c>
      <c r="J724">
        <v>0.14806</v>
      </c>
      <c r="K724" s="152" t="s">
        <v>744</v>
      </c>
      <c r="L724" s="152" t="s">
        <v>741</v>
      </c>
      <c r="M724">
        <v>2022</v>
      </c>
      <c r="N724" t="s">
        <v>5136</v>
      </c>
    </row>
    <row r="725" spans="1:14">
      <c r="A725" s="152" t="s">
        <v>1591</v>
      </c>
      <c r="B725" s="152" t="s">
        <v>442</v>
      </c>
      <c r="C725" s="152" t="s">
        <v>451</v>
      </c>
      <c r="D725" s="152" t="s">
        <v>604</v>
      </c>
      <c r="E725" s="152" t="s">
        <v>613</v>
      </c>
      <c r="F725"/>
      <c r="G725" s="152" t="s">
        <v>608</v>
      </c>
      <c r="H725" s="152" t="s">
        <v>606</v>
      </c>
      <c r="I725" s="152" t="s">
        <v>506</v>
      </c>
      <c r="J725">
        <v>0</v>
      </c>
      <c r="K725" s="152" t="s">
        <v>744</v>
      </c>
      <c r="L725" s="152" t="s">
        <v>741</v>
      </c>
      <c r="M725">
        <v>2022</v>
      </c>
      <c r="N725" t="s">
        <v>5137</v>
      </c>
    </row>
    <row r="726" spans="1:14">
      <c r="A726" s="152" t="s">
        <v>1592</v>
      </c>
      <c r="B726" s="152" t="s">
        <v>442</v>
      </c>
      <c r="C726" s="152" t="s">
        <v>451</v>
      </c>
      <c r="D726" s="152" t="s">
        <v>604</v>
      </c>
      <c r="E726" s="152" t="s">
        <v>614</v>
      </c>
      <c r="F726"/>
      <c r="G726" s="152" t="s">
        <v>141</v>
      </c>
      <c r="H726" s="152" t="s">
        <v>424</v>
      </c>
      <c r="I726" s="152" t="s">
        <v>506</v>
      </c>
      <c r="J726">
        <v>0.17041413999999999</v>
      </c>
      <c r="K726" s="152" t="s">
        <v>744</v>
      </c>
      <c r="L726" s="152" t="s">
        <v>741</v>
      </c>
      <c r="M726">
        <v>2022</v>
      </c>
      <c r="N726" t="s">
        <v>5138</v>
      </c>
    </row>
    <row r="727" spans="1:14">
      <c r="A727" s="152" t="s">
        <v>1593</v>
      </c>
      <c r="B727" s="152" t="s">
        <v>442</v>
      </c>
      <c r="C727" s="152" t="s">
        <v>451</v>
      </c>
      <c r="D727" s="152" t="s">
        <v>604</v>
      </c>
      <c r="E727" s="152" t="s">
        <v>614</v>
      </c>
      <c r="F727"/>
      <c r="G727" s="152" t="s">
        <v>207</v>
      </c>
      <c r="H727" s="152" t="s">
        <v>424</v>
      </c>
      <c r="I727" s="152" t="s">
        <v>506</v>
      </c>
      <c r="J727">
        <v>0.24145</v>
      </c>
      <c r="K727" s="152" t="s">
        <v>744</v>
      </c>
      <c r="L727" s="152" t="s">
        <v>741</v>
      </c>
      <c r="M727">
        <v>2022</v>
      </c>
      <c r="N727" t="s">
        <v>5139</v>
      </c>
    </row>
    <row r="728" spans="1:14">
      <c r="A728" s="152" t="s">
        <v>1594</v>
      </c>
      <c r="B728" s="152" t="s">
        <v>442</v>
      </c>
      <c r="C728" s="152" t="s">
        <v>451</v>
      </c>
      <c r="D728" s="152" t="s">
        <v>604</v>
      </c>
      <c r="E728" s="152" t="s">
        <v>614</v>
      </c>
      <c r="F728"/>
      <c r="G728" s="152" t="s">
        <v>208</v>
      </c>
      <c r="H728" s="152" t="s">
        <v>424</v>
      </c>
      <c r="I728" s="152" t="s">
        <v>506</v>
      </c>
      <c r="J728">
        <v>0.23005999999999999</v>
      </c>
      <c r="K728" s="152" t="s">
        <v>744</v>
      </c>
      <c r="L728" s="152" t="s">
        <v>741</v>
      </c>
      <c r="M728">
        <v>2022</v>
      </c>
      <c r="N728" t="s">
        <v>5140</v>
      </c>
    </row>
    <row r="729" spans="1:14">
      <c r="A729" s="152" t="s">
        <v>1595</v>
      </c>
      <c r="B729" s="152" t="s">
        <v>442</v>
      </c>
      <c r="C729" s="152" t="s">
        <v>451</v>
      </c>
      <c r="D729" s="152" t="s">
        <v>604</v>
      </c>
      <c r="E729" s="152" t="s">
        <v>614</v>
      </c>
      <c r="F729"/>
      <c r="G729" s="152" t="s">
        <v>607</v>
      </c>
      <c r="H729" s="152" t="s">
        <v>424</v>
      </c>
      <c r="I729" s="152" t="s">
        <v>506</v>
      </c>
      <c r="J729">
        <v>7.6740000000000003E-2</v>
      </c>
      <c r="K729" s="152" t="s">
        <v>744</v>
      </c>
      <c r="L729" s="152" t="s">
        <v>741</v>
      </c>
      <c r="M729">
        <v>2022</v>
      </c>
      <c r="N729" t="s">
        <v>5141</v>
      </c>
    </row>
    <row r="730" spans="1:14">
      <c r="A730" s="152" t="s">
        <v>1596</v>
      </c>
      <c r="B730" s="152" t="s">
        <v>442</v>
      </c>
      <c r="C730" s="152" t="s">
        <v>451</v>
      </c>
      <c r="D730" s="152" t="s">
        <v>604</v>
      </c>
      <c r="E730" s="152" t="s">
        <v>614</v>
      </c>
      <c r="F730"/>
      <c r="G730" s="152" t="s">
        <v>608</v>
      </c>
      <c r="H730" s="152" t="s">
        <v>424</v>
      </c>
      <c r="I730" s="152" t="s">
        <v>506</v>
      </c>
      <c r="J730">
        <v>0</v>
      </c>
      <c r="K730" s="152" t="s">
        <v>744</v>
      </c>
      <c r="L730" s="152" t="s">
        <v>741</v>
      </c>
      <c r="M730">
        <v>2022</v>
      </c>
      <c r="N730" t="s">
        <v>5142</v>
      </c>
    </row>
    <row r="731" spans="1:14">
      <c r="A731" s="152" t="s">
        <v>1597</v>
      </c>
      <c r="B731" s="152" t="s">
        <v>442</v>
      </c>
      <c r="C731" s="152" t="s">
        <v>451</v>
      </c>
      <c r="D731" s="152" t="s">
        <v>604</v>
      </c>
      <c r="E731" s="152" t="s">
        <v>614</v>
      </c>
      <c r="F731"/>
      <c r="G731" s="152" t="s">
        <v>141</v>
      </c>
      <c r="H731" s="152" t="s">
        <v>606</v>
      </c>
      <c r="I731" s="152" t="s">
        <v>506</v>
      </c>
      <c r="J731">
        <v>0.27426</v>
      </c>
      <c r="K731" s="152" t="s">
        <v>744</v>
      </c>
      <c r="L731" s="152" t="s">
        <v>741</v>
      </c>
      <c r="M731">
        <v>2022</v>
      </c>
      <c r="N731" t="s">
        <v>5143</v>
      </c>
    </row>
    <row r="732" spans="1:14">
      <c r="A732" s="152" t="s">
        <v>1598</v>
      </c>
      <c r="B732" s="152" t="s">
        <v>442</v>
      </c>
      <c r="C732" s="152" t="s">
        <v>451</v>
      </c>
      <c r="D732" s="152" t="s">
        <v>604</v>
      </c>
      <c r="E732" s="152" t="s">
        <v>614</v>
      </c>
      <c r="F732"/>
      <c r="G732" s="152" t="s">
        <v>207</v>
      </c>
      <c r="H732" s="152" t="s">
        <v>606</v>
      </c>
      <c r="I732" s="152" t="s">
        <v>506</v>
      </c>
      <c r="J732">
        <v>0.38857000000000003</v>
      </c>
      <c r="K732" s="152" t="s">
        <v>744</v>
      </c>
      <c r="L732" s="152" t="s">
        <v>741</v>
      </c>
      <c r="M732">
        <v>2022</v>
      </c>
      <c r="N732" t="s">
        <v>5144</v>
      </c>
    </row>
    <row r="733" spans="1:14">
      <c r="A733" s="152" t="s">
        <v>1599</v>
      </c>
      <c r="B733" s="152" t="s">
        <v>442</v>
      </c>
      <c r="C733" s="152" t="s">
        <v>451</v>
      </c>
      <c r="D733" s="152" t="s">
        <v>604</v>
      </c>
      <c r="E733" s="152" t="s">
        <v>614</v>
      </c>
      <c r="F733"/>
      <c r="G733" s="152" t="s">
        <v>208</v>
      </c>
      <c r="H733" s="152" t="s">
        <v>606</v>
      </c>
      <c r="I733" s="152" t="s">
        <v>506</v>
      </c>
      <c r="J733">
        <v>0.37025000000000002</v>
      </c>
      <c r="K733" s="152" t="s">
        <v>744</v>
      </c>
      <c r="L733" s="152" t="s">
        <v>741</v>
      </c>
      <c r="M733">
        <v>2022</v>
      </c>
      <c r="N733" t="s">
        <v>5145</v>
      </c>
    </row>
    <row r="734" spans="1:14">
      <c r="A734" s="152" t="s">
        <v>1600</v>
      </c>
      <c r="B734" s="152" t="s">
        <v>442</v>
      </c>
      <c r="C734" s="152" t="s">
        <v>451</v>
      </c>
      <c r="D734" s="152" t="s">
        <v>604</v>
      </c>
      <c r="E734" s="152" t="s">
        <v>614</v>
      </c>
      <c r="F734"/>
      <c r="G734" s="152" t="s">
        <v>607</v>
      </c>
      <c r="H734" s="152" t="s">
        <v>606</v>
      </c>
      <c r="I734" s="152" t="s">
        <v>506</v>
      </c>
      <c r="J734">
        <v>0.1235</v>
      </c>
      <c r="K734" s="152" t="s">
        <v>744</v>
      </c>
      <c r="L734" s="152" t="s">
        <v>741</v>
      </c>
      <c r="M734">
        <v>2022</v>
      </c>
      <c r="N734" t="s">
        <v>5146</v>
      </c>
    </row>
    <row r="735" spans="1:14">
      <c r="A735" s="152" t="s">
        <v>1601</v>
      </c>
      <c r="B735" s="152" t="s">
        <v>442</v>
      </c>
      <c r="C735" s="152" t="s">
        <v>451</v>
      </c>
      <c r="D735" s="152" t="s">
        <v>604</v>
      </c>
      <c r="E735" s="152" t="s">
        <v>614</v>
      </c>
      <c r="F735"/>
      <c r="G735" s="152" t="s">
        <v>608</v>
      </c>
      <c r="H735" s="152" t="s">
        <v>606</v>
      </c>
      <c r="I735" s="152" t="s">
        <v>506</v>
      </c>
      <c r="J735">
        <v>0</v>
      </c>
      <c r="K735" s="152" t="s">
        <v>744</v>
      </c>
      <c r="L735" s="152" t="s">
        <v>741</v>
      </c>
      <c r="M735">
        <v>2022</v>
      </c>
      <c r="N735" t="s">
        <v>5147</v>
      </c>
    </row>
    <row r="736" spans="1:14">
      <c r="A736" s="152" t="s">
        <v>1602</v>
      </c>
      <c r="B736" s="152" t="s">
        <v>442</v>
      </c>
      <c r="C736" s="152" t="s">
        <v>451</v>
      </c>
      <c r="D736" s="152" t="s">
        <v>604</v>
      </c>
      <c r="E736" s="152" t="s">
        <v>615</v>
      </c>
      <c r="F736"/>
      <c r="G736" s="152" t="s">
        <v>141</v>
      </c>
      <c r="H736" s="152" t="s">
        <v>424</v>
      </c>
      <c r="I736" s="152" t="s">
        <v>506</v>
      </c>
      <c r="J736">
        <v>0.20296413999999999</v>
      </c>
      <c r="K736" s="152" t="s">
        <v>744</v>
      </c>
      <c r="L736" s="152" t="s">
        <v>741</v>
      </c>
      <c r="M736">
        <v>2022</v>
      </c>
      <c r="N736" t="s">
        <v>5148</v>
      </c>
    </row>
    <row r="737" spans="1:14">
      <c r="A737" s="152" t="s">
        <v>1603</v>
      </c>
      <c r="B737" s="152" t="s">
        <v>442</v>
      </c>
      <c r="C737" s="152" t="s">
        <v>451</v>
      </c>
      <c r="D737" s="152" t="s">
        <v>604</v>
      </c>
      <c r="E737" s="152" t="s">
        <v>615</v>
      </c>
      <c r="F737"/>
      <c r="G737" s="152" t="s">
        <v>207</v>
      </c>
      <c r="H737" s="152" t="s">
        <v>424</v>
      </c>
      <c r="I737" s="152" t="s">
        <v>506</v>
      </c>
      <c r="J737">
        <v>0.21060000000000001</v>
      </c>
      <c r="K737" s="152" t="s">
        <v>744</v>
      </c>
      <c r="L737" s="152" t="s">
        <v>741</v>
      </c>
      <c r="M737">
        <v>2022</v>
      </c>
      <c r="N737" t="s">
        <v>5149</v>
      </c>
    </row>
    <row r="738" spans="1:14">
      <c r="A738" s="152" t="s">
        <v>1604</v>
      </c>
      <c r="B738" s="152" t="s">
        <v>442</v>
      </c>
      <c r="C738" s="152" t="s">
        <v>451</v>
      </c>
      <c r="D738" s="152" t="s">
        <v>604</v>
      </c>
      <c r="E738" s="152" t="s">
        <v>615</v>
      </c>
      <c r="F738"/>
      <c r="G738" s="152" t="s">
        <v>208</v>
      </c>
      <c r="H738" s="152" t="s">
        <v>424</v>
      </c>
      <c r="I738" s="152" t="s">
        <v>506</v>
      </c>
      <c r="J738">
        <v>0.20518</v>
      </c>
      <c r="K738" s="152" t="s">
        <v>744</v>
      </c>
      <c r="L738" s="152" t="s">
        <v>741</v>
      </c>
      <c r="M738">
        <v>2022</v>
      </c>
      <c r="N738" t="s">
        <v>5150</v>
      </c>
    </row>
    <row r="739" spans="1:14">
      <c r="A739" s="152" t="s">
        <v>1605</v>
      </c>
      <c r="B739" s="152" t="s">
        <v>442</v>
      </c>
      <c r="C739" s="152" t="s">
        <v>451</v>
      </c>
      <c r="D739" s="152" t="s">
        <v>604</v>
      </c>
      <c r="E739" s="152" t="s">
        <v>615</v>
      </c>
      <c r="F739"/>
      <c r="G739" s="152" t="s">
        <v>607</v>
      </c>
      <c r="H739" s="152" t="s">
        <v>424</v>
      </c>
      <c r="I739" s="152" t="s">
        <v>506</v>
      </c>
      <c r="J739">
        <v>7.4709999999999999E-2</v>
      </c>
      <c r="K739" s="152" t="s">
        <v>744</v>
      </c>
      <c r="L739" s="152" t="s">
        <v>741</v>
      </c>
      <c r="M739">
        <v>2022</v>
      </c>
      <c r="N739" t="s">
        <v>5151</v>
      </c>
    </row>
    <row r="740" spans="1:14">
      <c r="A740" s="152" t="s">
        <v>1606</v>
      </c>
      <c r="B740" s="152" t="s">
        <v>442</v>
      </c>
      <c r="C740" s="152" t="s">
        <v>451</v>
      </c>
      <c r="D740" s="152" t="s">
        <v>604</v>
      </c>
      <c r="E740" s="152" t="s">
        <v>615</v>
      </c>
      <c r="F740"/>
      <c r="G740" s="152" t="s">
        <v>608</v>
      </c>
      <c r="H740" s="152" t="s">
        <v>424</v>
      </c>
      <c r="I740" s="152" t="s">
        <v>506</v>
      </c>
      <c r="J740">
        <v>0</v>
      </c>
      <c r="K740" s="152" t="s">
        <v>744</v>
      </c>
      <c r="L740" s="152" t="s">
        <v>741</v>
      </c>
      <c r="M740">
        <v>2022</v>
      </c>
      <c r="N740" t="s">
        <v>5152</v>
      </c>
    </row>
    <row r="741" spans="1:14">
      <c r="A741" s="152" t="s">
        <v>1607</v>
      </c>
      <c r="B741" s="152" t="s">
        <v>442</v>
      </c>
      <c r="C741" s="152" t="s">
        <v>451</v>
      </c>
      <c r="D741" s="152" t="s">
        <v>604</v>
      </c>
      <c r="E741" s="152" t="s">
        <v>615</v>
      </c>
      <c r="F741"/>
      <c r="G741" s="152" t="s">
        <v>141</v>
      </c>
      <c r="H741" s="152" t="s">
        <v>606</v>
      </c>
      <c r="I741" s="152" t="s">
        <v>506</v>
      </c>
      <c r="J741">
        <v>0.32665</v>
      </c>
      <c r="K741" s="152" t="s">
        <v>744</v>
      </c>
      <c r="L741" s="152" t="s">
        <v>741</v>
      </c>
      <c r="M741">
        <v>2022</v>
      </c>
      <c r="N741" t="s">
        <v>5153</v>
      </c>
    </row>
    <row r="742" spans="1:14">
      <c r="A742" s="152" t="s">
        <v>1608</v>
      </c>
      <c r="B742" s="152" t="s">
        <v>442</v>
      </c>
      <c r="C742" s="152" t="s">
        <v>451</v>
      </c>
      <c r="D742" s="152" t="s">
        <v>604</v>
      </c>
      <c r="E742" s="152" t="s">
        <v>615</v>
      </c>
      <c r="F742"/>
      <c r="G742" s="152" t="s">
        <v>207</v>
      </c>
      <c r="H742" s="152" t="s">
        <v>606</v>
      </c>
      <c r="I742" s="152" t="s">
        <v>506</v>
      </c>
      <c r="J742">
        <v>0.33892</v>
      </c>
      <c r="K742" s="152" t="s">
        <v>744</v>
      </c>
      <c r="L742" s="152" t="s">
        <v>741</v>
      </c>
      <c r="M742">
        <v>2022</v>
      </c>
      <c r="N742" t="s">
        <v>5154</v>
      </c>
    </row>
    <row r="743" spans="1:14">
      <c r="A743" s="152" t="s">
        <v>1609</v>
      </c>
      <c r="B743" s="152" t="s">
        <v>442</v>
      </c>
      <c r="C743" s="152" t="s">
        <v>451</v>
      </c>
      <c r="D743" s="152" t="s">
        <v>604</v>
      </c>
      <c r="E743" s="152" t="s">
        <v>615</v>
      </c>
      <c r="F743"/>
      <c r="G743" s="152" t="s">
        <v>208</v>
      </c>
      <c r="H743" s="152" t="s">
        <v>606</v>
      </c>
      <c r="I743" s="152" t="s">
        <v>506</v>
      </c>
      <c r="J743">
        <v>0.33019999999999999</v>
      </c>
      <c r="K743" s="152" t="s">
        <v>744</v>
      </c>
      <c r="L743" s="152" t="s">
        <v>741</v>
      </c>
      <c r="M743">
        <v>2022</v>
      </c>
      <c r="N743" t="s">
        <v>5155</v>
      </c>
    </row>
    <row r="744" spans="1:14">
      <c r="A744" s="152" t="s">
        <v>1610</v>
      </c>
      <c r="B744" s="152" t="s">
        <v>442</v>
      </c>
      <c r="C744" s="152" t="s">
        <v>451</v>
      </c>
      <c r="D744" s="152" t="s">
        <v>604</v>
      </c>
      <c r="E744" s="152" t="s">
        <v>615</v>
      </c>
      <c r="F744"/>
      <c r="G744" s="152" t="s">
        <v>607</v>
      </c>
      <c r="H744" s="152" t="s">
        <v>606</v>
      </c>
      <c r="I744" s="152" t="s">
        <v>506</v>
      </c>
      <c r="J744">
        <v>0.12023</v>
      </c>
      <c r="K744" s="152" t="s">
        <v>744</v>
      </c>
      <c r="L744" s="152" t="s">
        <v>741</v>
      </c>
      <c r="M744">
        <v>2022</v>
      </c>
      <c r="N744" t="s">
        <v>5156</v>
      </c>
    </row>
    <row r="745" spans="1:14">
      <c r="A745" s="152" t="s">
        <v>1611</v>
      </c>
      <c r="B745" s="152" t="s">
        <v>442</v>
      </c>
      <c r="C745" s="152" t="s">
        <v>451</v>
      </c>
      <c r="D745" s="152" t="s">
        <v>604</v>
      </c>
      <c r="E745" s="152" t="s">
        <v>615</v>
      </c>
      <c r="F745"/>
      <c r="G745" s="152" t="s">
        <v>608</v>
      </c>
      <c r="H745" s="152" t="s">
        <v>606</v>
      </c>
      <c r="I745" s="152" t="s">
        <v>506</v>
      </c>
      <c r="J745">
        <v>0</v>
      </c>
      <c r="K745" s="152" t="s">
        <v>744</v>
      </c>
      <c r="L745" s="152" t="s">
        <v>741</v>
      </c>
      <c r="M745">
        <v>2022</v>
      </c>
      <c r="N745" t="s">
        <v>5157</v>
      </c>
    </row>
    <row r="746" spans="1:14">
      <c r="A746" s="152" t="s">
        <v>1612</v>
      </c>
      <c r="B746" s="152" t="s">
        <v>442</v>
      </c>
      <c r="C746" s="152" t="s">
        <v>451</v>
      </c>
      <c r="D746" s="152" t="s">
        <v>604</v>
      </c>
      <c r="E746" s="152" t="s">
        <v>616</v>
      </c>
      <c r="F746"/>
      <c r="G746" s="152" t="s">
        <v>141</v>
      </c>
      <c r="H746" s="152" t="s">
        <v>424</v>
      </c>
      <c r="I746" s="152" t="s">
        <v>506</v>
      </c>
      <c r="J746">
        <v>0.17784414000000001</v>
      </c>
      <c r="K746" s="152" t="s">
        <v>744</v>
      </c>
      <c r="L746" s="152" t="s">
        <v>741</v>
      </c>
      <c r="M746">
        <v>2022</v>
      </c>
      <c r="N746" t="s">
        <v>5158</v>
      </c>
    </row>
    <row r="747" spans="1:14">
      <c r="A747" s="152" t="s">
        <v>1613</v>
      </c>
      <c r="B747" s="152" t="s">
        <v>442</v>
      </c>
      <c r="C747" s="152" t="s">
        <v>451</v>
      </c>
      <c r="D747" s="152" t="s">
        <v>604</v>
      </c>
      <c r="E747" s="152" t="s">
        <v>616</v>
      </c>
      <c r="F747"/>
      <c r="G747" s="152" t="s">
        <v>207</v>
      </c>
      <c r="H747" s="152" t="s">
        <v>424</v>
      </c>
      <c r="I747" s="152" t="s">
        <v>506</v>
      </c>
      <c r="J747">
        <v>0.19117999999999999</v>
      </c>
      <c r="K747" s="152" t="s">
        <v>744</v>
      </c>
      <c r="L747" s="152" t="s">
        <v>741</v>
      </c>
      <c r="M747">
        <v>2022</v>
      </c>
      <c r="N747" t="s">
        <v>5159</v>
      </c>
    </row>
    <row r="748" spans="1:14">
      <c r="A748" s="152" t="s">
        <v>1614</v>
      </c>
      <c r="B748" s="152" t="s">
        <v>442</v>
      </c>
      <c r="C748" s="152" t="s">
        <v>451</v>
      </c>
      <c r="D748" s="152" t="s">
        <v>604</v>
      </c>
      <c r="E748" s="152" t="s">
        <v>616</v>
      </c>
      <c r="F748"/>
      <c r="G748" s="152" t="s">
        <v>208</v>
      </c>
      <c r="H748" s="152" t="s">
        <v>424</v>
      </c>
      <c r="I748" s="152" t="s">
        <v>506</v>
      </c>
      <c r="J748">
        <v>0.18146000000000001</v>
      </c>
      <c r="K748" s="152" t="s">
        <v>744</v>
      </c>
      <c r="L748" s="152" t="s">
        <v>741</v>
      </c>
      <c r="M748">
        <v>2022</v>
      </c>
      <c r="N748" t="s">
        <v>5160</v>
      </c>
    </row>
    <row r="749" spans="1:14">
      <c r="A749" s="152" t="s">
        <v>1615</v>
      </c>
      <c r="B749" s="152" t="s">
        <v>442</v>
      </c>
      <c r="C749" s="152" t="s">
        <v>451</v>
      </c>
      <c r="D749" s="152" t="s">
        <v>604</v>
      </c>
      <c r="E749" s="152" t="s">
        <v>616</v>
      </c>
      <c r="F749"/>
      <c r="G749" s="152" t="s">
        <v>607</v>
      </c>
      <c r="H749" s="152" t="s">
        <v>424</v>
      </c>
      <c r="I749" s="152" t="s">
        <v>506</v>
      </c>
      <c r="J749">
        <v>5.1799999999999999E-2</v>
      </c>
      <c r="K749" s="152" t="s">
        <v>744</v>
      </c>
      <c r="L749" s="152" t="s">
        <v>741</v>
      </c>
      <c r="M749">
        <v>2022</v>
      </c>
      <c r="N749" t="s">
        <v>5161</v>
      </c>
    </row>
    <row r="750" spans="1:14">
      <c r="A750" s="152" t="s">
        <v>1616</v>
      </c>
      <c r="B750" s="152" t="s">
        <v>442</v>
      </c>
      <c r="C750" s="152" t="s">
        <v>451</v>
      </c>
      <c r="D750" s="152" t="s">
        <v>604</v>
      </c>
      <c r="E750" s="152" t="s">
        <v>616</v>
      </c>
      <c r="F750"/>
      <c r="G750" s="152" t="s">
        <v>608</v>
      </c>
      <c r="H750" s="152" t="s">
        <v>424</v>
      </c>
      <c r="I750" s="152" t="s">
        <v>506</v>
      </c>
      <c r="J750">
        <v>0</v>
      </c>
      <c r="K750" s="152" t="s">
        <v>744</v>
      </c>
      <c r="L750" s="152" t="s">
        <v>741</v>
      </c>
      <c r="M750">
        <v>2022</v>
      </c>
      <c r="N750" t="s">
        <v>5162</v>
      </c>
    </row>
    <row r="751" spans="1:14">
      <c r="A751" s="152" t="s">
        <v>1617</v>
      </c>
      <c r="B751" s="152" t="s">
        <v>442</v>
      </c>
      <c r="C751" s="152" t="s">
        <v>451</v>
      </c>
      <c r="D751" s="152" t="s">
        <v>604</v>
      </c>
      <c r="E751" s="152" t="s">
        <v>616</v>
      </c>
      <c r="F751"/>
      <c r="G751" s="152" t="s">
        <v>141</v>
      </c>
      <c r="H751" s="152" t="s">
        <v>606</v>
      </c>
      <c r="I751" s="152" t="s">
        <v>506</v>
      </c>
      <c r="J751">
        <v>0.28621000000000002</v>
      </c>
      <c r="K751" s="152" t="s">
        <v>744</v>
      </c>
      <c r="L751" s="152" t="s">
        <v>741</v>
      </c>
      <c r="M751">
        <v>2022</v>
      </c>
      <c r="N751" t="s">
        <v>5163</v>
      </c>
    </row>
    <row r="752" spans="1:14">
      <c r="A752" s="152" t="s">
        <v>1618</v>
      </c>
      <c r="B752" s="152" t="s">
        <v>442</v>
      </c>
      <c r="C752" s="152" t="s">
        <v>451</v>
      </c>
      <c r="D752" s="152" t="s">
        <v>604</v>
      </c>
      <c r="E752" s="152" t="s">
        <v>616</v>
      </c>
      <c r="F752"/>
      <c r="G752" s="152" t="s">
        <v>207</v>
      </c>
      <c r="H752" s="152" t="s">
        <v>606</v>
      </c>
      <c r="I752" s="152" t="s">
        <v>506</v>
      </c>
      <c r="J752">
        <v>0.30767</v>
      </c>
      <c r="K752" s="152" t="s">
        <v>744</v>
      </c>
      <c r="L752" s="152" t="s">
        <v>741</v>
      </c>
      <c r="M752">
        <v>2022</v>
      </c>
      <c r="N752" t="s">
        <v>5164</v>
      </c>
    </row>
    <row r="753" spans="1:14">
      <c r="A753" s="152" t="s">
        <v>1619</v>
      </c>
      <c r="B753" s="152" t="s">
        <v>442</v>
      </c>
      <c r="C753" s="152" t="s">
        <v>451</v>
      </c>
      <c r="D753" s="152" t="s">
        <v>604</v>
      </c>
      <c r="E753" s="152" t="s">
        <v>616</v>
      </c>
      <c r="F753"/>
      <c r="G753" s="152" t="s">
        <v>208</v>
      </c>
      <c r="H753" s="152" t="s">
        <v>606</v>
      </c>
      <c r="I753" s="152" t="s">
        <v>506</v>
      </c>
      <c r="J753">
        <v>0.29203000000000001</v>
      </c>
      <c r="K753" s="152" t="s">
        <v>744</v>
      </c>
      <c r="L753" s="152" t="s">
        <v>741</v>
      </c>
      <c r="M753">
        <v>2022</v>
      </c>
      <c r="N753" t="s">
        <v>5165</v>
      </c>
    </row>
    <row r="754" spans="1:14">
      <c r="A754" s="152" t="s">
        <v>1620</v>
      </c>
      <c r="B754" s="152" t="s">
        <v>442</v>
      </c>
      <c r="C754" s="152" t="s">
        <v>451</v>
      </c>
      <c r="D754" s="152" t="s">
        <v>604</v>
      </c>
      <c r="E754" s="152" t="s">
        <v>616</v>
      </c>
      <c r="F754"/>
      <c r="G754" s="152" t="s">
        <v>607</v>
      </c>
      <c r="H754" s="152" t="s">
        <v>606</v>
      </c>
      <c r="I754" s="152" t="s">
        <v>506</v>
      </c>
      <c r="J754">
        <v>8.337E-2</v>
      </c>
      <c r="K754" s="152" t="s">
        <v>744</v>
      </c>
      <c r="L754" s="152" t="s">
        <v>741</v>
      </c>
      <c r="M754">
        <v>2022</v>
      </c>
      <c r="N754" t="s">
        <v>5166</v>
      </c>
    </row>
    <row r="755" spans="1:14">
      <c r="A755" s="152" t="s">
        <v>1621</v>
      </c>
      <c r="B755" s="152" t="s">
        <v>442</v>
      </c>
      <c r="C755" s="152" t="s">
        <v>451</v>
      </c>
      <c r="D755" s="152" t="s">
        <v>604</v>
      </c>
      <c r="E755" s="152" t="s">
        <v>616</v>
      </c>
      <c r="F755"/>
      <c r="G755" s="152" t="s">
        <v>608</v>
      </c>
      <c r="H755" s="152" t="s">
        <v>606</v>
      </c>
      <c r="I755" s="152" t="s">
        <v>506</v>
      </c>
      <c r="J755">
        <v>0</v>
      </c>
      <c r="K755" s="152" t="s">
        <v>744</v>
      </c>
      <c r="L755" s="152" t="s">
        <v>741</v>
      </c>
      <c r="M755">
        <v>2022</v>
      </c>
      <c r="N755" t="s">
        <v>5167</v>
      </c>
    </row>
    <row r="756" spans="1:14">
      <c r="A756" s="152" t="s">
        <v>1622</v>
      </c>
      <c r="B756" s="152" t="s">
        <v>442</v>
      </c>
      <c r="C756" s="152" t="s">
        <v>451</v>
      </c>
      <c r="D756" s="152" t="s">
        <v>617</v>
      </c>
      <c r="E756" s="152" t="s">
        <v>212</v>
      </c>
      <c r="F756"/>
      <c r="G756" s="152" t="s">
        <v>141</v>
      </c>
      <c r="H756" s="152" t="s">
        <v>424</v>
      </c>
      <c r="I756" s="152" t="s">
        <v>506</v>
      </c>
      <c r="J756">
        <v>0.13989414</v>
      </c>
      <c r="K756" s="152" t="s">
        <v>744</v>
      </c>
      <c r="L756" s="152" t="s">
        <v>741</v>
      </c>
      <c r="M756">
        <v>2022</v>
      </c>
      <c r="N756" t="s">
        <v>5168</v>
      </c>
    </row>
    <row r="757" spans="1:14">
      <c r="A757" s="152" t="s">
        <v>1623</v>
      </c>
      <c r="B757" s="152" t="s">
        <v>442</v>
      </c>
      <c r="C757" s="152" t="s">
        <v>451</v>
      </c>
      <c r="D757" s="152" t="s">
        <v>617</v>
      </c>
      <c r="E757" s="152" t="s">
        <v>212</v>
      </c>
      <c r="F757"/>
      <c r="G757" s="152" t="s">
        <v>207</v>
      </c>
      <c r="H757" s="152" t="s">
        <v>424</v>
      </c>
      <c r="I757" s="152" t="s">
        <v>506</v>
      </c>
      <c r="J757">
        <v>0.14652000000000001</v>
      </c>
      <c r="K757" s="152" t="s">
        <v>744</v>
      </c>
      <c r="L757" s="152" t="s">
        <v>741</v>
      </c>
      <c r="M757">
        <v>2022</v>
      </c>
      <c r="N757" t="s">
        <v>5169</v>
      </c>
    </row>
    <row r="758" spans="1:14">
      <c r="A758" s="152" t="s">
        <v>1624</v>
      </c>
      <c r="B758" s="152" t="s">
        <v>442</v>
      </c>
      <c r="C758" s="152" t="s">
        <v>451</v>
      </c>
      <c r="D758" s="152" t="s">
        <v>617</v>
      </c>
      <c r="E758" s="152" t="s">
        <v>212</v>
      </c>
      <c r="F758"/>
      <c r="G758" s="152" t="s">
        <v>215</v>
      </c>
      <c r="H758" s="152" t="s">
        <v>424</v>
      </c>
      <c r="I758" s="152" t="s">
        <v>506</v>
      </c>
      <c r="J758">
        <v>0.10332</v>
      </c>
      <c r="K758" s="152" t="s">
        <v>744</v>
      </c>
      <c r="L758" s="152" t="s">
        <v>741</v>
      </c>
      <c r="M758">
        <v>2022</v>
      </c>
      <c r="N758" t="s">
        <v>5170</v>
      </c>
    </row>
    <row r="759" spans="1:14">
      <c r="A759" s="152" t="s">
        <v>1625</v>
      </c>
      <c r="B759" s="152" t="s">
        <v>442</v>
      </c>
      <c r="C759" s="152" t="s">
        <v>451</v>
      </c>
      <c r="D759" s="152" t="s">
        <v>617</v>
      </c>
      <c r="E759" s="152" t="s">
        <v>212</v>
      </c>
      <c r="F759"/>
      <c r="G759" s="152" t="s">
        <v>10</v>
      </c>
      <c r="H759" s="152" t="s">
        <v>424</v>
      </c>
      <c r="I759" s="152" t="s">
        <v>506</v>
      </c>
      <c r="J759"/>
      <c r="K759" s="152" t="s">
        <v>744</v>
      </c>
      <c r="L759" s="152" t="s">
        <v>741</v>
      </c>
      <c r="M759">
        <v>2022</v>
      </c>
      <c r="N759" t="s">
        <v>5171</v>
      </c>
    </row>
    <row r="760" spans="1:14">
      <c r="A760" s="152" t="s">
        <v>1626</v>
      </c>
      <c r="B760" s="152" t="s">
        <v>442</v>
      </c>
      <c r="C760" s="152" t="s">
        <v>451</v>
      </c>
      <c r="D760" s="152" t="s">
        <v>617</v>
      </c>
      <c r="E760" s="152" t="s">
        <v>212</v>
      </c>
      <c r="F760"/>
      <c r="G760" s="152" t="s">
        <v>12</v>
      </c>
      <c r="H760" s="152" t="s">
        <v>424</v>
      </c>
      <c r="I760" s="152" t="s">
        <v>506</v>
      </c>
      <c r="J760"/>
      <c r="K760" s="152" t="s">
        <v>744</v>
      </c>
      <c r="L760" s="152" t="s">
        <v>741</v>
      </c>
      <c r="M760">
        <v>2022</v>
      </c>
      <c r="N760" t="s">
        <v>5172</v>
      </c>
    </row>
    <row r="761" spans="1:14">
      <c r="A761" s="152" t="s">
        <v>1627</v>
      </c>
      <c r="B761" s="152" t="s">
        <v>442</v>
      </c>
      <c r="C761" s="152" t="s">
        <v>451</v>
      </c>
      <c r="D761" s="152" t="s">
        <v>617</v>
      </c>
      <c r="E761" s="152" t="s">
        <v>212</v>
      </c>
      <c r="F761"/>
      <c r="G761" s="152" t="s">
        <v>208</v>
      </c>
      <c r="H761" s="152" t="s">
        <v>424</v>
      </c>
      <c r="I761" s="152" t="s">
        <v>506</v>
      </c>
      <c r="J761">
        <v>0.1444</v>
      </c>
      <c r="K761" s="152" t="s">
        <v>744</v>
      </c>
      <c r="L761" s="152" t="s">
        <v>741</v>
      </c>
      <c r="M761">
        <v>2022</v>
      </c>
      <c r="N761" t="s">
        <v>5173</v>
      </c>
    </row>
    <row r="762" spans="1:14">
      <c r="A762" s="152" t="s">
        <v>1628</v>
      </c>
      <c r="B762" s="152" t="s">
        <v>442</v>
      </c>
      <c r="C762" s="152" t="s">
        <v>451</v>
      </c>
      <c r="D762" s="152" t="s">
        <v>617</v>
      </c>
      <c r="E762" s="152" t="s">
        <v>212</v>
      </c>
      <c r="F762"/>
      <c r="G762" s="152" t="s">
        <v>607</v>
      </c>
      <c r="H762" s="152" t="s">
        <v>424</v>
      </c>
      <c r="I762" s="152" t="s">
        <v>506</v>
      </c>
      <c r="J762">
        <v>2.2159999999999999E-2</v>
      </c>
      <c r="K762" s="152" t="s">
        <v>744</v>
      </c>
      <c r="L762" s="152" t="s">
        <v>741</v>
      </c>
      <c r="M762">
        <v>2022</v>
      </c>
      <c r="N762" t="s">
        <v>5174</v>
      </c>
    </row>
    <row r="763" spans="1:14">
      <c r="A763" s="152" t="s">
        <v>1629</v>
      </c>
      <c r="B763" s="152" t="s">
        <v>442</v>
      </c>
      <c r="C763" s="152" t="s">
        <v>451</v>
      </c>
      <c r="D763" s="152" t="s">
        <v>617</v>
      </c>
      <c r="E763" s="152" t="s">
        <v>212</v>
      </c>
      <c r="F763"/>
      <c r="G763" s="152" t="s">
        <v>608</v>
      </c>
      <c r="H763" s="152" t="s">
        <v>424</v>
      </c>
      <c r="I763" s="152" t="s">
        <v>506</v>
      </c>
      <c r="J763">
        <v>0</v>
      </c>
      <c r="K763" s="152" t="s">
        <v>744</v>
      </c>
      <c r="L763" s="152" t="s">
        <v>741</v>
      </c>
      <c r="M763">
        <v>2022</v>
      </c>
      <c r="N763" t="s">
        <v>5175</v>
      </c>
    </row>
    <row r="764" spans="1:14">
      <c r="A764" s="152" t="s">
        <v>1630</v>
      </c>
      <c r="B764" s="152" t="s">
        <v>442</v>
      </c>
      <c r="C764" s="152" t="s">
        <v>451</v>
      </c>
      <c r="D764" s="152" t="s">
        <v>617</v>
      </c>
      <c r="E764" s="152" t="s">
        <v>212</v>
      </c>
      <c r="F764"/>
      <c r="G764" s="152" t="s">
        <v>141</v>
      </c>
      <c r="H764" s="152" t="s">
        <v>606</v>
      </c>
      <c r="I764" s="152" t="s">
        <v>506</v>
      </c>
      <c r="J764">
        <v>0.22514000000000001</v>
      </c>
      <c r="K764" s="152" t="s">
        <v>744</v>
      </c>
      <c r="L764" s="152" t="s">
        <v>741</v>
      </c>
      <c r="M764">
        <v>2022</v>
      </c>
      <c r="N764" t="s">
        <v>5176</v>
      </c>
    </row>
    <row r="765" spans="1:14">
      <c r="A765" s="152" t="s">
        <v>1631</v>
      </c>
      <c r="B765" s="152" t="s">
        <v>442</v>
      </c>
      <c r="C765" s="152" t="s">
        <v>451</v>
      </c>
      <c r="D765" s="152" t="s">
        <v>617</v>
      </c>
      <c r="E765" s="152" t="s">
        <v>212</v>
      </c>
      <c r="F765"/>
      <c r="G765" s="152" t="s">
        <v>207</v>
      </c>
      <c r="H765" s="152" t="s">
        <v>606</v>
      </c>
      <c r="I765" s="152" t="s">
        <v>506</v>
      </c>
      <c r="J765">
        <v>0.23580000000000001</v>
      </c>
      <c r="K765" s="152" t="s">
        <v>744</v>
      </c>
      <c r="L765" s="152" t="s">
        <v>741</v>
      </c>
      <c r="M765">
        <v>2022</v>
      </c>
      <c r="N765" t="s">
        <v>5177</v>
      </c>
    </row>
    <row r="766" spans="1:14">
      <c r="A766" s="152" t="s">
        <v>1632</v>
      </c>
      <c r="B766" s="152" t="s">
        <v>442</v>
      </c>
      <c r="C766" s="152" t="s">
        <v>451</v>
      </c>
      <c r="D766" s="152" t="s">
        <v>617</v>
      </c>
      <c r="E766" s="152" t="s">
        <v>212</v>
      </c>
      <c r="F766"/>
      <c r="G766" s="152" t="s">
        <v>215</v>
      </c>
      <c r="H766" s="152" t="s">
        <v>606</v>
      </c>
      <c r="I766" s="152" t="s">
        <v>506</v>
      </c>
      <c r="J766">
        <v>0.16628000000000001</v>
      </c>
      <c r="K766" s="152" t="s">
        <v>744</v>
      </c>
      <c r="L766" s="152" t="s">
        <v>741</v>
      </c>
      <c r="M766">
        <v>2022</v>
      </c>
      <c r="N766" t="s">
        <v>5178</v>
      </c>
    </row>
    <row r="767" spans="1:14">
      <c r="A767" s="152" t="s">
        <v>1633</v>
      </c>
      <c r="B767" s="152" t="s">
        <v>442</v>
      </c>
      <c r="C767" s="152" t="s">
        <v>451</v>
      </c>
      <c r="D767" s="152" t="s">
        <v>617</v>
      </c>
      <c r="E767" s="152" t="s">
        <v>212</v>
      </c>
      <c r="F767"/>
      <c r="G767" s="152" t="s">
        <v>10</v>
      </c>
      <c r="H767" s="152" t="s">
        <v>606</v>
      </c>
      <c r="I767" s="152" t="s">
        <v>506</v>
      </c>
      <c r="J767"/>
      <c r="K767" s="152" t="s">
        <v>744</v>
      </c>
      <c r="L767" s="152" t="s">
        <v>741</v>
      </c>
      <c r="M767">
        <v>2022</v>
      </c>
      <c r="N767" t="s">
        <v>5179</v>
      </c>
    </row>
    <row r="768" spans="1:14">
      <c r="A768" s="152" t="s">
        <v>1634</v>
      </c>
      <c r="B768" s="152" t="s">
        <v>442</v>
      </c>
      <c r="C768" s="152" t="s">
        <v>451</v>
      </c>
      <c r="D768" s="152" t="s">
        <v>617</v>
      </c>
      <c r="E768" s="152" t="s">
        <v>212</v>
      </c>
      <c r="F768"/>
      <c r="G768" s="152" t="s">
        <v>12</v>
      </c>
      <c r="H768" s="152" t="s">
        <v>606</v>
      </c>
      <c r="I768" s="152" t="s">
        <v>506</v>
      </c>
      <c r="J768"/>
      <c r="K768" s="152" t="s">
        <v>744</v>
      </c>
      <c r="L768" s="152" t="s">
        <v>741</v>
      </c>
      <c r="M768">
        <v>2022</v>
      </c>
      <c r="N768" t="s">
        <v>5180</v>
      </c>
    </row>
    <row r="769" spans="1:14">
      <c r="A769" s="152" t="s">
        <v>1635</v>
      </c>
      <c r="B769" s="152" t="s">
        <v>442</v>
      </c>
      <c r="C769" s="152" t="s">
        <v>451</v>
      </c>
      <c r="D769" s="152" t="s">
        <v>617</v>
      </c>
      <c r="E769" s="152" t="s">
        <v>212</v>
      </c>
      <c r="F769"/>
      <c r="G769" s="152" t="s">
        <v>208</v>
      </c>
      <c r="H769" s="152" t="s">
        <v>606</v>
      </c>
      <c r="I769" s="152" t="s">
        <v>506</v>
      </c>
      <c r="J769">
        <v>0.23239000000000001</v>
      </c>
      <c r="K769" s="152" t="s">
        <v>744</v>
      </c>
      <c r="L769" s="152" t="s">
        <v>741</v>
      </c>
      <c r="M769">
        <v>2022</v>
      </c>
      <c r="N769" t="s">
        <v>5181</v>
      </c>
    </row>
    <row r="770" spans="1:14">
      <c r="A770" s="152" t="s">
        <v>1636</v>
      </c>
      <c r="B770" s="152" t="s">
        <v>442</v>
      </c>
      <c r="C770" s="152" t="s">
        <v>451</v>
      </c>
      <c r="D770" s="152" t="s">
        <v>617</v>
      </c>
      <c r="E770" s="152" t="s">
        <v>212</v>
      </c>
      <c r="F770"/>
      <c r="G770" s="152" t="s">
        <v>607</v>
      </c>
      <c r="H770" s="152" t="s">
        <v>606</v>
      </c>
      <c r="I770" s="152" t="s">
        <v>506</v>
      </c>
      <c r="J770">
        <v>3.567E-2</v>
      </c>
      <c r="K770" s="152" t="s">
        <v>744</v>
      </c>
      <c r="L770" s="152" t="s">
        <v>741</v>
      </c>
      <c r="M770">
        <v>2022</v>
      </c>
      <c r="N770" t="s">
        <v>5182</v>
      </c>
    </row>
    <row r="771" spans="1:14">
      <c r="A771" s="152" t="s">
        <v>1637</v>
      </c>
      <c r="B771" s="152" t="s">
        <v>442</v>
      </c>
      <c r="C771" s="152" t="s">
        <v>451</v>
      </c>
      <c r="D771" s="152" t="s">
        <v>617</v>
      </c>
      <c r="E771" s="152" t="s">
        <v>212</v>
      </c>
      <c r="F771"/>
      <c r="G771" s="152" t="s">
        <v>608</v>
      </c>
      <c r="H771" s="152" t="s">
        <v>606</v>
      </c>
      <c r="I771" s="152" t="s">
        <v>506</v>
      </c>
      <c r="J771">
        <v>0</v>
      </c>
      <c r="K771" s="152" t="s">
        <v>744</v>
      </c>
      <c r="L771" s="152" t="s">
        <v>741</v>
      </c>
      <c r="M771">
        <v>2022</v>
      </c>
      <c r="N771" t="s">
        <v>5183</v>
      </c>
    </row>
    <row r="772" spans="1:14">
      <c r="A772" s="152" t="s">
        <v>1638</v>
      </c>
      <c r="B772" s="152" t="s">
        <v>442</v>
      </c>
      <c r="C772" s="152" t="s">
        <v>451</v>
      </c>
      <c r="D772" s="152" t="s">
        <v>617</v>
      </c>
      <c r="E772" s="152" t="s">
        <v>136</v>
      </c>
      <c r="F772"/>
      <c r="G772" s="152" t="s">
        <v>141</v>
      </c>
      <c r="H772" s="152" t="s">
        <v>424</v>
      </c>
      <c r="I772" s="152" t="s">
        <v>506</v>
      </c>
      <c r="J772">
        <v>0.16800414</v>
      </c>
      <c r="K772" s="152" t="s">
        <v>744</v>
      </c>
      <c r="L772" s="152" t="s">
        <v>741</v>
      </c>
      <c r="M772">
        <v>2022</v>
      </c>
      <c r="N772" t="s">
        <v>5184</v>
      </c>
    </row>
    <row r="773" spans="1:14">
      <c r="A773" s="152" t="s">
        <v>1639</v>
      </c>
      <c r="B773" s="152" t="s">
        <v>442</v>
      </c>
      <c r="C773" s="152" t="s">
        <v>451</v>
      </c>
      <c r="D773" s="152" t="s">
        <v>617</v>
      </c>
      <c r="E773" s="152" t="s">
        <v>136</v>
      </c>
      <c r="F773"/>
      <c r="G773" s="152" t="s">
        <v>207</v>
      </c>
      <c r="H773" s="152" t="s">
        <v>424</v>
      </c>
      <c r="I773" s="152" t="s">
        <v>506</v>
      </c>
      <c r="J773">
        <v>0.1847</v>
      </c>
      <c r="K773" s="152" t="s">
        <v>744</v>
      </c>
      <c r="L773" s="152" t="s">
        <v>741</v>
      </c>
      <c r="M773">
        <v>2022</v>
      </c>
      <c r="N773" t="s">
        <v>5185</v>
      </c>
    </row>
    <row r="774" spans="1:14">
      <c r="A774" s="152" t="s">
        <v>1640</v>
      </c>
      <c r="B774" s="152" t="s">
        <v>442</v>
      </c>
      <c r="C774" s="152" t="s">
        <v>451</v>
      </c>
      <c r="D774" s="152" t="s">
        <v>617</v>
      </c>
      <c r="E774" s="152" t="s">
        <v>136</v>
      </c>
      <c r="F774"/>
      <c r="G774" s="152" t="s">
        <v>215</v>
      </c>
      <c r="H774" s="152" t="s">
        <v>424</v>
      </c>
      <c r="I774" s="152" t="s">
        <v>506</v>
      </c>
      <c r="J774">
        <v>0.10999</v>
      </c>
      <c r="K774" s="152" t="s">
        <v>744</v>
      </c>
      <c r="L774" s="152" t="s">
        <v>741</v>
      </c>
      <c r="M774">
        <v>2022</v>
      </c>
      <c r="N774" t="s">
        <v>5186</v>
      </c>
    </row>
    <row r="775" spans="1:14">
      <c r="A775" s="152" t="s">
        <v>1641</v>
      </c>
      <c r="B775" s="152" t="s">
        <v>442</v>
      </c>
      <c r="C775" s="152" t="s">
        <v>451</v>
      </c>
      <c r="D775" s="152" t="s">
        <v>617</v>
      </c>
      <c r="E775" s="152" t="s">
        <v>136</v>
      </c>
      <c r="F775"/>
      <c r="G775" s="152" t="s">
        <v>10</v>
      </c>
      <c r="H775" s="152" t="s">
        <v>424</v>
      </c>
      <c r="I775" s="152" t="s">
        <v>506</v>
      </c>
      <c r="J775">
        <v>0.15803</v>
      </c>
      <c r="K775" s="152" t="s">
        <v>744</v>
      </c>
      <c r="L775" s="152" t="s">
        <v>741</v>
      </c>
      <c r="M775">
        <v>2022</v>
      </c>
      <c r="N775" t="s">
        <v>5187</v>
      </c>
    </row>
    <row r="776" spans="1:14">
      <c r="A776" s="152" t="s">
        <v>1642</v>
      </c>
      <c r="B776" s="152" t="s">
        <v>442</v>
      </c>
      <c r="C776" s="152" t="s">
        <v>451</v>
      </c>
      <c r="D776" s="152" t="s">
        <v>617</v>
      </c>
      <c r="E776" s="152" t="s">
        <v>136</v>
      </c>
      <c r="F776"/>
      <c r="G776" s="152" t="s">
        <v>12</v>
      </c>
      <c r="H776" s="152" t="s">
        <v>424</v>
      </c>
      <c r="I776" s="152" t="s">
        <v>506</v>
      </c>
      <c r="J776">
        <v>0.17823</v>
      </c>
      <c r="K776" s="152" t="s">
        <v>744</v>
      </c>
      <c r="L776" s="152" t="s">
        <v>741</v>
      </c>
      <c r="M776">
        <v>2022</v>
      </c>
      <c r="N776" t="s">
        <v>5188</v>
      </c>
    </row>
    <row r="777" spans="1:14">
      <c r="A777" s="152" t="s">
        <v>1643</v>
      </c>
      <c r="B777" s="152" t="s">
        <v>442</v>
      </c>
      <c r="C777" s="152" t="s">
        <v>451</v>
      </c>
      <c r="D777" s="152" t="s">
        <v>617</v>
      </c>
      <c r="E777" s="152" t="s">
        <v>136</v>
      </c>
      <c r="F777"/>
      <c r="G777" s="152" t="s">
        <v>208</v>
      </c>
      <c r="H777" s="152" t="s">
        <v>424</v>
      </c>
      <c r="I777" s="152" t="s">
        <v>506</v>
      </c>
      <c r="J777">
        <v>0.17588000000000001</v>
      </c>
      <c r="K777" s="152" t="s">
        <v>744</v>
      </c>
      <c r="L777" s="152" t="s">
        <v>741</v>
      </c>
      <c r="M777">
        <v>2022</v>
      </c>
      <c r="N777" t="s">
        <v>5189</v>
      </c>
    </row>
    <row r="778" spans="1:14">
      <c r="A778" s="152" t="s">
        <v>1644</v>
      </c>
      <c r="B778" s="152" t="s">
        <v>442</v>
      </c>
      <c r="C778" s="152" t="s">
        <v>451</v>
      </c>
      <c r="D778" s="152" t="s">
        <v>617</v>
      </c>
      <c r="E778" s="152" t="s">
        <v>136</v>
      </c>
      <c r="F778"/>
      <c r="G778" s="152" t="s">
        <v>607</v>
      </c>
      <c r="H778" s="152" t="s">
        <v>424</v>
      </c>
      <c r="I778" s="152" t="s">
        <v>506</v>
      </c>
      <c r="J778">
        <v>6.4750000000000002E-2</v>
      </c>
      <c r="K778" s="152" t="s">
        <v>744</v>
      </c>
      <c r="L778" s="152" t="s">
        <v>741</v>
      </c>
      <c r="M778">
        <v>2022</v>
      </c>
      <c r="N778" t="s">
        <v>5190</v>
      </c>
    </row>
    <row r="779" spans="1:14">
      <c r="A779" s="152" t="s">
        <v>1645</v>
      </c>
      <c r="B779" s="152" t="s">
        <v>442</v>
      </c>
      <c r="C779" s="152" t="s">
        <v>451</v>
      </c>
      <c r="D779" s="152" t="s">
        <v>617</v>
      </c>
      <c r="E779" s="152" t="s">
        <v>136</v>
      </c>
      <c r="F779"/>
      <c r="G779" s="152" t="s">
        <v>608</v>
      </c>
      <c r="H779" s="152" t="s">
        <v>424</v>
      </c>
      <c r="I779" s="152" t="s">
        <v>506</v>
      </c>
      <c r="J779">
        <v>0</v>
      </c>
      <c r="K779" s="152" t="s">
        <v>744</v>
      </c>
      <c r="L779" s="152" t="s">
        <v>741</v>
      </c>
      <c r="M779">
        <v>2022</v>
      </c>
      <c r="N779" t="s">
        <v>5191</v>
      </c>
    </row>
    <row r="780" spans="1:14">
      <c r="A780" s="152" t="s">
        <v>1646</v>
      </c>
      <c r="B780" s="152" t="s">
        <v>442</v>
      </c>
      <c r="C780" s="152" t="s">
        <v>451</v>
      </c>
      <c r="D780" s="152" t="s">
        <v>617</v>
      </c>
      <c r="E780" s="152" t="s">
        <v>136</v>
      </c>
      <c r="F780"/>
      <c r="G780" s="152" t="s">
        <v>141</v>
      </c>
      <c r="H780" s="152" t="s">
        <v>606</v>
      </c>
      <c r="I780" s="152" t="s">
        <v>506</v>
      </c>
      <c r="J780">
        <v>0.27039000000000002</v>
      </c>
      <c r="K780" s="152" t="s">
        <v>744</v>
      </c>
      <c r="L780" s="152" t="s">
        <v>741</v>
      </c>
      <c r="M780">
        <v>2022</v>
      </c>
      <c r="N780" t="s">
        <v>5192</v>
      </c>
    </row>
    <row r="781" spans="1:14">
      <c r="A781" s="152" t="s">
        <v>1647</v>
      </c>
      <c r="B781" s="152" t="s">
        <v>442</v>
      </c>
      <c r="C781" s="152" t="s">
        <v>451</v>
      </c>
      <c r="D781" s="152" t="s">
        <v>617</v>
      </c>
      <c r="E781" s="152" t="s">
        <v>136</v>
      </c>
      <c r="F781"/>
      <c r="G781" s="152" t="s">
        <v>207</v>
      </c>
      <c r="H781" s="152" t="s">
        <v>606</v>
      </c>
      <c r="I781" s="152" t="s">
        <v>506</v>
      </c>
      <c r="J781">
        <v>0.29724</v>
      </c>
      <c r="K781" s="152" t="s">
        <v>744</v>
      </c>
      <c r="L781" s="152" t="s">
        <v>741</v>
      </c>
      <c r="M781">
        <v>2022</v>
      </c>
      <c r="N781" t="s">
        <v>5193</v>
      </c>
    </row>
    <row r="782" spans="1:14">
      <c r="A782" s="152" t="s">
        <v>1648</v>
      </c>
      <c r="B782" s="152" t="s">
        <v>442</v>
      </c>
      <c r="C782" s="152" t="s">
        <v>451</v>
      </c>
      <c r="D782" s="152" t="s">
        <v>617</v>
      </c>
      <c r="E782" s="152" t="s">
        <v>136</v>
      </c>
      <c r="F782"/>
      <c r="G782" s="152" t="s">
        <v>215</v>
      </c>
      <c r="H782" s="152" t="s">
        <v>606</v>
      </c>
      <c r="I782" s="152" t="s">
        <v>506</v>
      </c>
      <c r="J782">
        <v>0.17702000000000001</v>
      </c>
      <c r="K782" s="152" t="s">
        <v>744</v>
      </c>
      <c r="L782" s="152" t="s">
        <v>741</v>
      </c>
      <c r="M782">
        <v>2022</v>
      </c>
      <c r="N782" t="s">
        <v>5194</v>
      </c>
    </row>
    <row r="783" spans="1:14">
      <c r="A783" s="152" t="s">
        <v>1649</v>
      </c>
      <c r="B783" s="152" t="s">
        <v>442</v>
      </c>
      <c r="C783" s="152" t="s">
        <v>451</v>
      </c>
      <c r="D783" s="152" t="s">
        <v>617</v>
      </c>
      <c r="E783" s="152" t="s">
        <v>136</v>
      </c>
      <c r="F783"/>
      <c r="G783" s="152" t="s">
        <v>10</v>
      </c>
      <c r="H783" s="152" t="s">
        <v>606</v>
      </c>
      <c r="I783" s="152" t="s">
        <v>506</v>
      </c>
      <c r="J783">
        <v>0.25433</v>
      </c>
      <c r="K783" s="152" t="s">
        <v>744</v>
      </c>
      <c r="L783" s="152" t="s">
        <v>741</v>
      </c>
      <c r="M783">
        <v>2022</v>
      </c>
      <c r="N783" t="s">
        <v>5195</v>
      </c>
    </row>
    <row r="784" spans="1:14">
      <c r="A784" s="152" t="s">
        <v>1650</v>
      </c>
      <c r="B784" s="152" t="s">
        <v>442</v>
      </c>
      <c r="C784" s="152" t="s">
        <v>451</v>
      </c>
      <c r="D784" s="152" t="s">
        <v>617</v>
      </c>
      <c r="E784" s="152" t="s">
        <v>136</v>
      </c>
      <c r="F784"/>
      <c r="G784" s="152" t="s">
        <v>12</v>
      </c>
      <c r="H784" s="152" t="s">
        <v>606</v>
      </c>
      <c r="I784" s="152" t="s">
        <v>506</v>
      </c>
      <c r="J784">
        <v>0.28682000000000002</v>
      </c>
      <c r="K784" s="152" t="s">
        <v>744</v>
      </c>
      <c r="L784" s="152" t="s">
        <v>741</v>
      </c>
      <c r="M784">
        <v>2022</v>
      </c>
      <c r="N784" t="s">
        <v>5196</v>
      </c>
    </row>
    <row r="785" spans="1:14">
      <c r="A785" s="152" t="s">
        <v>1651</v>
      </c>
      <c r="B785" s="152" t="s">
        <v>442</v>
      </c>
      <c r="C785" s="152" t="s">
        <v>451</v>
      </c>
      <c r="D785" s="152" t="s">
        <v>617</v>
      </c>
      <c r="E785" s="152" t="s">
        <v>136</v>
      </c>
      <c r="F785"/>
      <c r="G785" s="152" t="s">
        <v>208</v>
      </c>
      <c r="H785" s="152" t="s">
        <v>606</v>
      </c>
      <c r="I785" s="152" t="s">
        <v>506</v>
      </c>
      <c r="J785">
        <v>0.28305999999999998</v>
      </c>
      <c r="K785" s="152" t="s">
        <v>744</v>
      </c>
      <c r="L785" s="152" t="s">
        <v>741</v>
      </c>
      <c r="M785">
        <v>2022</v>
      </c>
      <c r="N785" t="s">
        <v>5197</v>
      </c>
    </row>
    <row r="786" spans="1:14">
      <c r="A786" s="152" t="s">
        <v>1652</v>
      </c>
      <c r="B786" s="152" t="s">
        <v>442</v>
      </c>
      <c r="C786" s="152" t="s">
        <v>451</v>
      </c>
      <c r="D786" s="152" t="s">
        <v>617</v>
      </c>
      <c r="E786" s="152" t="s">
        <v>136</v>
      </c>
      <c r="F786"/>
      <c r="G786" s="152" t="s">
        <v>607</v>
      </c>
      <c r="H786" s="152" t="s">
        <v>606</v>
      </c>
      <c r="I786" s="152" t="s">
        <v>506</v>
      </c>
      <c r="J786">
        <v>0.10421</v>
      </c>
      <c r="K786" s="152" t="s">
        <v>744</v>
      </c>
      <c r="L786" s="152" t="s">
        <v>741</v>
      </c>
      <c r="M786">
        <v>2022</v>
      </c>
      <c r="N786" t="s">
        <v>5198</v>
      </c>
    </row>
    <row r="787" spans="1:14">
      <c r="A787" s="152" t="s">
        <v>1653</v>
      </c>
      <c r="B787" s="152" t="s">
        <v>442</v>
      </c>
      <c r="C787" s="152" t="s">
        <v>451</v>
      </c>
      <c r="D787" s="152" t="s">
        <v>617</v>
      </c>
      <c r="E787" s="152" t="s">
        <v>136</v>
      </c>
      <c r="F787"/>
      <c r="G787" s="152" t="s">
        <v>608</v>
      </c>
      <c r="H787" s="152" t="s">
        <v>606</v>
      </c>
      <c r="I787" s="152" t="s">
        <v>506</v>
      </c>
      <c r="J787">
        <v>0</v>
      </c>
      <c r="K787" s="152" t="s">
        <v>744</v>
      </c>
      <c r="L787" s="152" t="s">
        <v>741</v>
      </c>
      <c r="M787">
        <v>2022</v>
      </c>
      <c r="N787" t="s">
        <v>5199</v>
      </c>
    </row>
    <row r="788" spans="1:14">
      <c r="A788" s="152" t="s">
        <v>1654</v>
      </c>
      <c r="B788" s="152" t="s">
        <v>442</v>
      </c>
      <c r="C788" s="152" t="s">
        <v>451</v>
      </c>
      <c r="D788" s="152" t="s">
        <v>617</v>
      </c>
      <c r="E788" s="152" t="s">
        <v>213</v>
      </c>
      <c r="F788"/>
      <c r="G788" s="152" t="s">
        <v>141</v>
      </c>
      <c r="H788" s="152" t="s">
        <v>424</v>
      </c>
      <c r="I788" s="152" t="s">
        <v>506</v>
      </c>
      <c r="J788">
        <v>0.20953414000000001</v>
      </c>
      <c r="K788" s="152" t="s">
        <v>744</v>
      </c>
      <c r="L788" s="152" t="s">
        <v>741</v>
      </c>
      <c r="M788">
        <v>2022</v>
      </c>
      <c r="N788" t="s">
        <v>5200</v>
      </c>
    </row>
    <row r="789" spans="1:14">
      <c r="A789" s="152" t="s">
        <v>1655</v>
      </c>
      <c r="B789" s="152" t="s">
        <v>442</v>
      </c>
      <c r="C789" s="152" t="s">
        <v>451</v>
      </c>
      <c r="D789" s="152" t="s">
        <v>617</v>
      </c>
      <c r="E789" s="152" t="s">
        <v>213</v>
      </c>
      <c r="F789"/>
      <c r="G789" s="152" t="s">
        <v>207</v>
      </c>
      <c r="H789" s="152" t="s">
        <v>424</v>
      </c>
      <c r="I789" s="152" t="s">
        <v>506</v>
      </c>
      <c r="J789">
        <v>0.27639000000000002</v>
      </c>
      <c r="K789" s="152" t="s">
        <v>744</v>
      </c>
      <c r="L789" s="152" t="s">
        <v>741</v>
      </c>
      <c r="M789">
        <v>2022</v>
      </c>
      <c r="N789" t="s">
        <v>5201</v>
      </c>
    </row>
    <row r="790" spans="1:14">
      <c r="A790" s="152" t="s">
        <v>1656</v>
      </c>
      <c r="B790" s="152" t="s">
        <v>442</v>
      </c>
      <c r="C790" s="152" t="s">
        <v>451</v>
      </c>
      <c r="D790" s="152" t="s">
        <v>617</v>
      </c>
      <c r="E790" s="152" t="s">
        <v>213</v>
      </c>
      <c r="F790"/>
      <c r="G790" s="152" t="s">
        <v>215</v>
      </c>
      <c r="H790" s="152" t="s">
        <v>424</v>
      </c>
      <c r="I790" s="152" t="s">
        <v>506</v>
      </c>
      <c r="J790">
        <v>0.15490999999999999</v>
      </c>
      <c r="K790" s="152" t="s">
        <v>744</v>
      </c>
      <c r="L790" s="152" t="s">
        <v>741</v>
      </c>
      <c r="M790">
        <v>2022</v>
      </c>
      <c r="N790" t="s">
        <v>5202</v>
      </c>
    </row>
    <row r="791" spans="1:14">
      <c r="A791" s="152" t="s">
        <v>1657</v>
      </c>
      <c r="B791" s="152" t="s">
        <v>442</v>
      </c>
      <c r="C791" s="152" t="s">
        <v>451</v>
      </c>
      <c r="D791" s="152" t="s">
        <v>617</v>
      </c>
      <c r="E791" s="152" t="s">
        <v>213</v>
      </c>
      <c r="F791"/>
      <c r="G791" s="152" t="s">
        <v>10</v>
      </c>
      <c r="H791" s="152" t="s">
        <v>424</v>
      </c>
      <c r="I791" s="152" t="s">
        <v>506</v>
      </c>
      <c r="J791">
        <v>0.23577999999999999</v>
      </c>
      <c r="K791" s="152" t="s">
        <v>744</v>
      </c>
      <c r="L791" s="152" t="s">
        <v>741</v>
      </c>
      <c r="M791">
        <v>2022</v>
      </c>
      <c r="N791" t="s">
        <v>5203</v>
      </c>
    </row>
    <row r="792" spans="1:14">
      <c r="A792" s="152" t="s">
        <v>1658</v>
      </c>
      <c r="B792" s="152" t="s">
        <v>442</v>
      </c>
      <c r="C792" s="152" t="s">
        <v>451</v>
      </c>
      <c r="D792" s="152" t="s">
        <v>617</v>
      </c>
      <c r="E792" s="152" t="s">
        <v>213</v>
      </c>
      <c r="F792"/>
      <c r="G792" s="152" t="s">
        <v>12</v>
      </c>
      <c r="H792" s="152" t="s">
        <v>424</v>
      </c>
      <c r="I792" s="152" t="s">
        <v>506</v>
      </c>
      <c r="J792">
        <v>0.26679999999999998</v>
      </c>
      <c r="K792" s="152" t="s">
        <v>744</v>
      </c>
      <c r="L792" s="152" t="s">
        <v>741</v>
      </c>
      <c r="M792">
        <v>2022</v>
      </c>
      <c r="N792" t="s">
        <v>5204</v>
      </c>
    </row>
    <row r="793" spans="1:14">
      <c r="A793" s="152" t="s">
        <v>1659</v>
      </c>
      <c r="B793" s="152" t="s">
        <v>442</v>
      </c>
      <c r="C793" s="152" t="s">
        <v>451</v>
      </c>
      <c r="D793" s="152" t="s">
        <v>617</v>
      </c>
      <c r="E793" s="152" t="s">
        <v>213</v>
      </c>
      <c r="F793"/>
      <c r="G793" s="152" t="s">
        <v>208</v>
      </c>
      <c r="H793" s="152" t="s">
        <v>424</v>
      </c>
      <c r="I793" s="152" t="s">
        <v>506</v>
      </c>
      <c r="J793">
        <v>0.22733</v>
      </c>
      <c r="K793" s="152" t="s">
        <v>744</v>
      </c>
      <c r="L793" s="152" t="s">
        <v>741</v>
      </c>
      <c r="M793">
        <v>2022</v>
      </c>
      <c r="N793" t="s">
        <v>5205</v>
      </c>
    </row>
    <row r="794" spans="1:14">
      <c r="A794" s="152" t="s">
        <v>1660</v>
      </c>
      <c r="B794" s="152" t="s">
        <v>442</v>
      </c>
      <c r="C794" s="152" t="s">
        <v>451</v>
      </c>
      <c r="D794" s="152" t="s">
        <v>617</v>
      </c>
      <c r="E794" s="152" t="s">
        <v>213</v>
      </c>
      <c r="F794"/>
      <c r="G794" s="152" t="s">
        <v>607</v>
      </c>
      <c r="H794" s="152" t="s">
        <v>424</v>
      </c>
      <c r="I794" s="152" t="s">
        <v>506</v>
      </c>
      <c r="J794">
        <v>7.4099999999999999E-2</v>
      </c>
      <c r="K794" s="152" t="s">
        <v>744</v>
      </c>
      <c r="L794" s="152" t="s">
        <v>741</v>
      </c>
      <c r="M794">
        <v>2022</v>
      </c>
      <c r="N794" t="s">
        <v>5206</v>
      </c>
    </row>
    <row r="795" spans="1:14">
      <c r="A795" s="152" t="s">
        <v>1661</v>
      </c>
      <c r="B795" s="152" t="s">
        <v>442</v>
      </c>
      <c r="C795" s="152" t="s">
        <v>451</v>
      </c>
      <c r="D795" s="152" t="s">
        <v>617</v>
      </c>
      <c r="E795" s="152" t="s">
        <v>213</v>
      </c>
      <c r="F795"/>
      <c r="G795" s="152" t="s">
        <v>608</v>
      </c>
      <c r="H795" s="152" t="s">
        <v>424</v>
      </c>
      <c r="I795" s="152" t="s">
        <v>506</v>
      </c>
      <c r="J795">
        <v>0</v>
      </c>
      <c r="K795" s="152" t="s">
        <v>744</v>
      </c>
      <c r="L795" s="152" t="s">
        <v>741</v>
      </c>
      <c r="M795">
        <v>2022</v>
      </c>
      <c r="N795" t="s">
        <v>5207</v>
      </c>
    </row>
    <row r="796" spans="1:14">
      <c r="A796" s="152" t="s">
        <v>1662</v>
      </c>
      <c r="B796" s="152" t="s">
        <v>442</v>
      </c>
      <c r="C796" s="152" t="s">
        <v>451</v>
      </c>
      <c r="D796" s="152" t="s">
        <v>617</v>
      </c>
      <c r="E796" s="152" t="s">
        <v>213</v>
      </c>
      <c r="F796"/>
      <c r="G796" s="152" t="s">
        <v>141</v>
      </c>
      <c r="H796" s="152" t="s">
        <v>606</v>
      </c>
      <c r="I796" s="152" t="s">
        <v>506</v>
      </c>
      <c r="J796">
        <v>0.33722000000000002</v>
      </c>
      <c r="K796" s="152" t="s">
        <v>744</v>
      </c>
      <c r="L796" s="152" t="s">
        <v>741</v>
      </c>
      <c r="M796">
        <v>2022</v>
      </c>
      <c r="N796" t="s">
        <v>5208</v>
      </c>
    </row>
    <row r="797" spans="1:14">
      <c r="A797" s="152" t="s">
        <v>1663</v>
      </c>
      <c r="B797" s="152" t="s">
        <v>442</v>
      </c>
      <c r="C797" s="152" t="s">
        <v>451</v>
      </c>
      <c r="D797" s="152" t="s">
        <v>617</v>
      </c>
      <c r="E797" s="152" t="s">
        <v>213</v>
      </c>
      <c r="F797"/>
      <c r="G797" s="152" t="s">
        <v>207</v>
      </c>
      <c r="H797" s="152" t="s">
        <v>606</v>
      </c>
      <c r="I797" s="152" t="s">
        <v>506</v>
      </c>
      <c r="J797">
        <v>0.44479999999999997</v>
      </c>
      <c r="K797" s="152" t="s">
        <v>744</v>
      </c>
      <c r="L797" s="152" t="s">
        <v>741</v>
      </c>
      <c r="M797">
        <v>2022</v>
      </c>
      <c r="N797" t="s">
        <v>5209</v>
      </c>
    </row>
    <row r="798" spans="1:14">
      <c r="A798" s="152" t="s">
        <v>1664</v>
      </c>
      <c r="B798" s="152" t="s">
        <v>442</v>
      </c>
      <c r="C798" s="152" t="s">
        <v>451</v>
      </c>
      <c r="D798" s="152" t="s">
        <v>617</v>
      </c>
      <c r="E798" s="152" t="s">
        <v>213</v>
      </c>
      <c r="F798"/>
      <c r="G798" s="152" t="s">
        <v>215</v>
      </c>
      <c r="H798" s="152" t="s">
        <v>606</v>
      </c>
      <c r="I798" s="152" t="s">
        <v>506</v>
      </c>
      <c r="J798">
        <v>0.24929000000000001</v>
      </c>
      <c r="K798" s="152" t="s">
        <v>744</v>
      </c>
      <c r="L798" s="152" t="s">
        <v>741</v>
      </c>
      <c r="M798">
        <v>2022</v>
      </c>
      <c r="N798" t="s">
        <v>5210</v>
      </c>
    </row>
    <row r="799" spans="1:14">
      <c r="A799" s="152" t="s">
        <v>1665</v>
      </c>
      <c r="B799" s="152" t="s">
        <v>442</v>
      </c>
      <c r="C799" s="152" t="s">
        <v>451</v>
      </c>
      <c r="D799" s="152" t="s">
        <v>617</v>
      </c>
      <c r="E799" s="152" t="s">
        <v>213</v>
      </c>
      <c r="F799"/>
      <c r="G799" s="152" t="s">
        <v>10</v>
      </c>
      <c r="H799" s="152" t="s">
        <v>606</v>
      </c>
      <c r="I799" s="152" t="s">
        <v>506</v>
      </c>
      <c r="J799">
        <v>0.37944</v>
      </c>
      <c r="K799" s="152" t="s">
        <v>744</v>
      </c>
      <c r="L799" s="152" t="s">
        <v>741</v>
      </c>
      <c r="M799">
        <v>2022</v>
      </c>
      <c r="N799" t="s">
        <v>5211</v>
      </c>
    </row>
    <row r="800" spans="1:14">
      <c r="A800" s="152" t="s">
        <v>1666</v>
      </c>
      <c r="B800" s="152" t="s">
        <v>442</v>
      </c>
      <c r="C800" s="152" t="s">
        <v>451</v>
      </c>
      <c r="D800" s="152" t="s">
        <v>617</v>
      </c>
      <c r="E800" s="152" t="s">
        <v>213</v>
      </c>
      <c r="F800"/>
      <c r="G800" s="152" t="s">
        <v>12</v>
      </c>
      <c r="H800" s="152" t="s">
        <v>606</v>
      </c>
      <c r="I800" s="152" t="s">
        <v>506</v>
      </c>
      <c r="J800">
        <v>0.42936000000000002</v>
      </c>
      <c r="K800" s="152" t="s">
        <v>744</v>
      </c>
      <c r="L800" s="152" t="s">
        <v>741</v>
      </c>
      <c r="M800">
        <v>2022</v>
      </c>
      <c r="N800" t="s">
        <v>5212</v>
      </c>
    </row>
    <row r="801" spans="1:14">
      <c r="A801" s="152" t="s">
        <v>1667</v>
      </c>
      <c r="B801" s="152" t="s">
        <v>442</v>
      </c>
      <c r="C801" s="152" t="s">
        <v>451</v>
      </c>
      <c r="D801" s="152" t="s">
        <v>617</v>
      </c>
      <c r="E801" s="152" t="s">
        <v>213</v>
      </c>
      <c r="F801"/>
      <c r="G801" s="152" t="s">
        <v>208</v>
      </c>
      <c r="H801" s="152" t="s">
        <v>606</v>
      </c>
      <c r="I801" s="152" t="s">
        <v>506</v>
      </c>
      <c r="J801">
        <v>0.36584</v>
      </c>
      <c r="K801" s="152" t="s">
        <v>744</v>
      </c>
      <c r="L801" s="152" t="s">
        <v>741</v>
      </c>
      <c r="M801">
        <v>2022</v>
      </c>
      <c r="N801" t="s">
        <v>5213</v>
      </c>
    </row>
    <row r="802" spans="1:14">
      <c r="A802" s="152" t="s">
        <v>1668</v>
      </c>
      <c r="B802" s="152" t="s">
        <v>442</v>
      </c>
      <c r="C802" s="152" t="s">
        <v>451</v>
      </c>
      <c r="D802" s="152" t="s">
        <v>617</v>
      </c>
      <c r="E802" s="152" t="s">
        <v>213</v>
      </c>
      <c r="F802"/>
      <c r="G802" s="152" t="s">
        <v>607</v>
      </c>
      <c r="H802" s="152" t="s">
        <v>606</v>
      </c>
      <c r="I802" s="152" t="s">
        <v>506</v>
      </c>
      <c r="J802">
        <v>0.11924</v>
      </c>
      <c r="K802" s="152" t="s">
        <v>744</v>
      </c>
      <c r="L802" s="152" t="s">
        <v>741</v>
      </c>
      <c r="M802">
        <v>2022</v>
      </c>
      <c r="N802" t="s">
        <v>5214</v>
      </c>
    </row>
    <row r="803" spans="1:14">
      <c r="A803" s="152" t="s">
        <v>1669</v>
      </c>
      <c r="B803" s="152" t="s">
        <v>442</v>
      </c>
      <c r="C803" s="152" t="s">
        <v>451</v>
      </c>
      <c r="D803" s="152" t="s">
        <v>617</v>
      </c>
      <c r="E803" s="152" t="s">
        <v>213</v>
      </c>
      <c r="F803"/>
      <c r="G803" s="152" t="s">
        <v>608</v>
      </c>
      <c r="H803" s="152" t="s">
        <v>606</v>
      </c>
      <c r="I803" s="152" t="s">
        <v>506</v>
      </c>
      <c r="J803">
        <v>0</v>
      </c>
      <c r="K803" s="152" t="s">
        <v>744</v>
      </c>
      <c r="L803" s="152" t="s">
        <v>741</v>
      </c>
      <c r="M803">
        <v>2022</v>
      </c>
      <c r="N803" t="s">
        <v>5215</v>
      </c>
    </row>
    <row r="804" spans="1:14">
      <c r="A804" s="152" t="s">
        <v>1670</v>
      </c>
      <c r="B804" s="152" t="s">
        <v>442</v>
      </c>
      <c r="C804" s="152" t="s">
        <v>451</v>
      </c>
      <c r="D804" s="152" t="s">
        <v>617</v>
      </c>
      <c r="E804" s="152" t="s">
        <v>214</v>
      </c>
      <c r="F804"/>
      <c r="G804" s="152" t="s">
        <v>141</v>
      </c>
      <c r="H804" s="152" t="s">
        <v>424</v>
      </c>
      <c r="I804" s="152" t="s">
        <v>506</v>
      </c>
      <c r="J804">
        <v>0.17082414000000001</v>
      </c>
      <c r="K804" s="152" t="s">
        <v>744</v>
      </c>
      <c r="L804" s="152" t="s">
        <v>741</v>
      </c>
      <c r="M804">
        <v>2022</v>
      </c>
      <c r="N804" t="s">
        <v>5216</v>
      </c>
    </row>
    <row r="805" spans="1:14">
      <c r="A805" s="152" t="s">
        <v>1671</v>
      </c>
      <c r="B805" s="152" t="s">
        <v>442</v>
      </c>
      <c r="C805" s="152" t="s">
        <v>451</v>
      </c>
      <c r="D805" s="152" t="s">
        <v>617</v>
      </c>
      <c r="E805" s="152" t="s">
        <v>214</v>
      </c>
      <c r="F805"/>
      <c r="G805" s="152" t="s">
        <v>207</v>
      </c>
      <c r="H805" s="152" t="s">
        <v>424</v>
      </c>
      <c r="I805" s="152" t="s">
        <v>506</v>
      </c>
      <c r="J805">
        <v>0.17047999999999999</v>
      </c>
      <c r="K805" s="152" t="s">
        <v>744</v>
      </c>
      <c r="L805" s="152" t="s">
        <v>741</v>
      </c>
      <c r="M805">
        <v>2022</v>
      </c>
      <c r="N805" t="s">
        <v>5217</v>
      </c>
    </row>
    <row r="806" spans="1:14">
      <c r="A806" s="152" t="s">
        <v>1672</v>
      </c>
      <c r="B806" s="152" t="s">
        <v>442</v>
      </c>
      <c r="C806" s="152" t="s">
        <v>451</v>
      </c>
      <c r="D806" s="152" t="s">
        <v>617</v>
      </c>
      <c r="E806" s="152" t="s">
        <v>214</v>
      </c>
      <c r="F806"/>
      <c r="G806" s="152" t="s">
        <v>215</v>
      </c>
      <c r="H806" s="152" t="s">
        <v>424</v>
      </c>
      <c r="I806" s="152" t="s">
        <v>506</v>
      </c>
      <c r="J806">
        <v>0.12003999999999999</v>
      </c>
      <c r="K806" s="152" t="s">
        <v>744</v>
      </c>
      <c r="L806" s="152" t="s">
        <v>741</v>
      </c>
      <c r="M806">
        <v>2022</v>
      </c>
      <c r="N806" t="s">
        <v>5218</v>
      </c>
    </row>
    <row r="807" spans="1:14">
      <c r="A807" s="152" t="s">
        <v>1673</v>
      </c>
      <c r="B807" s="152" t="s">
        <v>442</v>
      </c>
      <c r="C807" s="152" t="s">
        <v>451</v>
      </c>
      <c r="D807" s="152" t="s">
        <v>617</v>
      </c>
      <c r="E807" s="152" t="s">
        <v>214</v>
      </c>
      <c r="F807"/>
      <c r="G807" s="152" t="s">
        <v>10</v>
      </c>
      <c r="H807" s="152" t="s">
        <v>424</v>
      </c>
      <c r="I807" s="152" t="s">
        <v>506</v>
      </c>
      <c r="J807">
        <v>0.17516999999999999</v>
      </c>
      <c r="K807" s="152" t="s">
        <v>744</v>
      </c>
      <c r="L807" s="152" t="s">
        <v>741</v>
      </c>
      <c r="M807">
        <v>2022</v>
      </c>
      <c r="N807" t="s">
        <v>5219</v>
      </c>
    </row>
    <row r="808" spans="1:14">
      <c r="A808" s="152" t="s">
        <v>1674</v>
      </c>
      <c r="B808" s="152" t="s">
        <v>442</v>
      </c>
      <c r="C808" s="152" t="s">
        <v>451</v>
      </c>
      <c r="D808" s="152" t="s">
        <v>617</v>
      </c>
      <c r="E808" s="152" t="s">
        <v>214</v>
      </c>
      <c r="F808"/>
      <c r="G808" s="152" t="s">
        <v>12</v>
      </c>
      <c r="H808" s="152" t="s">
        <v>424</v>
      </c>
      <c r="I808" s="152" t="s">
        <v>506</v>
      </c>
      <c r="J808">
        <v>0.19775000000000001</v>
      </c>
      <c r="K808" s="152" t="s">
        <v>744</v>
      </c>
      <c r="L808" s="152" t="s">
        <v>741</v>
      </c>
      <c r="M808">
        <v>2022</v>
      </c>
      <c r="N808" t="s">
        <v>5220</v>
      </c>
    </row>
    <row r="809" spans="1:14">
      <c r="A809" s="152" t="s">
        <v>1675</v>
      </c>
      <c r="B809" s="152" t="s">
        <v>442</v>
      </c>
      <c r="C809" s="152" t="s">
        <v>451</v>
      </c>
      <c r="D809" s="152" t="s">
        <v>617</v>
      </c>
      <c r="E809" s="152" t="s">
        <v>214</v>
      </c>
      <c r="F809"/>
      <c r="G809" s="152" t="s">
        <v>208</v>
      </c>
      <c r="H809" s="152" t="s">
        <v>424</v>
      </c>
      <c r="I809" s="152" t="s">
        <v>506</v>
      </c>
      <c r="J809">
        <v>0.17066999999999999</v>
      </c>
      <c r="K809" s="152" t="s">
        <v>744</v>
      </c>
      <c r="L809" s="152" t="s">
        <v>741</v>
      </c>
      <c r="M809">
        <v>2022</v>
      </c>
      <c r="N809" t="s">
        <v>5221</v>
      </c>
    </row>
    <row r="810" spans="1:14">
      <c r="A810" s="152" t="s">
        <v>1676</v>
      </c>
      <c r="B810" s="152" t="s">
        <v>442</v>
      </c>
      <c r="C810" s="152" t="s">
        <v>451</v>
      </c>
      <c r="D810" s="152" t="s">
        <v>617</v>
      </c>
      <c r="E810" s="152" t="s">
        <v>214</v>
      </c>
      <c r="F810"/>
      <c r="G810" s="152" t="s">
        <v>607</v>
      </c>
      <c r="H810" s="152" t="s">
        <v>424</v>
      </c>
      <c r="I810" s="152" t="s">
        <v>506</v>
      </c>
      <c r="J810">
        <v>6.8400000000000002E-2</v>
      </c>
      <c r="K810" s="152" t="s">
        <v>744</v>
      </c>
      <c r="L810" s="152" t="s">
        <v>741</v>
      </c>
      <c r="M810">
        <v>2022</v>
      </c>
      <c r="N810" t="s">
        <v>5222</v>
      </c>
    </row>
    <row r="811" spans="1:14">
      <c r="A811" s="152" t="s">
        <v>1677</v>
      </c>
      <c r="B811" s="152" t="s">
        <v>442</v>
      </c>
      <c r="C811" s="152" t="s">
        <v>451</v>
      </c>
      <c r="D811" s="152" t="s">
        <v>617</v>
      </c>
      <c r="E811" s="152" t="s">
        <v>214</v>
      </c>
      <c r="F811"/>
      <c r="G811" s="152" t="s">
        <v>608</v>
      </c>
      <c r="H811" s="152" t="s">
        <v>424</v>
      </c>
      <c r="I811" s="152" t="s">
        <v>506</v>
      </c>
      <c r="J811">
        <v>0</v>
      </c>
      <c r="K811" s="152" t="s">
        <v>744</v>
      </c>
      <c r="L811" s="152" t="s">
        <v>741</v>
      </c>
      <c r="M811">
        <v>2022</v>
      </c>
      <c r="N811" t="s">
        <v>5223</v>
      </c>
    </row>
    <row r="812" spans="1:14">
      <c r="A812" s="152" t="s">
        <v>1678</v>
      </c>
      <c r="B812" s="152" t="s">
        <v>442</v>
      </c>
      <c r="C812" s="152" t="s">
        <v>451</v>
      </c>
      <c r="D812" s="152" t="s">
        <v>617</v>
      </c>
      <c r="E812" s="152" t="s">
        <v>214</v>
      </c>
      <c r="F812"/>
      <c r="G812" s="152" t="s">
        <v>141</v>
      </c>
      <c r="H812" s="152" t="s">
        <v>606</v>
      </c>
      <c r="I812" s="152" t="s">
        <v>506</v>
      </c>
      <c r="J812">
        <v>0.27492</v>
      </c>
      <c r="K812" s="152" t="s">
        <v>744</v>
      </c>
      <c r="L812" s="152" t="s">
        <v>741</v>
      </c>
      <c r="M812">
        <v>2022</v>
      </c>
      <c r="N812" t="s">
        <v>5224</v>
      </c>
    </row>
    <row r="813" spans="1:14">
      <c r="A813" s="152" t="s">
        <v>1679</v>
      </c>
      <c r="B813" s="152" t="s">
        <v>442</v>
      </c>
      <c r="C813" s="152" t="s">
        <v>451</v>
      </c>
      <c r="D813" s="152" t="s">
        <v>617</v>
      </c>
      <c r="E813" s="152" t="s">
        <v>214</v>
      </c>
      <c r="F813"/>
      <c r="G813" s="152" t="s">
        <v>207</v>
      </c>
      <c r="H813" s="152" t="s">
        <v>606</v>
      </c>
      <c r="I813" s="152" t="s">
        <v>506</v>
      </c>
      <c r="J813">
        <v>0.27435999999999999</v>
      </c>
      <c r="K813" s="152" t="s">
        <v>744</v>
      </c>
      <c r="L813" s="152" t="s">
        <v>741</v>
      </c>
      <c r="M813">
        <v>2022</v>
      </c>
      <c r="N813" t="s">
        <v>5225</v>
      </c>
    </row>
    <row r="814" spans="1:14">
      <c r="A814" s="152" t="s">
        <v>1680</v>
      </c>
      <c r="B814" s="152" t="s">
        <v>442</v>
      </c>
      <c r="C814" s="152" t="s">
        <v>451</v>
      </c>
      <c r="D814" s="152" t="s">
        <v>617</v>
      </c>
      <c r="E814" s="152" t="s">
        <v>214</v>
      </c>
      <c r="F814"/>
      <c r="G814" s="152" t="s">
        <v>215</v>
      </c>
      <c r="H814" s="152" t="s">
        <v>606</v>
      </c>
      <c r="I814" s="152" t="s">
        <v>506</v>
      </c>
      <c r="J814">
        <v>0.19317999999999999</v>
      </c>
      <c r="K814" s="152" t="s">
        <v>744</v>
      </c>
      <c r="L814" s="152" t="s">
        <v>741</v>
      </c>
      <c r="M814">
        <v>2022</v>
      </c>
      <c r="N814" t="s">
        <v>5226</v>
      </c>
    </row>
    <row r="815" spans="1:14">
      <c r="A815" s="152" t="s">
        <v>1681</v>
      </c>
      <c r="B815" s="152" t="s">
        <v>442</v>
      </c>
      <c r="C815" s="152" t="s">
        <v>451</v>
      </c>
      <c r="D815" s="152" t="s">
        <v>617</v>
      </c>
      <c r="E815" s="152" t="s">
        <v>214</v>
      </c>
      <c r="F815"/>
      <c r="G815" s="152" t="s">
        <v>10</v>
      </c>
      <c r="H815" s="152" t="s">
        <v>606</v>
      </c>
      <c r="I815" s="152" t="s">
        <v>506</v>
      </c>
      <c r="J815">
        <v>0.28189999999999998</v>
      </c>
      <c r="K815" s="152" t="s">
        <v>744</v>
      </c>
      <c r="L815" s="152" t="s">
        <v>741</v>
      </c>
      <c r="M815">
        <v>2022</v>
      </c>
      <c r="N815" t="s">
        <v>5227</v>
      </c>
    </row>
    <row r="816" spans="1:14">
      <c r="A816" s="152" t="s">
        <v>1682</v>
      </c>
      <c r="B816" s="152" t="s">
        <v>442</v>
      </c>
      <c r="C816" s="152" t="s">
        <v>451</v>
      </c>
      <c r="D816" s="152" t="s">
        <v>617</v>
      </c>
      <c r="E816" s="152" t="s">
        <v>214</v>
      </c>
      <c r="F816"/>
      <c r="G816" s="152" t="s">
        <v>12</v>
      </c>
      <c r="H816" s="152" t="s">
        <v>606</v>
      </c>
      <c r="I816" s="152" t="s">
        <v>506</v>
      </c>
      <c r="J816">
        <v>0.31823000000000001</v>
      </c>
      <c r="K816" s="152" t="s">
        <v>744</v>
      </c>
      <c r="L816" s="152" t="s">
        <v>741</v>
      </c>
      <c r="M816">
        <v>2022</v>
      </c>
      <c r="N816" t="s">
        <v>5228</v>
      </c>
    </row>
    <row r="817" spans="1:14">
      <c r="A817" s="152" t="s">
        <v>1683</v>
      </c>
      <c r="B817" s="152" t="s">
        <v>442</v>
      </c>
      <c r="C817" s="152" t="s">
        <v>451</v>
      </c>
      <c r="D817" s="152" t="s">
        <v>617</v>
      </c>
      <c r="E817" s="152" t="s">
        <v>214</v>
      </c>
      <c r="F817"/>
      <c r="G817" s="152" t="s">
        <v>208</v>
      </c>
      <c r="H817" s="152" t="s">
        <v>606</v>
      </c>
      <c r="I817" s="152" t="s">
        <v>506</v>
      </c>
      <c r="J817">
        <v>0.27465000000000001</v>
      </c>
      <c r="K817" s="152" t="s">
        <v>744</v>
      </c>
      <c r="L817" s="152" t="s">
        <v>741</v>
      </c>
      <c r="M817">
        <v>2022</v>
      </c>
      <c r="N817" t="s">
        <v>5229</v>
      </c>
    </row>
    <row r="818" spans="1:14">
      <c r="A818" s="152" t="s">
        <v>1684</v>
      </c>
      <c r="B818" s="152" t="s">
        <v>442</v>
      </c>
      <c r="C818" s="152" t="s">
        <v>451</v>
      </c>
      <c r="D818" s="152" t="s">
        <v>617</v>
      </c>
      <c r="E818" s="152" t="s">
        <v>214</v>
      </c>
      <c r="F818"/>
      <c r="G818" s="152" t="s">
        <v>607</v>
      </c>
      <c r="H818" s="152" t="s">
        <v>606</v>
      </c>
      <c r="I818" s="152" t="s">
        <v>506</v>
      </c>
      <c r="J818">
        <v>0.11007</v>
      </c>
      <c r="K818" s="152" t="s">
        <v>744</v>
      </c>
      <c r="L818" s="152" t="s">
        <v>741</v>
      </c>
      <c r="M818">
        <v>2022</v>
      </c>
      <c r="N818" t="s">
        <v>5230</v>
      </c>
    </row>
    <row r="819" spans="1:14">
      <c r="A819" s="152" t="s">
        <v>1685</v>
      </c>
      <c r="B819" s="152" t="s">
        <v>442</v>
      </c>
      <c r="C819" s="152" t="s">
        <v>451</v>
      </c>
      <c r="D819" s="152" t="s">
        <v>617</v>
      </c>
      <c r="E819" s="152" t="s">
        <v>214</v>
      </c>
      <c r="F819"/>
      <c r="G819" s="152" t="s">
        <v>608</v>
      </c>
      <c r="H819" s="152" t="s">
        <v>606</v>
      </c>
      <c r="I819" s="152" t="s">
        <v>506</v>
      </c>
      <c r="J819">
        <v>0</v>
      </c>
      <c r="K819" s="152" t="s">
        <v>744</v>
      </c>
      <c r="L819" s="152" t="s">
        <v>741</v>
      </c>
      <c r="M819">
        <v>2022</v>
      </c>
      <c r="N819" t="s">
        <v>5231</v>
      </c>
    </row>
    <row r="820" spans="1:14">
      <c r="A820" s="152" t="s">
        <v>1686</v>
      </c>
      <c r="B820" s="152" t="s">
        <v>442</v>
      </c>
      <c r="C820" s="152" t="s">
        <v>451</v>
      </c>
      <c r="D820" s="152" t="s">
        <v>216</v>
      </c>
      <c r="E820" s="152" t="s">
        <v>133</v>
      </c>
      <c r="F820"/>
      <c r="G820" s="152"/>
      <c r="H820" s="152" t="s">
        <v>424</v>
      </c>
      <c r="I820" s="152" t="s">
        <v>506</v>
      </c>
      <c r="J820">
        <v>8.3059999999999995E-2</v>
      </c>
      <c r="K820" s="152" t="s">
        <v>744</v>
      </c>
      <c r="L820" s="152" t="s">
        <v>741</v>
      </c>
      <c r="M820">
        <v>2022</v>
      </c>
      <c r="N820" t="s">
        <v>5232</v>
      </c>
    </row>
    <row r="821" spans="1:14">
      <c r="A821" s="152" t="s">
        <v>1687</v>
      </c>
      <c r="B821" s="152" t="s">
        <v>442</v>
      </c>
      <c r="C821" s="152" t="s">
        <v>451</v>
      </c>
      <c r="D821" s="152" t="s">
        <v>216</v>
      </c>
      <c r="E821" s="152" t="s">
        <v>133</v>
      </c>
      <c r="F821"/>
      <c r="G821" s="152"/>
      <c r="H821" s="152" t="s">
        <v>606</v>
      </c>
      <c r="I821" s="152" t="s">
        <v>506</v>
      </c>
      <c r="J821">
        <v>0.13369</v>
      </c>
      <c r="K821" s="152" t="s">
        <v>744</v>
      </c>
      <c r="L821" s="152" t="s">
        <v>741</v>
      </c>
      <c r="M821">
        <v>2022</v>
      </c>
      <c r="N821" t="s">
        <v>5233</v>
      </c>
    </row>
    <row r="822" spans="1:14">
      <c r="A822" s="152" t="s">
        <v>1688</v>
      </c>
      <c r="B822" s="152" t="s">
        <v>442</v>
      </c>
      <c r="C822" s="152" t="s">
        <v>451</v>
      </c>
      <c r="D822" s="152" t="s">
        <v>216</v>
      </c>
      <c r="E822" s="152" t="s">
        <v>209</v>
      </c>
      <c r="F822"/>
      <c r="G822" s="152"/>
      <c r="H822" s="152" t="s">
        <v>424</v>
      </c>
      <c r="I822" s="152" t="s">
        <v>506</v>
      </c>
      <c r="J822">
        <v>0.1009</v>
      </c>
      <c r="K822" s="152" t="s">
        <v>744</v>
      </c>
      <c r="L822" s="152" t="s">
        <v>741</v>
      </c>
      <c r="M822">
        <v>2022</v>
      </c>
      <c r="N822" t="s">
        <v>5234</v>
      </c>
    </row>
    <row r="823" spans="1:14">
      <c r="A823" s="152" t="s">
        <v>1689</v>
      </c>
      <c r="B823" s="152" t="s">
        <v>442</v>
      </c>
      <c r="C823" s="152" t="s">
        <v>451</v>
      </c>
      <c r="D823" s="152" t="s">
        <v>216</v>
      </c>
      <c r="E823" s="152" t="s">
        <v>209</v>
      </c>
      <c r="F823"/>
      <c r="G823" s="152"/>
      <c r="H823" s="152" t="s">
        <v>606</v>
      </c>
      <c r="I823" s="152" t="s">
        <v>506</v>
      </c>
      <c r="J823">
        <v>0.16236999999999999</v>
      </c>
      <c r="K823" s="152" t="s">
        <v>744</v>
      </c>
      <c r="L823" s="152" t="s">
        <v>741</v>
      </c>
      <c r="M823">
        <v>2022</v>
      </c>
      <c r="N823" t="s">
        <v>5235</v>
      </c>
    </row>
    <row r="824" spans="1:14">
      <c r="A824" s="152" t="s">
        <v>1690</v>
      </c>
      <c r="B824" s="152" t="s">
        <v>442</v>
      </c>
      <c r="C824" s="152" t="s">
        <v>451</v>
      </c>
      <c r="D824" s="152" t="s">
        <v>216</v>
      </c>
      <c r="E824" s="152" t="s">
        <v>210</v>
      </c>
      <c r="F824"/>
      <c r="G824" s="152"/>
      <c r="H824" s="152" t="s">
        <v>424</v>
      </c>
      <c r="I824" s="152" t="s">
        <v>506</v>
      </c>
      <c r="J824">
        <v>0.13245000000000001</v>
      </c>
      <c r="K824" s="152" t="s">
        <v>744</v>
      </c>
      <c r="L824" s="152" t="s">
        <v>741</v>
      </c>
      <c r="M824">
        <v>2022</v>
      </c>
      <c r="N824" t="s">
        <v>5236</v>
      </c>
    </row>
    <row r="825" spans="1:14">
      <c r="A825" s="152" t="s">
        <v>1691</v>
      </c>
      <c r="B825" s="152" t="s">
        <v>442</v>
      </c>
      <c r="C825" s="152" t="s">
        <v>451</v>
      </c>
      <c r="D825" s="152" t="s">
        <v>216</v>
      </c>
      <c r="E825" s="152" t="s">
        <v>210</v>
      </c>
      <c r="F825"/>
      <c r="G825" s="152"/>
      <c r="H825" s="152" t="s">
        <v>606</v>
      </c>
      <c r="I825" s="152" t="s">
        <v>506</v>
      </c>
      <c r="J825">
        <v>0.21315000000000001</v>
      </c>
      <c r="K825" s="152" t="s">
        <v>744</v>
      </c>
      <c r="L825" s="152" t="s">
        <v>741</v>
      </c>
      <c r="M825">
        <v>2022</v>
      </c>
      <c r="N825" t="s">
        <v>5237</v>
      </c>
    </row>
    <row r="826" spans="1:14">
      <c r="A826" s="152" t="s">
        <v>1692</v>
      </c>
      <c r="B826" s="152" t="s">
        <v>442</v>
      </c>
      <c r="C826" s="152" t="s">
        <v>451</v>
      </c>
      <c r="D826" s="152" t="s">
        <v>216</v>
      </c>
      <c r="E826" s="152" t="s">
        <v>211</v>
      </c>
      <c r="F826"/>
      <c r="G826" s="152"/>
      <c r="H826" s="152" t="s">
        <v>424</v>
      </c>
      <c r="I826" s="152" t="s">
        <v>506</v>
      </c>
      <c r="J826">
        <v>0.11355</v>
      </c>
      <c r="K826" s="152" t="s">
        <v>744</v>
      </c>
      <c r="L826" s="152" t="s">
        <v>741</v>
      </c>
      <c r="M826">
        <v>2022</v>
      </c>
      <c r="N826" t="s">
        <v>5238</v>
      </c>
    </row>
    <row r="827" spans="1:14">
      <c r="A827" s="152" t="s">
        <v>1693</v>
      </c>
      <c r="B827" s="152" t="s">
        <v>442</v>
      </c>
      <c r="C827" s="152" t="s">
        <v>451</v>
      </c>
      <c r="D827" s="152" t="s">
        <v>216</v>
      </c>
      <c r="E827" s="152" t="s">
        <v>211</v>
      </c>
      <c r="F827"/>
      <c r="G827" s="152"/>
      <c r="H827" s="152" t="s">
        <v>606</v>
      </c>
      <c r="I827" s="152" t="s">
        <v>506</v>
      </c>
      <c r="J827">
        <v>0.18274000000000001</v>
      </c>
      <c r="K827" s="152" t="s">
        <v>744</v>
      </c>
      <c r="L827" s="152" t="s">
        <v>741</v>
      </c>
      <c r="M827">
        <v>2022</v>
      </c>
      <c r="N827" t="s">
        <v>5239</v>
      </c>
    </row>
    <row r="828" spans="1:14">
      <c r="A828" s="152" t="s">
        <v>1694</v>
      </c>
      <c r="B828" s="152" t="s">
        <v>442</v>
      </c>
      <c r="C828" s="152" t="s">
        <v>453</v>
      </c>
      <c r="D828" s="152" t="s">
        <v>217</v>
      </c>
      <c r="E828" s="152" t="s">
        <v>618</v>
      </c>
      <c r="F828"/>
      <c r="G828" s="152" t="s">
        <v>141</v>
      </c>
      <c r="H828" s="152" t="s">
        <v>424</v>
      </c>
      <c r="I828" s="152" t="s">
        <v>506</v>
      </c>
      <c r="J828">
        <v>0.14188999999999999</v>
      </c>
      <c r="K828" s="152" t="s">
        <v>744</v>
      </c>
      <c r="L828" s="152" t="s">
        <v>741</v>
      </c>
      <c r="M828">
        <v>2022</v>
      </c>
      <c r="N828" t="s">
        <v>5240</v>
      </c>
    </row>
    <row r="829" spans="1:14">
      <c r="A829" s="152" t="s">
        <v>1695</v>
      </c>
      <c r="B829" s="152" t="s">
        <v>442</v>
      </c>
      <c r="C829" s="152" t="s">
        <v>453</v>
      </c>
      <c r="D829" s="152" t="s">
        <v>217</v>
      </c>
      <c r="E829" s="152" t="s">
        <v>618</v>
      </c>
      <c r="F829"/>
      <c r="G829" s="152" t="s">
        <v>207</v>
      </c>
      <c r="H829" s="152" t="s">
        <v>424</v>
      </c>
      <c r="I829" s="152" t="s">
        <v>506</v>
      </c>
      <c r="J829">
        <v>0.19686999999999999</v>
      </c>
      <c r="K829" s="152" t="s">
        <v>744</v>
      </c>
      <c r="L829" s="152" t="s">
        <v>741</v>
      </c>
      <c r="M829">
        <v>2022</v>
      </c>
      <c r="N829" t="s">
        <v>5241</v>
      </c>
    </row>
    <row r="830" spans="1:14">
      <c r="A830" s="152" t="s">
        <v>1696</v>
      </c>
      <c r="B830" s="152" t="s">
        <v>442</v>
      </c>
      <c r="C830" s="152" t="s">
        <v>453</v>
      </c>
      <c r="D830" s="152" t="s">
        <v>217</v>
      </c>
      <c r="E830" s="152" t="s">
        <v>618</v>
      </c>
      <c r="F830"/>
      <c r="G830" s="152" t="s">
        <v>10</v>
      </c>
      <c r="H830" s="152" t="s">
        <v>424</v>
      </c>
      <c r="I830" s="152" t="s">
        <v>506</v>
      </c>
      <c r="J830"/>
      <c r="K830" s="152" t="s">
        <v>744</v>
      </c>
      <c r="L830" s="152" t="s">
        <v>741</v>
      </c>
      <c r="M830">
        <v>2022</v>
      </c>
      <c r="N830" t="s">
        <v>5242</v>
      </c>
    </row>
    <row r="831" spans="1:14">
      <c r="A831" s="152" t="s">
        <v>1697</v>
      </c>
      <c r="B831" s="152" t="s">
        <v>442</v>
      </c>
      <c r="C831" s="152" t="s">
        <v>453</v>
      </c>
      <c r="D831" s="152" t="s">
        <v>217</v>
      </c>
      <c r="E831" s="152" t="s">
        <v>618</v>
      </c>
      <c r="F831"/>
      <c r="G831" s="152" t="s">
        <v>12</v>
      </c>
      <c r="H831" s="152" t="s">
        <v>424</v>
      </c>
      <c r="I831" s="152" t="s">
        <v>506</v>
      </c>
      <c r="J831"/>
      <c r="K831" s="152" t="s">
        <v>744</v>
      </c>
      <c r="L831" s="152" t="s">
        <v>741</v>
      </c>
      <c r="M831">
        <v>2022</v>
      </c>
      <c r="N831" t="s">
        <v>5243</v>
      </c>
    </row>
    <row r="832" spans="1:14">
      <c r="A832" s="152" t="s">
        <v>1698</v>
      </c>
      <c r="B832" s="152" t="s">
        <v>442</v>
      </c>
      <c r="C832" s="152" t="s">
        <v>453</v>
      </c>
      <c r="D832" s="152" t="s">
        <v>217</v>
      </c>
      <c r="E832" s="152" t="s">
        <v>618</v>
      </c>
      <c r="F832"/>
      <c r="G832" s="152" t="s">
        <v>208</v>
      </c>
      <c r="H832" s="152" t="s">
        <v>424</v>
      </c>
      <c r="I832" s="152" t="s">
        <v>506</v>
      </c>
      <c r="J832"/>
      <c r="K832" s="152" t="s">
        <v>744</v>
      </c>
      <c r="L832" s="152" t="s">
        <v>741</v>
      </c>
      <c r="M832">
        <v>2022</v>
      </c>
      <c r="N832" t="s">
        <v>5244</v>
      </c>
    </row>
    <row r="833" spans="1:14">
      <c r="A833" s="152" t="s">
        <v>1699</v>
      </c>
      <c r="B833" s="152" t="s">
        <v>442</v>
      </c>
      <c r="C833" s="152" t="s">
        <v>453</v>
      </c>
      <c r="D833" s="152" t="s">
        <v>217</v>
      </c>
      <c r="E833" s="152" t="s">
        <v>618</v>
      </c>
      <c r="F833"/>
      <c r="G833" s="152" t="s">
        <v>607</v>
      </c>
      <c r="H833" s="152" t="s">
        <v>424</v>
      </c>
      <c r="I833" s="152" t="s">
        <v>506</v>
      </c>
      <c r="J833"/>
      <c r="K833" s="152" t="s">
        <v>744</v>
      </c>
      <c r="L833" s="152" t="s">
        <v>741</v>
      </c>
      <c r="M833">
        <v>2022</v>
      </c>
      <c r="N833" t="s">
        <v>5245</v>
      </c>
    </row>
    <row r="834" spans="1:14">
      <c r="A834" s="152" t="s">
        <v>1700</v>
      </c>
      <c r="B834" s="152" t="s">
        <v>442</v>
      </c>
      <c r="C834" s="152" t="s">
        <v>453</v>
      </c>
      <c r="D834" s="152" t="s">
        <v>217</v>
      </c>
      <c r="E834" s="152" t="s">
        <v>618</v>
      </c>
      <c r="F834"/>
      <c r="G834" s="152" t="s">
        <v>608</v>
      </c>
      <c r="H834" s="152" t="s">
        <v>424</v>
      </c>
      <c r="I834" s="152" t="s">
        <v>506</v>
      </c>
      <c r="J834">
        <v>0</v>
      </c>
      <c r="K834" s="152" t="s">
        <v>744</v>
      </c>
      <c r="L834" s="152" t="s">
        <v>741</v>
      </c>
      <c r="M834">
        <v>2022</v>
      </c>
      <c r="N834" t="s">
        <v>5246</v>
      </c>
    </row>
    <row r="835" spans="1:14">
      <c r="A835" s="152" t="s">
        <v>1701</v>
      </c>
      <c r="B835" s="152" t="s">
        <v>442</v>
      </c>
      <c r="C835" s="152" t="s">
        <v>453</v>
      </c>
      <c r="D835" s="152" t="s">
        <v>217</v>
      </c>
      <c r="E835" s="152" t="s">
        <v>618</v>
      </c>
      <c r="F835"/>
      <c r="G835" s="152" t="s">
        <v>141</v>
      </c>
      <c r="H835" s="152" t="s">
        <v>606</v>
      </c>
      <c r="I835" s="152" t="s">
        <v>506</v>
      </c>
      <c r="J835">
        <v>0.22836000000000001</v>
      </c>
      <c r="K835" s="152" t="s">
        <v>744</v>
      </c>
      <c r="L835" s="152" t="s">
        <v>741</v>
      </c>
      <c r="M835">
        <v>2022</v>
      </c>
      <c r="N835" t="s">
        <v>5247</v>
      </c>
    </row>
    <row r="836" spans="1:14">
      <c r="A836" s="152" t="s">
        <v>1702</v>
      </c>
      <c r="B836" s="152" t="s">
        <v>442</v>
      </c>
      <c r="C836" s="152" t="s">
        <v>453</v>
      </c>
      <c r="D836" s="152" t="s">
        <v>217</v>
      </c>
      <c r="E836" s="152" t="s">
        <v>618</v>
      </c>
      <c r="F836"/>
      <c r="G836" s="152" t="s">
        <v>207</v>
      </c>
      <c r="H836" s="152" t="s">
        <v>606</v>
      </c>
      <c r="I836" s="152" t="s">
        <v>506</v>
      </c>
      <c r="J836">
        <v>0.31683</v>
      </c>
      <c r="K836" s="152" t="s">
        <v>744</v>
      </c>
      <c r="L836" s="152" t="s">
        <v>741</v>
      </c>
      <c r="M836">
        <v>2022</v>
      </c>
      <c r="N836" t="s">
        <v>5248</v>
      </c>
    </row>
    <row r="837" spans="1:14">
      <c r="A837" s="152" t="s">
        <v>1703</v>
      </c>
      <c r="B837" s="152" t="s">
        <v>442</v>
      </c>
      <c r="C837" s="152" t="s">
        <v>453</v>
      </c>
      <c r="D837" s="152" t="s">
        <v>217</v>
      </c>
      <c r="E837" s="152" t="s">
        <v>618</v>
      </c>
      <c r="F837"/>
      <c r="G837" s="152" t="s">
        <v>10</v>
      </c>
      <c r="H837" s="152" t="s">
        <v>606</v>
      </c>
      <c r="I837" s="152" t="s">
        <v>506</v>
      </c>
      <c r="J837"/>
      <c r="K837" s="152" t="s">
        <v>744</v>
      </c>
      <c r="L837" s="152" t="s">
        <v>741</v>
      </c>
      <c r="M837">
        <v>2022</v>
      </c>
      <c r="N837" t="s">
        <v>5249</v>
      </c>
    </row>
    <row r="838" spans="1:14">
      <c r="A838" s="152" t="s">
        <v>1704</v>
      </c>
      <c r="B838" s="152" t="s">
        <v>442</v>
      </c>
      <c r="C838" s="152" t="s">
        <v>453</v>
      </c>
      <c r="D838" s="152" t="s">
        <v>217</v>
      </c>
      <c r="E838" s="152" t="s">
        <v>618</v>
      </c>
      <c r="F838"/>
      <c r="G838" s="152" t="s">
        <v>12</v>
      </c>
      <c r="H838" s="152" t="s">
        <v>606</v>
      </c>
      <c r="I838" s="152" t="s">
        <v>506</v>
      </c>
      <c r="J838"/>
      <c r="K838" s="152" t="s">
        <v>744</v>
      </c>
      <c r="L838" s="152" t="s">
        <v>741</v>
      </c>
      <c r="M838">
        <v>2022</v>
      </c>
      <c r="N838" t="s">
        <v>5250</v>
      </c>
    </row>
    <row r="839" spans="1:14">
      <c r="A839" s="152" t="s">
        <v>1705</v>
      </c>
      <c r="B839" s="152" t="s">
        <v>442</v>
      </c>
      <c r="C839" s="152" t="s">
        <v>453</v>
      </c>
      <c r="D839" s="152" t="s">
        <v>217</v>
      </c>
      <c r="E839" s="152" t="s">
        <v>618</v>
      </c>
      <c r="F839"/>
      <c r="G839" s="152" t="s">
        <v>208</v>
      </c>
      <c r="H839" s="152" t="s">
        <v>606</v>
      </c>
      <c r="I839" s="152" t="s">
        <v>506</v>
      </c>
      <c r="J839"/>
      <c r="K839" s="152" t="s">
        <v>744</v>
      </c>
      <c r="L839" s="152" t="s">
        <v>741</v>
      </c>
      <c r="M839">
        <v>2022</v>
      </c>
      <c r="N839" t="s">
        <v>5251</v>
      </c>
    </row>
    <row r="840" spans="1:14">
      <c r="A840" s="152" t="s">
        <v>1706</v>
      </c>
      <c r="B840" s="152" t="s">
        <v>442</v>
      </c>
      <c r="C840" s="152" t="s">
        <v>453</v>
      </c>
      <c r="D840" s="152" t="s">
        <v>217</v>
      </c>
      <c r="E840" s="152" t="s">
        <v>618</v>
      </c>
      <c r="F840"/>
      <c r="G840" s="152" t="s">
        <v>607</v>
      </c>
      <c r="H840" s="152" t="s">
        <v>606</v>
      </c>
      <c r="I840" s="152" t="s">
        <v>506</v>
      </c>
      <c r="J840"/>
      <c r="K840" s="152" t="s">
        <v>744</v>
      </c>
      <c r="L840" s="152" t="s">
        <v>741</v>
      </c>
      <c r="M840">
        <v>2022</v>
      </c>
      <c r="N840" t="s">
        <v>5252</v>
      </c>
    </row>
    <row r="841" spans="1:14">
      <c r="A841" s="152" t="s">
        <v>1707</v>
      </c>
      <c r="B841" s="152" t="s">
        <v>442</v>
      </c>
      <c r="C841" s="152" t="s">
        <v>453</v>
      </c>
      <c r="D841" s="152" t="s">
        <v>217</v>
      </c>
      <c r="E841" s="152" t="s">
        <v>618</v>
      </c>
      <c r="F841"/>
      <c r="G841" s="152" t="s">
        <v>608</v>
      </c>
      <c r="H841" s="152" t="s">
        <v>606</v>
      </c>
      <c r="I841" s="152" t="s">
        <v>506</v>
      </c>
      <c r="J841">
        <v>0</v>
      </c>
      <c r="K841" s="152" t="s">
        <v>744</v>
      </c>
      <c r="L841" s="152" t="s">
        <v>741</v>
      </c>
      <c r="M841">
        <v>2022</v>
      </c>
      <c r="N841" t="s">
        <v>5253</v>
      </c>
    </row>
    <row r="842" spans="1:14">
      <c r="A842" s="152" t="s">
        <v>1708</v>
      </c>
      <c r="B842" s="152" t="s">
        <v>442</v>
      </c>
      <c r="C842" s="152" t="s">
        <v>453</v>
      </c>
      <c r="D842" s="152" t="s">
        <v>217</v>
      </c>
      <c r="E842" s="152" t="s">
        <v>619</v>
      </c>
      <c r="F842"/>
      <c r="G842" s="152" t="s">
        <v>141</v>
      </c>
      <c r="H842" s="152" t="s">
        <v>424</v>
      </c>
      <c r="I842" s="152" t="s">
        <v>506</v>
      </c>
      <c r="J842">
        <v>0.17513000000000001</v>
      </c>
      <c r="K842" s="152" t="s">
        <v>744</v>
      </c>
      <c r="L842" s="152" t="s">
        <v>741</v>
      </c>
      <c r="M842">
        <v>2022</v>
      </c>
      <c r="N842" t="s">
        <v>5254</v>
      </c>
    </row>
    <row r="843" spans="1:14">
      <c r="A843" s="152" t="s">
        <v>1709</v>
      </c>
      <c r="B843" s="152" t="s">
        <v>442</v>
      </c>
      <c r="C843" s="152" t="s">
        <v>453</v>
      </c>
      <c r="D843" s="152" t="s">
        <v>217</v>
      </c>
      <c r="E843" s="152" t="s">
        <v>619</v>
      </c>
      <c r="F843"/>
      <c r="G843" s="152" t="s">
        <v>207</v>
      </c>
      <c r="H843" s="152" t="s">
        <v>424</v>
      </c>
      <c r="I843" s="152" t="s">
        <v>506</v>
      </c>
      <c r="J843">
        <v>0.20460999999999999</v>
      </c>
      <c r="K843" s="152" t="s">
        <v>744</v>
      </c>
      <c r="L843" s="152" t="s">
        <v>741</v>
      </c>
      <c r="M843">
        <v>2022</v>
      </c>
      <c r="N843" t="s">
        <v>5255</v>
      </c>
    </row>
    <row r="844" spans="1:14">
      <c r="A844" s="152" t="s">
        <v>1710</v>
      </c>
      <c r="B844" s="152" t="s">
        <v>442</v>
      </c>
      <c r="C844" s="152" t="s">
        <v>453</v>
      </c>
      <c r="D844" s="152" t="s">
        <v>217</v>
      </c>
      <c r="E844" s="152" t="s">
        <v>619</v>
      </c>
      <c r="F844"/>
      <c r="G844" s="152" t="s">
        <v>10</v>
      </c>
      <c r="H844" s="152" t="s">
        <v>424</v>
      </c>
      <c r="I844" s="152" t="s">
        <v>506</v>
      </c>
      <c r="J844"/>
      <c r="K844" s="152" t="s">
        <v>744</v>
      </c>
      <c r="L844" s="152" t="s">
        <v>741</v>
      </c>
      <c r="M844">
        <v>2022</v>
      </c>
      <c r="N844" t="s">
        <v>5256</v>
      </c>
    </row>
    <row r="845" spans="1:14">
      <c r="A845" s="152" t="s">
        <v>1711</v>
      </c>
      <c r="B845" s="152" t="s">
        <v>442</v>
      </c>
      <c r="C845" s="152" t="s">
        <v>453</v>
      </c>
      <c r="D845" s="152" t="s">
        <v>217</v>
      </c>
      <c r="E845" s="152" t="s">
        <v>619</v>
      </c>
      <c r="F845"/>
      <c r="G845" s="152" t="s">
        <v>12</v>
      </c>
      <c r="H845" s="152" t="s">
        <v>424</v>
      </c>
      <c r="I845" s="152" t="s">
        <v>506</v>
      </c>
      <c r="J845"/>
      <c r="K845" s="152" t="s">
        <v>744</v>
      </c>
      <c r="L845" s="152" t="s">
        <v>741</v>
      </c>
      <c r="M845">
        <v>2022</v>
      </c>
      <c r="N845" t="s">
        <v>5257</v>
      </c>
    </row>
    <row r="846" spans="1:14">
      <c r="A846" s="152" t="s">
        <v>1712</v>
      </c>
      <c r="B846" s="152" t="s">
        <v>442</v>
      </c>
      <c r="C846" s="152" t="s">
        <v>453</v>
      </c>
      <c r="D846" s="152" t="s">
        <v>217</v>
      </c>
      <c r="E846" s="152" t="s">
        <v>619</v>
      </c>
      <c r="F846"/>
      <c r="G846" s="152" t="s">
        <v>208</v>
      </c>
      <c r="H846" s="152" t="s">
        <v>424</v>
      </c>
      <c r="I846" s="152" t="s">
        <v>506</v>
      </c>
      <c r="J846"/>
      <c r="K846" s="152" t="s">
        <v>744</v>
      </c>
      <c r="L846" s="152" t="s">
        <v>741</v>
      </c>
      <c r="M846">
        <v>2022</v>
      </c>
      <c r="N846" t="s">
        <v>5258</v>
      </c>
    </row>
    <row r="847" spans="1:14">
      <c r="A847" s="152" t="s">
        <v>1713</v>
      </c>
      <c r="B847" s="152" t="s">
        <v>442</v>
      </c>
      <c r="C847" s="152" t="s">
        <v>453</v>
      </c>
      <c r="D847" s="152" t="s">
        <v>217</v>
      </c>
      <c r="E847" s="152" t="s">
        <v>619</v>
      </c>
      <c r="F847"/>
      <c r="G847" s="152" t="s">
        <v>607</v>
      </c>
      <c r="H847" s="152" t="s">
        <v>424</v>
      </c>
      <c r="I847" s="152" t="s">
        <v>506</v>
      </c>
      <c r="J847"/>
      <c r="K847" s="152" t="s">
        <v>744</v>
      </c>
      <c r="L847" s="152" t="s">
        <v>741</v>
      </c>
      <c r="M847">
        <v>2022</v>
      </c>
      <c r="N847" t="s">
        <v>5259</v>
      </c>
    </row>
    <row r="848" spans="1:14">
      <c r="A848" s="152" t="s">
        <v>1714</v>
      </c>
      <c r="B848" s="152" t="s">
        <v>442</v>
      </c>
      <c r="C848" s="152" t="s">
        <v>453</v>
      </c>
      <c r="D848" s="152" t="s">
        <v>217</v>
      </c>
      <c r="E848" s="152" t="s">
        <v>619</v>
      </c>
      <c r="F848"/>
      <c r="G848" s="152" t="s">
        <v>608</v>
      </c>
      <c r="H848" s="152" t="s">
        <v>424</v>
      </c>
      <c r="I848" s="152" t="s">
        <v>506</v>
      </c>
      <c r="J848">
        <v>0</v>
      </c>
      <c r="K848" s="152" t="s">
        <v>744</v>
      </c>
      <c r="L848" s="152" t="s">
        <v>741</v>
      </c>
      <c r="M848">
        <v>2022</v>
      </c>
      <c r="N848" t="s">
        <v>5260</v>
      </c>
    </row>
    <row r="849" spans="1:14">
      <c r="A849" s="152" t="s">
        <v>1715</v>
      </c>
      <c r="B849" s="152" t="s">
        <v>442</v>
      </c>
      <c r="C849" s="152" t="s">
        <v>453</v>
      </c>
      <c r="D849" s="152" t="s">
        <v>217</v>
      </c>
      <c r="E849" s="152" t="s">
        <v>619</v>
      </c>
      <c r="F849"/>
      <c r="G849" s="152" t="s">
        <v>141</v>
      </c>
      <c r="H849" s="152" t="s">
        <v>606</v>
      </c>
      <c r="I849" s="152" t="s">
        <v>506</v>
      </c>
      <c r="J849">
        <v>0.28186</v>
      </c>
      <c r="K849" s="152" t="s">
        <v>744</v>
      </c>
      <c r="L849" s="152" t="s">
        <v>741</v>
      </c>
      <c r="M849">
        <v>2022</v>
      </c>
      <c r="N849" t="s">
        <v>5261</v>
      </c>
    </row>
    <row r="850" spans="1:14">
      <c r="A850" s="152" t="s">
        <v>1716</v>
      </c>
      <c r="B850" s="152" t="s">
        <v>442</v>
      </c>
      <c r="C850" s="152" t="s">
        <v>453</v>
      </c>
      <c r="D850" s="152" t="s">
        <v>217</v>
      </c>
      <c r="E850" s="152" t="s">
        <v>619</v>
      </c>
      <c r="F850"/>
      <c r="G850" s="152" t="s">
        <v>207</v>
      </c>
      <c r="H850" s="152" t="s">
        <v>606</v>
      </c>
      <c r="I850" s="152" t="s">
        <v>506</v>
      </c>
      <c r="J850">
        <v>0.32928000000000002</v>
      </c>
      <c r="K850" s="152" t="s">
        <v>744</v>
      </c>
      <c r="L850" s="152" t="s">
        <v>741</v>
      </c>
      <c r="M850">
        <v>2022</v>
      </c>
      <c r="N850" t="s">
        <v>5262</v>
      </c>
    </row>
    <row r="851" spans="1:14">
      <c r="A851" s="152" t="s">
        <v>1717</v>
      </c>
      <c r="B851" s="152" t="s">
        <v>442</v>
      </c>
      <c r="C851" s="152" t="s">
        <v>453</v>
      </c>
      <c r="D851" s="152" t="s">
        <v>217</v>
      </c>
      <c r="E851" s="152" t="s">
        <v>619</v>
      </c>
      <c r="F851"/>
      <c r="G851" s="152" t="s">
        <v>10</v>
      </c>
      <c r="H851" s="152" t="s">
        <v>606</v>
      </c>
      <c r="I851" s="152" t="s">
        <v>506</v>
      </c>
      <c r="J851"/>
      <c r="K851" s="152" t="s">
        <v>744</v>
      </c>
      <c r="L851" s="152" t="s">
        <v>741</v>
      </c>
      <c r="M851">
        <v>2022</v>
      </c>
      <c r="N851" t="s">
        <v>5263</v>
      </c>
    </row>
    <row r="852" spans="1:14">
      <c r="A852" s="152" t="s">
        <v>1718</v>
      </c>
      <c r="B852" s="152" t="s">
        <v>442</v>
      </c>
      <c r="C852" s="152" t="s">
        <v>453</v>
      </c>
      <c r="D852" s="152" t="s">
        <v>217</v>
      </c>
      <c r="E852" s="152" t="s">
        <v>619</v>
      </c>
      <c r="F852"/>
      <c r="G852" s="152" t="s">
        <v>12</v>
      </c>
      <c r="H852" s="152" t="s">
        <v>606</v>
      </c>
      <c r="I852" s="152" t="s">
        <v>506</v>
      </c>
      <c r="J852"/>
      <c r="K852" s="152" t="s">
        <v>744</v>
      </c>
      <c r="L852" s="152" t="s">
        <v>741</v>
      </c>
      <c r="M852">
        <v>2022</v>
      </c>
      <c r="N852" t="s">
        <v>5264</v>
      </c>
    </row>
    <row r="853" spans="1:14">
      <c r="A853" s="152" t="s">
        <v>1719</v>
      </c>
      <c r="B853" s="152" t="s">
        <v>442</v>
      </c>
      <c r="C853" s="152" t="s">
        <v>453</v>
      </c>
      <c r="D853" s="152" t="s">
        <v>217</v>
      </c>
      <c r="E853" s="152" t="s">
        <v>619</v>
      </c>
      <c r="F853"/>
      <c r="G853" s="152" t="s">
        <v>208</v>
      </c>
      <c r="H853" s="152" t="s">
        <v>606</v>
      </c>
      <c r="I853" s="152" t="s">
        <v>506</v>
      </c>
      <c r="J853"/>
      <c r="K853" s="152" t="s">
        <v>744</v>
      </c>
      <c r="L853" s="152" t="s">
        <v>741</v>
      </c>
      <c r="M853">
        <v>2022</v>
      </c>
      <c r="N853" t="s">
        <v>5265</v>
      </c>
    </row>
    <row r="854" spans="1:14">
      <c r="A854" s="152" t="s">
        <v>1720</v>
      </c>
      <c r="B854" s="152" t="s">
        <v>442</v>
      </c>
      <c r="C854" s="152" t="s">
        <v>453</v>
      </c>
      <c r="D854" s="152" t="s">
        <v>217</v>
      </c>
      <c r="E854" s="152" t="s">
        <v>619</v>
      </c>
      <c r="F854"/>
      <c r="G854" s="152" t="s">
        <v>607</v>
      </c>
      <c r="H854" s="152" t="s">
        <v>606</v>
      </c>
      <c r="I854" s="152" t="s">
        <v>506</v>
      </c>
      <c r="J854"/>
      <c r="K854" s="152" t="s">
        <v>744</v>
      </c>
      <c r="L854" s="152" t="s">
        <v>741</v>
      </c>
      <c r="M854">
        <v>2022</v>
      </c>
      <c r="N854" t="s">
        <v>5266</v>
      </c>
    </row>
    <row r="855" spans="1:14">
      <c r="A855" s="152" t="s">
        <v>1721</v>
      </c>
      <c r="B855" s="152" t="s">
        <v>442</v>
      </c>
      <c r="C855" s="152" t="s">
        <v>453</v>
      </c>
      <c r="D855" s="152" t="s">
        <v>217</v>
      </c>
      <c r="E855" s="152" t="s">
        <v>619</v>
      </c>
      <c r="F855"/>
      <c r="G855" s="152" t="s">
        <v>608</v>
      </c>
      <c r="H855" s="152" t="s">
        <v>606</v>
      </c>
      <c r="I855" s="152" t="s">
        <v>506</v>
      </c>
      <c r="J855">
        <v>0</v>
      </c>
      <c r="K855" s="152" t="s">
        <v>744</v>
      </c>
      <c r="L855" s="152" t="s">
        <v>741</v>
      </c>
      <c r="M855">
        <v>2022</v>
      </c>
      <c r="N855" t="s">
        <v>5267</v>
      </c>
    </row>
    <row r="856" spans="1:14">
      <c r="A856" s="152" t="s">
        <v>1722</v>
      </c>
      <c r="B856" s="152" t="s">
        <v>442</v>
      </c>
      <c r="C856" s="152" t="s">
        <v>453</v>
      </c>
      <c r="D856" s="152" t="s">
        <v>217</v>
      </c>
      <c r="E856" s="152" t="s">
        <v>620</v>
      </c>
      <c r="F856"/>
      <c r="G856" s="152" t="s">
        <v>141</v>
      </c>
      <c r="H856" s="152" t="s">
        <v>424</v>
      </c>
      <c r="I856" s="152" t="s">
        <v>506</v>
      </c>
      <c r="J856">
        <v>0.25480999999999998</v>
      </c>
      <c r="K856" s="152" t="s">
        <v>744</v>
      </c>
      <c r="L856" s="152" t="s">
        <v>741</v>
      </c>
      <c r="M856">
        <v>2022</v>
      </c>
      <c r="N856" t="s">
        <v>5268</v>
      </c>
    </row>
    <row r="857" spans="1:14">
      <c r="A857" s="152" t="s">
        <v>1723</v>
      </c>
      <c r="B857" s="152" t="s">
        <v>442</v>
      </c>
      <c r="C857" s="152" t="s">
        <v>453</v>
      </c>
      <c r="D857" s="152" t="s">
        <v>217</v>
      </c>
      <c r="E857" s="152" t="s">
        <v>620</v>
      </c>
      <c r="F857"/>
      <c r="G857" s="152" t="s">
        <v>207</v>
      </c>
      <c r="H857" s="152" t="s">
        <v>424</v>
      </c>
      <c r="I857" s="152" t="s">
        <v>506</v>
      </c>
      <c r="J857">
        <v>0.32607000000000003</v>
      </c>
      <c r="K857" s="152" t="s">
        <v>744</v>
      </c>
      <c r="L857" s="152" t="s">
        <v>741</v>
      </c>
      <c r="M857">
        <v>2022</v>
      </c>
      <c r="N857" t="s">
        <v>5269</v>
      </c>
    </row>
    <row r="858" spans="1:14">
      <c r="A858" s="152" t="s">
        <v>1724</v>
      </c>
      <c r="B858" s="152" t="s">
        <v>442</v>
      </c>
      <c r="C858" s="152" t="s">
        <v>453</v>
      </c>
      <c r="D858" s="152" t="s">
        <v>217</v>
      </c>
      <c r="E858" s="152" t="s">
        <v>620</v>
      </c>
      <c r="F858"/>
      <c r="G858" s="152" t="s">
        <v>10</v>
      </c>
      <c r="H858" s="152" t="s">
        <v>424</v>
      </c>
      <c r="I858" s="152" t="s">
        <v>506</v>
      </c>
      <c r="J858"/>
      <c r="K858" s="152" t="s">
        <v>744</v>
      </c>
      <c r="L858" s="152" t="s">
        <v>741</v>
      </c>
      <c r="M858">
        <v>2022</v>
      </c>
      <c r="N858" t="s">
        <v>5270</v>
      </c>
    </row>
    <row r="859" spans="1:14">
      <c r="A859" s="152" t="s">
        <v>1725</v>
      </c>
      <c r="B859" s="152" t="s">
        <v>442</v>
      </c>
      <c r="C859" s="152" t="s">
        <v>453</v>
      </c>
      <c r="D859" s="152" t="s">
        <v>217</v>
      </c>
      <c r="E859" s="152" t="s">
        <v>620</v>
      </c>
      <c r="F859"/>
      <c r="G859" s="152" t="s">
        <v>12</v>
      </c>
      <c r="H859" s="152" t="s">
        <v>424</v>
      </c>
      <c r="I859" s="152" t="s">
        <v>506</v>
      </c>
      <c r="J859"/>
      <c r="K859" s="152" t="s">
        <v>744</v>
      </c>
      <c r="L859" s="152" t="s">
        <v>741</v>
      </c>
      <c r="M859">
        <v>2022</v>
      </c>
      <c r="N859" t="s">
        <v>5271</v>
      </c>
    </row>
    <row r="860" spans="1:14">
      <c r="A860" s="152" t="s">
        <v>1726</v>
      </c>
      <c r="B860" s="152" t="s">
        <v>442</v>
      </c>
      <c r="C860" s="152" t="s">
        <v>453</v>
      </c>
      <c r="D860" s="152" t="s">
        <v>217</v>
      </c>
      <c r="E860" s="152" t="s">
        <v>620</v>
      </c>
      <c r="F860"/>
      <c r="G860" s="152" t="s">
        <v>208</v>
      </c>
      <c r="H860" s="152" t="s">
        <v>424</v>
      </c>
      <c r="I860" s="152" t="s">
        <v>506</v>
      </c>
      <c r="J860"/>
      <c r="K860" s="152" t="s">
        <v>744</v>
      </c>
      <c r="L860" s="152" t="s">
        <v>741</v>
      </c>
      <c r="M860">
        <v>2022</v>
      </c>
      <c r="N860" t="s">
        <v>5272</v>
      </c>
    </row>
    <row r="861" spans="1:14">
      <c r="A861" s="152" t="s">
        <v>1727</v>
      </c>
      <c r="B861" s="152" t="s">
        <v>442</v>
      </c>
      <c r="C861" s="152" t="s">
        <v>453</v>
      </c>
      <c r="D861" s="152" t="s">
        <v>217</v>
      </c>
      <c r="E861" s="152" t="s">
        <v>620</v>
      </c>
      <c r="F861"/>
      <c r="G861" s="152" t="s">
        <v>607</v>
      </c>
      <c r="H861" s="152" t="s">
        <v>424</v>
      </c>
      <c r="I861" s="152" t="s">
        <v>506</v>
      </c>
      <c r="J861"/>
      <c r="K861" s="152" t="s">
        <v>744</v>
      </c>
      <c r="L861" s="152" t="s">
        <v>741</v>
      </c>
      <c r="M861">
        <v>2022</v>
      </c>
      <c r="N861" t="s">
        <v>5273</v>
      </c>
    </row>
    <row r="862" spans="1:14">
      <c r="A862" s="152" t="s">
        <v>1728</v>
      </c>
      <c r="B862" s="152" t="s">
        <v>442</v>
      </c>
      <c r="C862" s="152" t="s">
        <v>453</v>
      </c>
      <c r="D862" s="152" t="s">
        <v>217</v>
      </c>
      <c r="E862" s="152" t="s">
        <v>620</v>
      </c>
      <c r="F862"/>
      <c r="G862" s="152" t="s">
        <v>608</v>
      </c>
      <c r="H862" s="152" t="s">
        <v>424</v>
      </c>
      <c r="I862" s="152" t="s">
        <v>506</v>
      </c>
      <c r="J862">
        <v>0</v>
      </c>
      <c r="K862" s="152" t="s">
        <v>744</v>
      </c>
      <c r="L862" s="152" t="s">
        <v>741</v>
      </c>
      <c r="M862">
        <v>2022</v>
      </c>
      <c r="N862" t="s">
        <v>5274</v>
      </c>
    </row>
    <row r="863" spans="1:14">
      <c r="A863" s="152" t="s">
        <v>1729</v>
      </c>
      <c r="B863" s="152" t="s">
        <v>442</v>
      </c>
      <c r="C863" s="152" t="s">
        <v>453</v>
      </c>
      <c r="D863" s="152" t="s">
        <v>217</v>
      </c>
      <c r="E863" s="152" t="s">
        <v>620</v>
      </c>
      <c r="F863"/>
      <c r="G863" s="152" t="s">
        <v>141</v>
      </c>
      <c r="H863" s="152" t="s">
        <v>606</v>
      </c>
      <c r="I863" s="152" t="s">
        <v>506</v>
      </c>
      <c r="J863">
        <v>0.41010000000000002</v>
      </c>
      <c r="K863" s="152" t="s">
        <v>744</v>
      </c>
      <c r="L863" s="152" t="s">
        <v>741</v>
      </c>
      <c r="M863">
        <v>2022</v>
      </c>
      <c r="N863" t="s">
        <v>5275</v>
      </c>
    </row>
    <row r="864" spans="1:14">
      <c r="A864" s="152" t="s">
        <v>1730</v>
      </c>
      <c r="B864" s="152" t="s">
        <v>442</v>
      </c>
      <c r="C864" s="152" t="s">
        <v>453</v>
      </c>
      <c r="D864" s="152" t="s">
        <v>217</v>
      </c>
      <c r="E864" s="152" t="s">
        <v>620</v>
      </c>
      <c r="F864"/>
      <c r="G864" s="152" t="s">
        <v>207</v>
      </c>
      <c r="H864" s="152" t="s">
        <v>606</v>
      </c>
      <c r="I864" s="152" t="s">
        <v>506</v>
      </c>
      <c r="J864">
        <v>0.52475000000000005</v>
      </c>
      <c r="K864" s="152" t="s">
        <v>744</v>
      </c>
      <c r="L864" s="152" t="s">
        <v>741</v>
      </c>
      <c r="M864">
        <v>2022</v>
      </c>
      <c r="N864" t="s">
        <v>5276</v>
      </c>
    </row>
    <row r="865" spans="1:14">
      <c r="A865" s="152" t="s">
        <v>1731</v>
      </c>
      <c r="B865" s="152" t="s">
        <v>442</v>
      </c>
      <c r="C865" s="152" t="s">
        <v>453</v>
      </c>
      <c r="D865" s="152" t="s">
        <v>217</v>
      </c>
      <c r="E865" s="152" t="s">
        <v>620</v>
      </c>
      <c r="F865"/>
      <c r="G865" s="152" t="s">
        <v>10</v>
      </c>
      <c r="H865" s="152" t="s">
        <v>606</v>
      </c>
      <c r="I865" s="152" t="s">
        <v>506</v>
      </c>
      <c r="J865"/>
      <c r="K865" s="152" t="s">
        <v>744</v>
      </c>
      <c r="L865" s="152" t="s">
        <v>741</v>
      </c>
      <c r="M865">
        <v>2022</v>
      </c>
      <c r="N865" t="s">
        <v>5277</v>
      </c>
    </row>
    <row r="866" spans="1:14">
      <c r="A866" s="152" t="s">
        <v>1732</v>
      </c>
      <c r="B866" s="152" t="s">
        <v>442</v>
      </c>
      <c r="C866" s="152" t="s">
        <v>453</v>
      </c>
      <c r="D866" s="152" t="s">
        <v>217</v>
      </c>
      <c r="E866" s="152" t="s">
        <v>620</v>
      </c>
      <c r="F866"/>
      <c r="G866" s="152" t="s">
        <v>12</v>
      </c>
      <c r="H866" s="152" t="s">
        <v>606</v>
      </c>
      <c r="I866" s="152" t="s">
        <v>506</v>
      </c>
      <c r="J866"/>
      <c r="K866" s="152" t="s">
        <v>744</v>
      </c>
      <c r="L866" s="152" t="s">
        <v>741</v>
      </c>
      <c r="M866">
        <v>2022</v>
      </c>
      <c r="N866" t="s">
        <v>5278</v>
      </c>
    </row>
    <row r="867" spans="1:14">
      <c r="A867" s="152" t="s">
        <v>1733</v>
      </c>
      <c r="B867" s="152" t="s">
        <v>442</v>
      </c>
      <c r="C867" s="152" t="s">
        <v>453</v>
      </c>
      <c r="D867" s="152" t="s">
        <v>217</v>
      </c>
      <c r="E867" s="152" t="s">
        <v>620</v>
      </c>
      <c r="F867"/>
      <c r="G867" s="152" t="s">
        <v>208</v>
      </c>
      <c r="H867" s="152" t="s">
        <v>606</v>
      </c>
      <c r="I867" s="152" t="s">
        <v>506</v>
      </c>
      <c r="J867"/>
      <c r="K867" s="152" t="s">
        <v>744</v>
      </c>
      <c r="L867" s="152" t="s">
        <v>741</v>
      </c>
      <c r="M867">
        <v>2022</v>
      </c>
      <c r="N867" t="s">
        <v>5279</v>
      </c>
    </row>
    <row r="868" spans="1:14">
      <c r="A868" s="152" t="s">
        <v>1734</v>
      </c>
      <c r="B868" s="152" t="s">
        <v>442</v>
      </c>
      <c r="C868" s="152" t="s">
        <v>453</v>
      </c>
      <c r="D868" s="152" t="s">
        <v>217</v>
      </c>
      <c r="E868" s="152" t="s">
        <v>620</v>
      </c>
      <c r="F868"/>
      <c r="G868" s="152" t="s">
        <v>607</v>
      </c>
      <c r="H868" s="152" t="s">
        <v>606</v>
      </c>
      <c r="I868" s="152" t="s">
        <v>506</v>
      </c>
      <c r="J868"/>
      <c r="K868" s="152" t="s">
        <v>744</v>
      </c>
      <c r="L868" s="152" t="s">
        <v>741</v>
      </c>
      <c r="M868">
        <v>2022</v>
      </c>
      <c r="N868" t="s">
        <v>5280</v>
      </c>
    </row>
    <row r="869" spans="1:14">
      <c r="A869" s="152" t="s">
        <v>1735</v>
      </c>
      <c r="B869" s="152" t="s">
        <v>442</v>
      </c>
      <c r="C869" s="152" t="s">
        <v>453</v>
      </c>
      <c r="D869" s="152" t="s">
        <v>217</v>
      </c>
      <c r="E869" s="152" t="s">
        <v>620</v>
      </c>
      <c r="F869"/>
      <c r="G869" s="152" t="s">
        <v>608</v>
      </c>
      <c r="H869" s="152" t="s">
        <v>606</v>
      </c>
      <c r="I869" s="152" t="s">
        <v>506</v>
      </c>
      <c r="J869">
        <v>0</v>
      </c>
      <c r="K869" s="152" t="s">
        <v>744</v>
      </c>
      <c r="L869" s="152" t="s">
        <v>741</v>
      </c>
      <c r="M869">
        <v>2022</v>
      </c>
      <c r="N869" t="s">
        <v>5281</v>
      </c>
    </row>
    <row r="870" spans="1:14">
      <c r="A870" s="152" t="s">
        <v>1736</v>
      </c>
      <c r="B870" s="152" t="s">
        <v>442</v>
      </c>
      <c r="C870" s="152" t="s">
        <v>453</v>
      </c>
      <c r="D870" s="152" t="s">
        <v>217</v>
      </c>
      <c r="E870" s="152" t="s">
        <v>621</v>
      </c>
      <c r="F870"/>
      <c r="G870" s="152" t="s">
        <v>141</v>
      </c>
      <c r="H870" s="152" t="s">
        <v>424</v>
      </c>
      <c r="I870" s="152" t="s">
        <v>506</v>
      </c>
      <c r="J870">
        <v>0.23155999999999999</v>
      </c>
      <c r="K870" s="152" t="s">
        <v>744</v>
      </c>
      <c r="L870" s="152" t="s">
        <v>741</v>
      </c>
      <c r="M870">
        <v>2022</v>
      </c>
      <c r="N870" t="s">
        <v>5282</v>
      </c>
    </row>
    <row r="871" spans="1:14">
      <c r="A871" s="152" t="s">
        <v>1737</v>
      </c>
      <c r="B871" s="152" t="s">
        <v>442</v>
      </c>
      <c r="C871" s="152" t="s">
        <v>453</v>
      </c>
      <c r="D871" s="152" t="s">
        <v>217</v>
      </c>
      <c r="E871" s="152" t="s">
        <v>621</v>
      </c>
      <c r="F871"/>
      <c r="G871" s="152" t="s">
        <v>207</v>
      </c>
      <c r="H871" s="152" t="s">
        <v>424</v>
      </c>
      <c r="I871" s="152" t="s">
        <v>506</v>
      </c>
      <c r="J871">
        <v>0.21332000000000001</v>
      </c>
      <c r="K871" s="152" t="s">
        <v>744</v>
      </c>
      <c r="L871" s="152" t="s">
        <v>741</v>
      </c>
      <c r="M871">
        <v>2022</v>
      </c>
      <c r="N871" t="s">
        <v>5283</v>
      </c>
    </row>
    <row r="872" spans="1:14">
      <c r="A872" s="152" t="s">
        <v>1738</v>
      </c>
      <c r="B872" s="152" t="s">
        <v>442</v>
      </c>
      <c r="C872" s="152" t="s">
        <v>453</v>
      </c>
      <c r="D872" s="152" t="s">
        <v>217</v>
      </c>
      <c r="E872" s="152" t="s">
        <v>621</v>
      </c>
      <c r="F872"/>
      <c r="G872" s="152" t="s">
        <v>10</v>
      </c>
      <c r="H872" s="152" t="s">
        <v>424</v>
      </c>
      <c r="I872" s="152" t="s">
        <v>506</v>
      </c>
      <c r="J872">
        <v>0.23574999999999999</v>
      </c>
      <c r="K872" s="152" t="s">
        <v>744</v>
      </c>
      <c r="L872" s="152" t="s">
        <v>741</v>
      </c>
      <c r="M872">
        <v>2022</v>
      </c>
      <c r="N872" t="s">
        <v>5284</v>
      </c>
    </row>
    <row r="873" spans="1:14">
      <c r="A873" s="152" t="s">
        <v>1739</v>
      </c>
      <c r="B873" s="152" t="s">
        <v>442</v>
      </c>
      <c r="C873" s="152" t="s">
        <v>453</v>
      </c>
      <c r="D873" s="152" t="s">
        <v>217</v>
      </c>
      <c r="E873" s="152" t="s">
        <v>621</v>
      </c>
      <c r="F873"/>
      <c r="G873" s="152" t="s">
        <v>12</v>
      </c>
      <c r="H873" s="152" t="s">
        <v>424</v>
      </c>
      <c r="I873" s="152" t="s">
        <v>506</v>
      </c>
      <c r="J873">
        <v>0.25924000000000003</v>
      </c>
      <c r="K873" s="152" t="s">
        <v>744</v>
      </c>
      <c r="L873" s="152" t="s">
        <v>741</v>
      </c>
      <c r="M873">
        <v>2022</v>
      </c>
      <c r="N873" t="s">
        <v>5285</v>
      </c>
    </row>
    <row r="874" spans="1:14">
      <c r="A874" s="152" t="s">
        <v>1740</v>
      </c>
      <c r="B874" s="152" t="s">
        <v>442</v>
      </c>
      <c r="C874" s="152" t="s">
        <v>453</v>
      </c>
      <c r="D874" s="152" t="s">
        <v>217</v>
      </c>
      <c r="E874" s="152" t="s">
        <v>621</v>
      </c>
      <c r="F874"/>
      <c r="G874" s="152" t="s">
        <v>208</v>
      </c>
      <c r="H874" s="152" t="s">
        <v>424</v>
      </c>
      <c r="I874" s="152" t="s">
        <v>506</v>
      </c>
      <c r="J874">
        <v>0.23099</v>
      </c>
      <c r="K874" s="152" t="s">
        <v>744</v>
      </c>
      <c r="L874" s="152" t="s">
        <v>741</v>
      </c>
      <c r="M874">
        <v>2022</v>
      </c>
      <c r="N874" t="s">
        <v>5286</v>
      </c>
    </row>
    <row r="875" spans="1:14">
      <c r="A875" s="152" t="s">
        <v>1741</v>
      </c>
      <c r="B875" s="152" t="s">
        <v>442</v>
      </c>
      <c r="C875" s="152" t="s">
        <v>453</v>
      </c>
      <c r="D875" s="152" t="s">
        <v>217</v>
      </c>
      <c r="E875" s="152" t="s">
        <v>621</v>
      </c>
      <c r="F875"/>
      <c r="G875" s="152" t="s">
        <v>607</v>
      </c>
      <c r="H875" s="152" t="s">
        <v>424</v>
      </c>
      <c r="I875" s="152" t="s">
        <v>506</v>
      </c>
      <c r="J875"/>
      <c r="K875" s="152" t="s">
        <v>744</v>
      </c>
      <c r="L875" s="152" t="s">
        <v>741</v>
      </c>
      <c r="M875">
        <v>2022</v>
      </c>
      <c r="N875" t="s">
        <v>5287</v>
      </c>
    </row>
    <row r="876" spans="1:14">
      <c r="A876" s="152" t="s">
        <v>1742</v>
      </c>
      <c r="B876" s="152" t="s">
        <v>442</v>
      </c>
      <c r="C876" s="152" t="s">
        <v>453</v>
      </c>
      <c r="D876" s="152" t="s">
        <v>217</v>
      </c>
      <c r="E876" s="152" t="s">
        <v>621</v>
      </c>
      <c r="F876"/>
      <c r="G876" s="152" t="s">
        <v>608</v>
      </c>
      <c r="H876" s="152" t="s">
        <v>424</v>
      </c>
      <c r="I876" s="152" t="s">
        <v>506</v>
      </c>
      <c r="J876">
        <v>0</v>
      </c>
      <c r="K876" s="152" t="s">
        <v>744</v>
      </c>
      <c r="L876" s="152" t="s">
        <v>741</v>
      </c>
      <c r="M876">
        <v>2022</v>
      </c>
      <c r="N876" t="s">
        <v>5288</v>
      </c>
    </row>
    <row r="877" spans="1:14">
      <c r="A877" s="152" t="s">
        <v>1743</v>
      </c>
      <c r="B877" s="152" t="s">
        <v>442</v>
      </c>
      <c r="C877" s="152" t="s">
        <v>453</v>
      </c>
      <c r="D877" s="152" t="s">
        <v>217</v>
      </c>
      <c r="E877" s="152" t="s">
        <v>621</v>
      </c>
      <c r="F877"/>
      <c r="G877" s="152" t="s">
        <v>141</v>
      </c>
      <c r="H877" s="152" t="s">
        <v>606</v>
      </c>
      <c r="I877" s="152" t="s">
        <v>506</v>
      </c>
      <c r="J877">
        <v>0.37268000000000001</v>
      </c>
      <c r="K877" s="152" t="s">
        <v>744</v>
      </c>
      <c r="L877" s="152" t="s">
        <v>741</v>
      </c>
      <c r="M877">
        <v>2022</v>
      </c>
      <c r="N877" t="s">
        <v>5289</v>
      </c>
    </row>
    <row r="878" spans="1:14">
      <c r="A878" s="152" t="s">
        <v>1744</v>
      </c>
      <c r="B878" s="152" t="s">
        <v>442</v>
      </c>
      <c r="C878" s="152" t="s">
        <v>453</v>
      </c>
      <c r="D878" s="152" t="s">
        <v>217</v>
      </c>
      <c r="E878" s="152" t="s">
        <v>621</v>
      </c>
      <c r="F878"/>
      <c r="G878" s="152" t="s">
        <v>207</v>
      </c>
      <c r="H878" s="152" t="s">
        <v>606</v>
      </c>
      <c r="I878" s="152" t="s">
        <v>506</v>
      </c>
      <c r="J878">
        <v>0.34329999999999999</v>
      </c>
      <c r="K878" s="152" t="s">
        <v>744</v>
      </c>
      <c r="L878" s="152" t="s">
        <v>741</v>
      </c>
      <c r="M878">
        <v>2022</v>
      </c>
      <c r="N878" t="s">
        <v>5290</v>
      </c>
    </row>
    <row r="879" spans="1:14">
      <c r="A879" s="152" t="s">
        <v>1745</v>
      </c>
      <c r="B879" s="152" t="s">
        <v>442</v>
      </c>
      <c r="C879" s="152" t="s">
        <v>453</v>
      </c>
      <c r="D879" s="152" t="s">
        <v>217</v>
      </c>
      <c r="E879" s="152" t="s">
        <v>621</v>
      </c>
      <c r="F879"/>
      <c r="G879" s="152" t="s">
        <v>10</v>
      </c>
      <c r="H879" s="152" t="s">
        <v>606</v>
      </c>
      <c r="I879" s="152" t="s">
        <v>506</v>
      </c>
      <c r="J879">
        <v>0.37939000000000001</v>
      </c>
      <c r="K879" s="152" t="s">
        <v>744</v>
      </c>
      <c r="L879" s="152" t="s">
        <v>741</v>
      </c>
      <c r="M879">
        <v>2022</v>
      </c>
      <c r="N879" t="s">
        <v>5291</v>
      </c>
    </row>
    <row r="880" spans="1:14">
      <c r="A880" s="152" t="s">
        <v>1746</v>
      </c>
      <c r="B880" s="152" t="s">
        <v>442</v>
      </c>
      <c r="C880" s="152" t="s">
        <v>453</v>
      </c>
      <c r="D880" s="152" t="s">
        <v>217</v>
      </c>
      <c r="E880" s="152" t="s">
        <v>621</v>
      </c>
      <c r="F880"/>
      <c r="G880" s="152" t="s">
        <v>12</v>
      </c>
      <c r="H880" s="152" t="s">
        <v>606</v>
      </c>
      <c r="I880" s="152" t="s">
        <v>506</v>
      </c>
      <c r="J880">
        <v>0.41721000000000003</v>
      </c>
      <c r="K880" s="152" t="s">
        <v>744</v>
      </c>
      <c r="L880" s="152" t="s">
        <v>741</v>
      </c>
      <c r="M880">
        <v>2022</v>
      </c>
      <c r="N880" t="s">
        <v>5292</v>
      </c>
    </row>
    <row r="881" spans="1:14">
      <c r="A881" s="152" t="s">
        <v>1747</v>
      </c>
      <c r="B881" s="152" t="s">
        <v>442</v>
      </c>
      <c r="C881" s="152" t="s">
        <v>453</v>
      </c>
      <c r="D881" s="152" t="s">
        <v>217</v>
      </c>
      <c r="E881" s="152" t="s">
        <v>621</v>
      </c>
      <c r="F881"/>
      <c r="G881" s="152" t="s">
        <v>208</v>
      </c>
      <c r="H881" s="152" t="s">
        <v>606</v>
      </c>
      <c r="I881" s="152" t="s">
        <v>506</v>
      </c>
      <c r="J881">
        <v>0.37174000000000001</v>
      </c>
      <c r="K881" s="152" t="s">
        <v>744</v>
      </c>
      <c r="L881" s="152" t="s">
        <v>741</v>
      </c>
      <c r="M881">
        <v>2022</v>
      </c>
      <c r="N881" t="s">
        <v>5293</v>
      </c>
    </row>
    <row r="882" spans="1:14">
      <c r="A882" s="152" t="s">
        <v>1748</v>
      </c>
      <c r="B882" s="152" t="s">
        <v>442</v>
      </c>
      <c r="C882" s="152" t="s">
        <v>453</v>
      </c>
      <c r="D882" s="152" t="s">
        <v>217</v>
      </c>
      <c r="E882" s="152" t="s">
        <v>621</v>
      </c>
      <c r="F882"/>
      <c r="G882" s="152" t="s">
        <v>607</v>
      </c>
      <c r="H882" s="152" t="s">
        <v>606</v>
      </c>
      <c r="I882" s="152" t="s">
        <v>506</v>
      </c>
      <c r="J882"/>
      <c r="K882" s="152" t="s">
        <v>744</v>
      </c>
      <c r="L882" s="152" t="s">
        <v>741</v>
      </c>
      <c r="M882">
        <v>2022</v>
      </c>
      <c r="N882" t="s">
        <v>5294</v>
      </c>
    </row>
    <row r="883" spans="1:14">
      <c r="A883" s="152" t="s">
        <v>1749</v>
      </c>
      <c r="B883" s="152" t="s">
        <v>442</v>
      </c>
      <c r="C883" s="152" t="s">
        <v>453</v>
      </c>
      <c r="D883" s="152" t="s">
        <v>217</v>
      </c>
      <c r="E883" s="152" t="s">
        <v>621</v>
      </c>
      <c r="F883"/>
      <c r="G883" s="152" t="s">
        <v>608</v>
      </c>
      <c r="H883" s="152" t="s">
        <v>606</v>
      </c>
      <c r="I883" s="152" t="s">
        <v>506</v>
      </c>
      <c r="J883">
        <v>0</v>
      </c>
      <c r="K883" s="152" t="s">
        <v>744</v>
      </c>
      <c r="L883" s="152" t="s">
        <v>741</v>
      </c>
      <c r="M883">
        <v>2022</v>
      </c>
      <c r="N883" t="s">
        <v>5295</v>
      </c>
    </row>
    <row r="884" spans="1:14">
      <c r="A884" s="152" t="s">
        <v>1750</v>
      </c>
      <c r="B884" s="152" t="s">
        <v>442</v>
      </c>
      <c r="C884" s="152" t="s">
        <v>453</v>
      </c>
      <c r="D884" s="152" t="s">
        <v>622</v>
      </c>
      <c r="E884" s="152" t="s">
        <v>218</v>
      </c>
      <c r="F884"/>
      <c r="G884" s="152" t="s">
        <v>623</v>
      </c>
      <c r="H884" s="152" t="s">
        <v>424</v>
      </c>
      <c r="I884" s="152" t="s">
        <v>506</v>
      </c>
      <c r="J884">
        <v>0.46338000000000001</v>
      </c>
      <c r="K884" s="152" t="s">
        <v>744</v>
      </c>
      <c r="L884" s="152" t="s">
        <v>741</v>
      </c>
      <c r="M884">
        <v>2022</v>
      </c>
      <c r="N884" t="s">
        <v>5296</v>
      </c>
    </row>
    <row r="885" spans="1:14">
      <c r="A885" s="152" t="s">
        <v>1751</v>
      </c>
      <c r="B885" s="152" t="s">
        <v>442</v>
      </c>
      <c r="C885" s="152" t="s">
        <v>453</v>
      </c>
      <c r="D885" s="152" t="s">
        <v>622</v>
      </c>
      <c r="E885" s="152" t="s">
        <v>218</v>
      </c>
      <c r="F885"/>
      <c r="G885" s="152" t="s">
        <v>624</v>
      </c>
      <c r="H885" s="152" t="s">
        <v>424</v>
      </c>
      <c r="I885" s="152" t="s">
        <v>506</v>
      </c>
      <c r="J885">
        <v>0.50314999999999999</v>
      </c>
      <c r="K885" s="152" t="s">
        <v>744</v>
      </c>
      <c r="L885" s="152" t="s">
        <v>741</v>
      </c>
      <c r="M885">
        <v>2022</v>
      </c>
      <c r="N885" t="s">
        <v>5297</v>
      </c>
    </row>
    <row r="886" spans="1:14">
      <c r="A886" s="152" t="s">
        <v>1752</v>
      </c>
      <c r="B886" s="152" t="s">
        <v>442</v>
      </c>
      <c r="C886" s="152" t="s">
        <v>453</v>
      </c>
      <c r="D886" s="152" t="s">
        <v>622</v>
      </c>
      <c r="E886" s="152" t="s">
        <v>218</v>
      </c>
      <c r="F886"/>
      <c r="G886" s="152" t="s">
        <v>625</v>
      </c>
      <c r="H886" s="152" t="s">
        <v>424</v>
      </c>
      <c r="I886" s="152" t="s">
        <v>506</v>
      </c>
      <c r="J886">
        <v>0.54291</v>
      </c>
      <c r="K886" s="152" t="s">
        <v>744</v>
      </c>
      <c r="L886" s="152" t="s">
        <v>741</v>
      </c>
      <c r="M886">
        <v>2022</v>
      </c>
      <c r="N886" t="s">
        <v>5298</v>
      </c>
    </row>
    <row r="887" spans="1:14">
      <c r="A887" s="152" t="s">
        <v>1753</v>
      </c>
      <c r="B887" s="152" t="s">
        <v>442</v>
      </c>
      <c r="C887" s="152" t="s">
        <v>453</v>
      </c>
      <c r="D887" s="152" t="s">
        <v>622</v>
      </c>
      <c r="E887" s="152" t="s">
        <v>218</v>
      </c>
      <c r="F887"/>
      <c r="G887" s="152" t="s">
        <v>626</v>
      </c>
      <c r="H887" s="152" t="s">
        <v>424</v>
      </c>
      <c r="I887" s="152" t="s">
        <v>506</v>
      </c>
      <c r="J887">
        <v>0.49758000000000002</v>
      </c>
      <c r="K887" s="152" t="s">
        <v>744</v>
      </c>
      <c r="L887" s="152" t="s">
        <v>741</v>
      </c>
      <c r="M887">
        <v>2022</v>
      </c>
      <c r="N887" t="s">
        <v>5299</v>
      </c>
    </row>
    <row r="888" spans="1:14">
      <c r="A888" s="152" t="s">
        <v>1754</v>
      </c>
      <c r="B888" s="152" t="s">
        <v>442</v>
      </c>
      <c r="C888" s="152" t="s">
        <v>453</v>
      </c>
      <c r="D888" s="152" t="s">
        <v>622</v>
      </c>
      <c r="E888" s="152" t="s">
        <v>218</v>
      </c>
      <c r="F888"/>
      <c r="G888" s="152" t="s">
        <v>623</v>
      </c>
      <c r="H888" s="152" t="s">
        <v>606</v>
      </c>
      <c r="I888" s="152" t="s">
        <v>506</v>
      </c>
      <c r="J888">
        <v>0.74573999999999996</v>
      </c>
      <c r="K888" s="152" t="s">
        <v>744</v>
      </c>
      <c r="L888" s="152" t="s">
        <v>741</v>
      </c>
      <c r="M888">
        <v>2022</v>
      </c>
      <c r="N888" t="s">
        <v>5300</v>
      </c>
    </row>
    <row r="889" spans="1:14">
      <c r="A889" s="152" t="s">
        <v>1755</v>
      </c>
      <c r="B889" s="152" t="s">
        <v>442</v>
      </c>
      <c r="C889" s="152" t="s">
        <v>453</v>
      </c>
      <c r="D889" s="152" t="s">
        <v>622</v>
      </c>
      <c r="E889" s="152" t="s">
        <v>218</v>
      </c>
      <c r="F889"/>
      <c r="G889" s="152" t="s">
        <v>624</v>
      </c>
      <c r="H889" s="152" t="s">
        <v>606</v>
      </c>
      <c r="I889" s="152" t="s">
        <v>506</v>
      </c>
      <c r="J889">
        <v>0.80972999999999995</v>
      </c>
      <c r="K889" s="152" t="s">
        <v>744</v>
      </c>
      <c r="L889" s="152" t="s">
        <v>741</v>
      </c>
      <c r="M889">
        <v>2022</v>
      </c>
      <c r="N889" t="s">
        <v>5301</v>
      </c>
    </row>
    <row r="890" spans="1:14">
      <c r="A890" s="152" t="s">
        <v>1756</v>
      </c>
      <c r="B890" s="152" t="s">
        <v>442</v>
      </c>
      <c r="C890" s="152" t="s">
        <v>453</v>
      </c>
      <c r="D890" s="152" t="s">
        <v>622</v>
      </c>
      <c r="E890" s="152" t="s">
        <v>218</v>
      </c>
      <c r="F890"/>
      <c r="G890" s="152" t="s">
        <v>625</v>
      </c>
      <c r="H890" s="152" t="s">
        <v>606</v>
      </c>
      <c r="I890" s="152" t="s">
        <v>506</v>
      </c>
      <c r="J890">
        <v>0.87373000000000001</v>
      </c>
      <c r="K890" s="152" t="s">
        <v>744</v>
      </c>
      <c r="L890" s="152" t="s">
        <v>741</v>
      </c>
      <c r="M890">
        <v>2022</v>
      </c>
      <c r="N890" t="s">
        <v>5302</v>
      </c>
    </row>
    <row r="891" spans="1:14">
      <c r="A891" s="152" t="s">
        <v>1757</v>
      </c>
      <c r="B891" s="152" t="s">
        <v>442</v>
      </c>
      <c r="C891" s="152" t="s">
        <v>453</v>
      </c>
      <c r="D891" s="152" t="s">
        <v>622</v>
      </c>
      <c r="E891" s="152" t="s">
        <v>218</v>
      </c>
      <c r="F891"/>
      <c r="G891" s="152" t="s">
        <v>626</v>
      </c>
      <c r="H891" s="152" t="s">
        <v>606</v>
      </c>
      <c r="I891" s="152" t="s">
        <v>506</v>
      </c>
      <c r="J891">
        <v>0.80078000000000005</v>
      </c>
      <c r="K891" s="152" t="s">
        <v>744</v>
      </c>
      <c r="L891" s="152" t="s">
        <v>741</v>
      </c>
      <c r="M891">
        <v>2022</v>
      </c>
      <c r="N891" t="s">
        <v>5303</v>
      </c>
    </row>
    <row r="892" spans="1:14">
      <c r="A892" s="152" t="s">
        <v>1758</v>
      </c>
      <c r="B892" s="152" t="s">
        <v>442</v>
      </c>
      <c r="C892" s="152" t="s">
        <v>453</v>
      </c>
      <c r="D892" s="152" t="s">
        <v>622</v>
      </c>
      <c r="E892" s="152" t="s">
        <v>219</v>
      </c>
      <c r="F892"/>
      <c r="G892" s="152" t="s">
        <v>623</v>
      </c>
      <c r="H892" s="152" t="s">
        <v>424</v>
      </c>
      <c r="I892" s="152" t="s">
        <v>506</v>
      </c>
      <c r="J892">
        <v>0.55762999999999996</v>
      </c>
      <c r="K892" s="152" t="s">
        <v>744</v>
      </c>
      <c r="L892" s="152" t="s">
        <v>741</v>
      </c>
      <c r="M892">
        <v>2022</v>
      </c>
      <c r="N892" t="s">
        <v>5304</v>
      </c>
    </row>
    <row r="893" spans="1:14">
      <c r="A893" s="152" t="s">
        <v>1759</v>
      </c>
      <c r="B893" s="152" t="s">
        <v>442</v>
      </c>
      <c r="C893" s="152" t="s">
        <v>453</v>
      </c>
      <c r="D893" s="152" t="s">
        <v>622</v>
      </c>
      <c r="E893" s="152" t="s">
        <v>219</v>
      </c>
      <c r="F893"/>
      <c r="G893" s="152" t="s">
        <v>624</v>
      </c>
      <c r="H893" s="152" t="s">
        <v>424</v>
      </c>
      <c r="I893" s="152" t="s">
        <v>506</v>
      </c>
      <c r="J893">
        <v>0.63622999999999996</v>
      </c>
      <c r="K893" s="152" t="s">
        <v>744</v>
      </c>
      <c r="L893" s="152" t="s">
        <v>741</v>
      </c>
      <c r="M893">
        <v>2022</v>
      </c>
      <c r="N893" t="s">
        <v>5305</v>
      </c>
    </row>
    <row r="894" spans="1:14">
      <c r="A894" s="152" t="s">
        <v>1760</v>
      </c>
      <c r="B894" s="152" t="s">
        <v>442</v>
      </c>
      <c r="C894" s="152" t="s">
        <v>453</v>
      </c>
      <c r="D894" s="152" t="s">
        <v>622</v>
      </c>
      <c r="E894" s="152" t="s">
        <v>219</v>
      </c>
      <c r="F894"/>
      <c r="G894" s="152" t="s">
        <v>625</v>
      </c>
      <c r="H894" s="152" t="s">
        <v>424</v>
      </c>
      <c r="I894" s="152" t="s">
        <v>506</v>
      </c>
      <c r="J894">
        <v>0.71482999999999997</v>
      </c>
      <c r="K894" s="152" t="s">
        <v>744</v>
      </c>
      <c r="L894" s="152" t="s">
        <v>741</v>
      </c>
      <c r="M894">
        <v>2022</v>
      </c>
      <c r="N894" t="s">
        <v>5306</v>
      </c>
    </row>
    <row r="895" spans="1:14">
      <c r="A895" s="152" t="s">
        <v>1761</v>
      </c>
      <c r="B895" s="152" t="s">
        <v>442</v>
      </c>
      <c r="C895" s="152" t="s">
        <v>453</v>
      </c>
      <c r="D895" s="152" t="s">
        <v>622</v>
      </c>
      <c r="E895" s="152" t="s">
        <v>219</v>
      </c>
      <c r="F895"/>
      <c r="G895" s="152" t="s">
        <v>626</v>
      </c>
      <c r="H895" s="152" t="s">
        <v>424</v>
      </c>
      <c r="I895" s="152" t="s">
        <v>506</v>
      </c>
      <c r="J895">
        <v>0.60792999999999997</v>
      </c>
      <c r="K895" s="152" t="s">
        <v>744</v>
      </c>
      <c r="L895" s="152" t="s">
        <v>741</v>
      </c>
      <c r="M895">
        <v>2022</v>
      </c>
      <c r="N895" t="s">
        <v>5307</v>
      </c>
    </row>
    <row r="896" spans="1:14">
      <c r="A896" s="152" t="s">
        <v>1762</v>
      </c>
      <c r="B896" s="152" t="s">
        <v>442</v>
      </c>
      <c r="C896" s="152" t="s">
        <v>453</v>
      </c>
      <c r="D896" s="152" t="s">
        <v>622</v>
      </c>
      <c r="E896" s="152" t="s">
        <v>219</v>
      </c>
      <c r="F896"/>
      <c r="G896" s="152" t="s">
        <v>623</v>
      </c>
      <c r="H896" s="152" t="s">
        <v>606</v>
      </c>
      <c r="I896" s="152" t="s">
        <v>506</v>
      </c>
      <c r="J896">
        <v>0.89742</v>
      </c>
      <c r="K896" s="152" t="s">
        <v>744</v>
      </c>
      <c r="L896" s="152" t="s">
        <v>741</v>
      </c>
      <c r="M896">
        <v>2022</v>
      </c>
      <c r="N896" t="s">
        <v>5308</v>
      </c>
    </row>
    <row r="897" spans="1:14">
      <c r="A897" s="152" t="s">
        <v>1763</v>
      </c>
      <c r="B897" s="152" t="s">
        <v>442</v>
      </c>
      <c r="C897" s="152" t="s">
        <v>453</v>
      </c>
      <c r="D897" s="152" t="s">
        <v>622</v>
      </c>
      <c r="E897" s="152" t="s">
        <v>219</v>
      </c>
      <c r="F897"/>
      <c r="G897" s="152" t="s">
        <v>624</v>
      </c>
      <c r="H897" s="152" t="s">
        <v>606</v>
      </c>
      <c r="I897" s="152" t="s">
        <v>506</v>
      </c>
      <c r="J897">
        <v>1.0239199999999999</v>
      </c>
      <c r="K897" s="152" t="s">
        <v>744</v>
      </c>
      <c r="L897" s="152" t="s">
        <v>741</v>
      </c>
      <c r="M897">
        <v>2022</v>
      </c>
      <c r="N897" t="s">
        <v>5309</v>
      </c>
    </row>
    <row r="898" spans="1:14">
      <c r="A898" s="152" t="s">
        <v>1764</v>
      </c>
      <c r="B898" s="152" t="s">
        <v>442</v>
      </c>
      <c r="C898" s="152" t="s">
        <v>453</v>
      </c>
      <c r="D898" s="152" t="s">
        <v>622</v>
      </c>
      <c r="E898" s="152" t="s">
        <v>219</v>
      </c>
      <c r="F898"/>
      <c r="G898" s="152" t="s">
        <v>625</v>
      </c>
      <c r="H898" s="152" t="s">
        <v>606</v>
      </c>
      <c r="I898" s="152" t="s">
        <v>506</v>
      </c>
      <c r="J898">
        <v>1.1504099999999999</v>
      </c>
      <c r="K898" s="152" t="s">
        <v>744</v>
      </c>
      <c r="L898" s="152" t="s">
        <v>741</v>
      </c>
      <c r="M898">
        <v>2022</v>
      </c>
      <c r="N898" t="s">
        <v>5310</v>
      </c>
    </row>
    <row r="899" spans="1:14">
      <c r="A899" s="152" t="s">
        <v>1765</v>
      </c>
      <c r="B899" s="152" t="s">
        <v>442</v>
      </c>
      <c r="C899" s="152" t="s">
        <v>453</v>
      </c>
      <c r="D899" s="152" t="s">
        <v>622</v>
      </c>
      <c r="E899" s="152" t="s">
        <v>219</v>
      </c>
      <c r="F899"/>
      <c r="G899" s="152" t="s">
        <v>626</v>
      </c>
      <c r="H899" s="152" t="s">
        <v>606</v>
      </c>
      <c r="I899" s="152" t="s">
        <v>506</v>
      </c>
      <c r="J899">
        <v>0.97838000000000003</v>
      </c>
      <c r="K899" s="152" t="s">
        <v>744</v>
      </c>
      <c r="L899" s="152" t="s">
        <v>741</v>
      </c>
      <c r="M899">
        <v>2022</v>
      </c>
      <c r="N899" t="s">
        <v>5311</v>
      </c>
    </row>
    <row r="900" spans="1:14">
      <c r="A900" s="152" t="s">
        <v>1766</v>
      </c>
      <c r="B900" s="152" t="s">
        <v>442</v>
      </c>
      <c r="C900" s="152" t="s">
        <v>453</v>
      </c>
      <c r="D900" s="152" t="s">
        <v>622</v>
      </c>
      <c r="E900" s="152" t="s">
        <v>220</v>
      </c>
      <c r="F900"/>
      <c r="G900" s="152" t="s">
        <v>623</v>
      </c>
      <c r="H900" s="152" t="s">
        <v>424</v>
      </c>
      <c r="I900" s="152" t="s">
        <v>506</v>
      </c>
      <c r="J900">
        <v>0.79096999999999995</v>
      </c>
      <c r="K900" s="152" t="s">
        <v>744</v>
      </c>
      <c r="L900" s="152" t="s">
        <v>741</v>
      </c>
      <c r="M900">
        <v>2022</v>
      </c>
      <c r="N900" t="s">
        <v>5312</v>
      </c>
    </row>
    <row r="901" spans="1:14">
      <c r="A901" s="152" t="s">
        <v>1767</v>
      </c>
      <c r="B901" s="152" t="s">
        <v>442</v>
      </c>
      <c r="C901" s="152" t="s">
        <v>453</v>
      </c>
      <c r="D901" s="152" t="s">
        <v>622</v>
      </c>
      <c r="E901" s="152" t="s">
        <v>220</v>
      </c>
      <c r="F901"/>
      <c r="G901" s="152" t="s">
        <v>624</v>
      </c>
      <c r="H901" s="152" t="s">
        <v>424</v>
      </c>
      <c r="I901" s="152" t="s">
        <v>506</v>
      </c>
      <c r="J901">
        <v>0.96194000000000002</v>
      </c>
      <c r="K901" s="152" t="s">
        <v>744</v>
      </c>
      <c r="L901" s="152" t="s">
        <v>741</v>
      </c>
      <c r="M901">
        <v>2022</v>
      </c>
      <c r="N901" t="s">
        <v>5313</v>
      </c>
    </row>
    <row r="902" spans="1:14">
      <c r="A902" s="152" t="s">
        <v>1768</v>
      </c>
      <c r="B902" s="152" t="s">
        <v>442</v>
      </c>
      <c r="C902" s="152" t="s">
        <v>453</v>
      </c>
      <c r="D902" s="152" t="s">
        <v>622</v>
      </c>
      <c r="E902" s="152" t="s">
        <v>220</v>
      </c>
      <c r="F902"/>
      <c r="G902" s="152" t="s">
        <v>625</v>
      </c>
      <c r="H902" s="152" t="s">
        <v>424</v>
      </c>
      <c r="I902" s="152" t="s">
        <v>506</v>
      </c>
      <c r="J902">
        <v>1.1329100000000001</v>
      </c>
      <c r="K902" s="152" t="s">
        <v>744</v>
      </c>
      <c r="L902" s="152" t="s">
        <v>741</v>
      </c>
      <c r="M902">
        <v>2022</v>
      </c>
      <c r="N902" t="s">
        <v>5314</v>
      </c>
    </row>
    <row r="903" spans="1:14">
      <c r="A903" s="152" t="s">
        <v>1769</v>
      </c>
      <c r="B903" s="152" t="s">
        <v>442</v>
      </c>
      <c r="C903" s="152" t="s">
        <v>453</v>
      </c>
      <c r="D903" s="152" t="s">
        <v>622</v>
      </c>
      <c r="E903" s="152" t="s">
        <v>220</v>
      </c>
      <c r="F903"/>
      <c r="G903" s="152" t="s">
        <v>626</v>
      </c>
      <c r="H903" s="152" t="s">
        <v>424</v>
      </c>
      <c r="I903" s="152" t="s">
        <v>506</v>
      </c>
      <c r="J903">
        <v>0.99336999999999998</v>
      </c>
      <c r="K903" s="152" t="s">
        <v>744</v>
      </c>
      <c r="L903" s="152" t="s">
        <v>741</v>
      </c>
      <c r="M903">
        <v>2022</v>
      </c>
      <c r="N903" t="s">
        <v>5315</v>
      </c>
    </row>
    <row r="904" spans="1:14">
      <c r="A904" s="152" t="s">
        <v>1770</v>
      </c>
      <c r="B904" s="152" t="s">
        <v>442</v>
      </c>
      <c r="C904" s="152" t="s">
        <v>453</v>
      </c>
      <c r="D904" s="152" t="s">
        <v>622</v>
      </c>
      <c r="E904" s="152" t="s">
        <v>220</v>
      </c>
      <c r="F904"/>
      <c r="G904" s="152" t="s">
        <v>623</v>
      </c>
      <c r="H904" s="152" t="s">
        <v>606</v>
      </c>
      <c r="I904" s="152" t="s">
        <v>506</v>
      </c>
      <c r="J904">
        <v>1.27294</v>
      </c>
      <c r="K904" s="152" t="s">
        <v>744</v>
      </c>
      <c r="L904" s="152" t="s">
        <v>741</v>
      </c>
      <c r="M904">
        <v>2022</v>
      </c>
      <c r="N904" t="s">
        <v>5316</v>
      </c>
    </row>
    <row r="905" spans="1:14">
      <c r="A905" s="152" t="s">
        <v>1771</v>
      </c>
      <c r="B905" s="152" t="s">
        <v>442</v>
      </c>
      <c r="C905" s="152" t="s">
        <v>453</v>
      </c>
      <c r="D905" s="152" t="s">
        <v>622</v>
      </c>
      <c r="E905" s="152" t="s">
        <v>220</v>
      </c>
      <c r="F905"/>
      <c r="G905" s="152" t="s">
        <v>624</v>
      </c>
      <c r="H905" s="152" t="s">
        <v>606</v>
      </c>
      <c r="I905" s="152" t="s">
        <v>506</v>
      </c>
      <c r="J905">
        <v>1.54809</v>
      </c>
      <c r="K905" s="152" t="s">
        <v>744</v>
      </c>
      <c r="L905" s="152" t="s">
        <v>741</v>
      </c>
      <c r="M905">
        <v>2022</v>
      </c>
      <c r="N905" t="s">
        <v>5317</v>
      </c>
    </row>
    <row r="906" spans="1:14">
      <c r="A906" s="152" t="s">
        <v>1772</v>
      </c>
      <c r="B906" s="152" t="s">
        <v>442</v>
      </c>
      <c r="C906" s="152" t="s">
        <v>453</v>
      </c>
      <c r="D906" s="152" t="s">
        <v>622</v>
      </c>
      <c r="E906" s="152" t="s">
        <v>220</v>
      </c>
      <c r="F906"/>
      <c r="G906" s="152" t="s">
        <v>625</v>
      </c>
      <c r="H906" s="152" t="s">
        <v>606</v>
      </c>
      <c r="I906" s="152" t="s">
        <v>506</v>
      </c>
      <c r="J906">
        <v>1.82324</v>
      </c>
      <c r="K906" s="152" t="s">
        <v>744</v>
      </c>
      <c r="L906" s="152" t="s">
        <v>741</v>
      </c>
      <c r="M906">
        <v>2022</v>
      </c>
      <c r="N906" t="s">
        <v>5318</v>
      </c>
    </row>
    <row r="907" spans="1:14">
      <c r="A907" s="152" t="s">
        <v>1773</v>
      </c>
      <c r="B907" s="152" t="s">
        <v>442</v>
      </c>
      <c r="C907" s="152" t="s">
        <v>453</v>
      </c>
      <c r="D907" s="152" t="s">
        <v>622</v>
      </c>
      <c r="E907" s="152" t="s">
        <v>220</v>
      </c>
      <c r="F907"/>
      <c r="G907" s="152" t="s">
        <v>626</v>
      </c>
      <c r="H907" s="152" t="s">
        <v>606</v>
      </c>
      <c r="I907" s="152" t="s">
        <v>506</v>
      </c>
      <c r="J907">
        <v>1.5986800000000001</v>
      </c>
      <c r="K907" s="152" t="s">
        <v>744</v>
      </c>
      <c r="L907" s="152" t="s">
        <v>741</v>
      </c>
      <c r="M907">
        <v>2022</v>
      </c>
      <c r="N907" t="s">
        <v>5319</v>
      </c>
    </row>
    <row r="908" spans="1:14">
      <c r="A908" s="152" t="s">
        <v>1774</v>
      </c>
      <c r="B908" s="152" t="s">
        <v>442</v>
      </c>
      <c r="C908" s="152" t="s">
        <v>453</v>
      </c>
      <c r="D908" s="152" t="s">
        <v>622</v>
      </c>
      <c r="E908" s="152" t="s">
        <v>198</v>
      </c>
      <c r="F908"/>
      <c r="G908" s="152" t="s">
        <v>623</v>
      </c>
      <c r="H908" s="152" t="s">
        <v>424</v>
      </c>
      <c r="I908" s="152" t="s">
        <v>506</v>
      </c>
      <c r="J908">
        <v>0.69215000000000004</v>
      </c>
      <c r="K908" s="152" t="s">
        <v>744</v>
      </c>
      <c r="L908" s="152" t="s">
        <v>741</v>
      </c>
      <c r="M908">
        <v>2022</v>
      </c>
      <c r="N908" t="s">
        <v>5320</v>
      </c>
    </row>
    <row r="909" spans="1:14">
      <c r="A909" s="152" t="s">
        <v>1775</v>
      </c>
      <c r="B909" s="152" t="s">
        <v>442</v>
      </c>
      <c r="C909" s="152" t="s">
        <v>453</v>
      </c>
      <c r="D909" s="152" t="s">
        <v>622</v>
      </c>
      <c r="E909" s="152" t="s">
        <v>198</v>
      </c>
      <c r="F909"/>
      <c r="G909" s="152" t="s">
        <v>624</v>
      </c>
      <c r="H909" s="152" t="s">
        <v>424</v>
      </c>
      <c r="I909" s="152" t="s">
        <v>506</v>
      </c>
      <c r="J909">
        <v>0.82367999999999997</v>
      </c>
      <c r="K909" s="152" t="s">
        <v>744</v>
      </c>
      <c r="L909" s="152" t="s">
        <v>741</v>
      </c>
      <c r="M909">
        <v>2022</v>
      </c>
      <c r="N909" t="s">
        <v>5321</v>
      </c>
    </row>
    <row r="910" spans="1:14">
      <c r="A910" s="152" t="s">
        <v>1776</v>
      </c>
      <c r="B910" s="152" t="s">
        <v>442</v>
      </c>
      <c r="C910" s="152" t="s">
        <v>453</v>
      </c>
      <c r="D910" s="152" t="s">
        <v>622</v>
      </c>
      <c r="E910" s="152" t="s">
        <v>198</v>
      </c>
      <c r="F910"/>
      <c r="G910" s="152" t="s">
        <v>625</v>
      </c>
      <c r="H910" s="152" t="s">
        <v>424</v>
      </c>
      <c r="I910" s="152" t="s">
        <v>506</v>
      </c>
      <c r="J910">
        <v>0.95521999999999996</v>
      </c>
      <c r="K910" s="152" t="s">
        <v>744</v>
      </c>
      <c r="L910" s="152" t="s">
        <v>741</v>
      </c>
      <c r="M910">
        <v>2022</v>
      </c>
      <c r="N910" t="s">
        <v>5322</v>
      </c>
    </row>
    <row r="911" spans="1:14">
      <c r="A911" s="152" t="s">
        <v>1777</v>
      </c>
      <c r="B911" s="152" t="s">
        <v>442</v>
      </c>
      <c r="C911" s="152" t="s">
        <v>453</v>
      </c>
      <c r="D911" s="152" t="s">
        <v>622</v>
      </c>
      <c r="E911" s="152" t="s">
        <v>198</v>
      </c>
      <c r="F911"/>
      <c r="G911" s="152" t="s">
        <v>626</v>
      </c>
      <c r="H911" s="152" t="s">
        <v>424</v>
      </c>
      <c r="I911" s="152" t="s">
        <v>506</v>
      </c>
      <c r="J911">
        <v>0.84060999999999997</v>
      </c>
      <c r="K911" s="152" t="s">
        <v>744</v>
      </c>
      <c r="L911" s="152" t="s">
        <v>741</v>
      </c>
      <c r="M911">
        <v>2022</v>
      </c>
      <c r="N911" t="s">
        <v>5323</v>
      </c>
    </row>
    <row r="912" spans="1:14">
      <c r="A912" s="152" t="s">
        <v>1778</v>
      </c>
      <c r="B912" s="152" t="s">
        <v>442</v>
      </c>
      <c r="C912" s="152" t="s">
        <v>453</v>
      </c>
      <c r="D912" s="152" t="s">
        <v>622</v>
      </c>
      <c r="E912" s="152" t="s">
        <v>198</v>
      </c>
      <c r="F912"/>
      <c r="G912" s="152" t="s">
        <v>623</v>
      </c>
      <c r="H912" s="152" t="s">
        <v>606</v>
      </c>
      <c r="I912" s="152" t="s">
        <v>506</v>
      </c>
      <c r="J912">
        <v>1.11389</v>
      </c>
      <c r="K912" s="152" t="s">
        <v>744</v>
      </c>
      <c r="L912" s="152" t="s">
        <v>741</v>
      </c>
      <c r="M912">
        <v>2022</v>
      </c>
      <c r="N912" t="s">
        <v>5324</v>
      </c>
    </row>
    <row r="913" spans="1:14">
      <c r="A913" s="152" t="s">
        <v>1779</v>
      </c>
      <c r="B913" s="152" t="s">
        <v>442</v>
      </c>
      <c r="C913" s="152" t="s">
        <v>453</v>
      </c>
      <c r="D913" s="152" t="s">
        <v>622</v>
      </c>
      <c r="E913" s="152" t="s">
        <v>198</v>
      </c>
      <c r="F913"/>
      <c r="G913" s="152" t="s">
        <v>624</v>
      </c>
      <c r="H913" s="152" t="s">
        <v>606</v>
      </c>
      <c r="I913" s="152" t="s">
        <v>506</v>
      </c>
      <c r="J913">
        <v>1.3255699999999999</v>
      </c>
      <c r="K913" s="152" t="s">
        <v>744</v>
      </c>
      <c r="L913" s="152" t="s">
        <v>741</v>
      </c>
      <c r="M913">
        <v>2022</v>
      </c>
      <c r="N913" t="s">
        <v>5325</v>
      </c>
    </row>
    <row r="914" spans="1:14">
      <c r="A914" s="152" t="s">
        <v>1780</v>
      </c>
      <c r="B914" s="152" t="s">
        <v>442</v>
      </c>
      <c r="C914" s="152" t="s">
        <v>453</v>
      </c>
      <c r="D914" s="152" t="s">
        <v>622</v>
      </c>
      <c r="E914" s="152" t="s">
        <v>198</v>
      </c>
      <c r="F914"/>
      <c r="G914" s="152" t="s">
        <v>625</v>
      </c>
      <c r="H914" s="152" t="s">
        <v>606</v>
      </c>
      <c r="I914" s="152" t="s">
        <v>506</v>
      </c>
      <c r="J914">
        <v>1.5372600000000001</v>
      </c>
      <c r="K914" s="152" t="s">
        <v>744</v>
      </c>
      <c r="L914" s="152" t="s">
        <v>741</v>
      </c>
      <c r="M914">
        <v>2022</v>
      </c>
      <c r="N914" t="s">
        <v>5326</v>
      </c>
    </row>
    <row r="915" spans="1:14">
      <c r="A915" s="152" t="s">
        <v>1781</v>
      </c>
      <c r="B915" s="152" t="s">
        <v>442</v>
      </c>
      <c r="C915" s="152" t="s">
        <v>453</v>
      </c>
      <c r="D915" s="152" t="s">
        <v>622</v>
      </c>
      <c r="E915" s="152" t="s">
        <v>198</v>
      </c>
      <c r="F915"/>
      <c r="G915" s="152" t="s">
        <v>626</v>
      </c>
      <c r="H915" s="152" t="s">
        <v>606</v>
      </c>
      <c r="I915" s="152" t="s">
        <v>506</v>
      </c>
      <c r="J915">
        <v>1.3528199999999999</v>
      </c>
      <c r="K915" s="152" t="s">
        <v>744</v>
      </c>
      <c r="L915" s="152" t="s">
        <v>741</v>
      </c>
      <c r="M915">
        <v>2022</v>
      </c>
      <c r="N915" t="s">
        <v>5327</v>
      </c>
    </row>
    <row r="916" spans="1:14">
      <c r="A916" s="152" t="s">
        <v>1782</v>
      </c>
      <c r="B916" s="152" t="s">
        <v>442</v>
      </c>
      <c r="C916" s="152" t="s">
        <v>453</v>
      </c>
      <c r="D916" s="152" t="s">
        <v>622</v>
      </c>
      <c r="E916" s="152" t="s">
        <v>221</v>
      </c>
      <c r="F916"/>
      <c r="G916" s="152" t="s">
        <v>623</v>
      </c>
      <c r="H916" s="152" t="s">
        <v>424</v>
      </c>
      <c r="I916" s="152" t="s">
        <v>506</v>
      </c>
      <c r="J916">
        <v>0.64531000000000005</v>
      </c>
      <c r="K916" s="152" t="s">
        <v>744</v>
      </c>
      <c r="L916" s="152" t="s">
        <v>741</v>
      </c>
      <c r="M916">
        <v>2022</v>
      </c>
      <c r="N916" t="s">
        <v>5328</v>
      </c>
    </row>
    <row r="917" spans="1:14">
      <c r="A917" s="152" t="s">
        <v>1783</v>
      </c>
      <c r="B917" s="152" t="s">
        <v>442</v>
      </c>
      <c r="C917" s="152" t="s">
        <v>453</v>
      </c>
      <c r="D917" s="152" t="s">
        <v>622</v>
      </c>
      <c r="E917" s="152" t="s">
        <v>221</v>
      </c>
      <c r="F917"/>
      <c r="G917" s="152" t="s">
        <v>624</v>
      </c>
      <c r="H917" s="152" t="s">
        <v>424</v>
      </c>
      <c r="I917" s="152" t="s">
        <v>506</v>
      </c>
      <c r="J917">
        <v>0.80322000000000005</v>
      </c>
      <c r="K917" s="152" t="s">
        <v>744</v>
      </c>
      <c r="L917" s="152" t="s">
        <v>741</v>
      </c>
      <c r="M917">
        <v>2022</v>
      </c>
      <c r="N917" t="s">
        <v>5329</v>
      </c>
    </row>
    <row r="918" spans="1:14">
      <c r="A918" s="152" t="s">
        <v>1784</v>
      </c>
      <c r="B918" s="152" t="s">
        <v>442</v>
      </c>
      <c r="C918" s="152" t="s">
        <v>453</v>
      </c>
      <c r="D918" s="152" t="s">
        <v>622</v>
      </c>
      <c r="E918" s="152" t="s">
        <v>221</v>
      </c>
      <c r="F918"/>
      <c r="G918" s="152" t="s">
        <v>625</v>
      </c>
      <c r="H918" s="152" t="s">
        <v>424</v>
      </c>
      <c r="I918" s="152" t="s">
        <v>506</v>
      </c>
      <c r="J918">
        <v>0.96111999999999997</v>
      </c>
      <c r="K918" s="152" t="s">
        <v>744</v>
      </c>
      <c r="L918" s="152" t="s">
        <v>741</v>
      </c>
      <c r="M918">
        <v>2022</v>
      </c>
      <c r="N918" t="s">
        <v>5330</v>
      </c>
    </row>
    <row r="919" spans="1:14">
      <c r="A919" s="152" t="s">
        <v>1785</v>
      </c>
      <c r="B919" s="152" t="s">
        <v>442</v>
      </c>
      <c r="C919" s="152" t="s">
        <v>453</v>
      </c>
      <c r="D919" s="152" t="s">
        <v>622</v>
      </c>
      <c r="E919" s="152" t="s">
        <v>221</v>
      </c>
      <c r="F919"/>
      <c r="G919" s="152" t="s">
        <v>626</v>
      </c>
      <c r="H919" s="152" t="s">
        <v>424</v>
      </c>
      <c r="I919" s="152" t="s">
        <v>506</v>
      </c>
      <c r="J919">
        <v>0.78110999999999997</v>
      </c>
      <c r="K919" s="152" t="s">
        <v>744</v>
      </c>
      <c r="L919" s="152" t="s">
        <v>741</v>
      </c>
      <c r="M919">
        <v>2022</v>
      </c>
      <c r="N919" t="s">
        <v>5331</v>
      </c>
    </row>
    <row r="920" spans="1:14">
      <c r="A920" s="152" t="s">
        <v>1786</v>
      </c>
      <c r="B920" s="152" t="s">
        <v>442</v>
      </c>
      <c r="C920" s="152" t="s">
        <v>453</v>
      </c>
      <c r="D920" s="152" t="s">
        <v>622</v>
      </c>
      <c r="E920" s="152" t="s">
        <v>221</v>
      </c>
      <c r="F920"/>
      <c r="G920" s="152" t="s">
        <v>623</v>
      </c>
      <c r="H920" s="152" t="s">
        <v>606</v>
      </c>
      <c r="I920" s="152" t="s">
        <v>506</v>
      </c>
      <c r="J920">
        <v>1.03851</v>
      </c>
      <c r="K920" s="152" t="s">
        <v>744</v>
      </c>
      <c r="L920" s="152" t="s">
        <v>741</v>
      </c>
      <c r="M920">
        <v>2022</v>
      </c>
      <c r="N920" t="s">
        <v>5332</v>
      </c>
    </row>
    <row r="921" spans="1:14">
      <c r="A921" s="152" t="s">
        <v>1787</v>
      </c>
      <c r="B921" s="152" t="s">
        <v>442</v>
      </c>
      <c r="C921" s="152" t="s">
        <v>453</v>
      </c>
      <c r="D921" s="152" t="s">
        <v>622</v>
      </c>
      <c r="E921" s="152" t="s">
        <v>221</v>
      </c>
      <c r="F921"/>
      <c r="G921" s="152" t="s">
        <v>624</v>
      </c>
      <c r="H921" s="152" t="s">
        <v>606</v>
      </c>
      <c r="I921" s="152" t="s">
        <v>506</v>
      </c>
      <c r="J921">
        <v>1.2926299999999999</v>
      </c>
      <c r="K921" s="152" t="s">
        <v>744</v>
      </c>
      <c r="L921" s="152" t="s">
        <v>741</v>
      </c>
      <c r="M921">
        <v>2022</v>
      </c>
      <c r="N921" t="s">
        <v>5333</v>
      </c>
    </row>
    <row r="922" spans="1:14">
      <c r="A922" s="152" t="s">
        <v>1788</v>
      </c>
      <c r="B922" s="152" t="s">
        <v>442</v>
      </c>
      <c r="C922" s="152" t="s">
        <v>453</v>
      </c>
      <c r="D922" s="152" t="s">
        <v>622</v>
      </c>
      <c r="E922" s="152" t="s">
        <v>221</v>
      </c>
      <c r="F922"/>
      <c r="G922" s="152" t="s">
        <v>625</v>
      </c>
      <c r="H922" s="152" t="s">
        <v>606</v>
      </c>
      <c r="I922" s="152" t="s">
        <v>506</v>
      </c>
      <c r="J922">
        <v>1.5467500000000001</v>
      </c>
      <c r="K922" s="152" t="s">
        <v>744</v>
      </c>
      <c r="L922" s="152" t="s">
        <v>741</v>
      </c>
      <c r="M922">
        <v>2022</v>
      </c>
      <c r="N922" t="s">
        <v>5334</v>
      </c>
    </row>
    <row r="923" spans="1:14">
      <c r="A923" s="152" t="s">
        <v>1789</v>
      </c>
      <c r="B923" s="152" t="s">
        <v>442</v>
      </c>
      <c r="C923" s="152" t="s">
        <v>453</v>
      </c>
      <c r="D923" s="152" t="s">
        <v>622</v>
      </c>
      <c r="E923" s="152" t="s">
        <v>221</v>
      </c>
      <c r="F923"/>
      <c r="G923" s="152" t="s">
        <v>626</v>
      </c>
      <c r="H923" s="152" t="s">
        <v>606</v>
      </c>
      <c r="I923" s="152" t="s">
        <v>506</v>
      </c>
      <c r="J923">
        <v>1.2570600000000001</v>
      </c>
      <c r="K923" s="152" t="s">
        <v>744</v>
      </c>
      <c r="L923" s="152" t="s">
        <v>741</v>
      </c>
      <c r="M923">
        <v>2022</v>
      </c>
      <c r="N923" t="s">
        <v>5335</v>
      </c>
    </row>
    <row r="924" spans="1:14">
      <c r="A924" s="152" t="s">
        <v>1790</v>
      </c>
      <c r="B924" s="152" t="s">
        <v>442</v>
      </c>
      <c r="C924" s="152" t="s">
        <v>453</v>
      </c>
      <c r="D924" s="152" t="s">
        <v>622</v>
      </c>
      <c r="E924" s="152" t="s">
        <v>222</v>
      </c>
      <c r="F924"/>
      <c r="G924" s="152" t="s">
        <v>623</v>
      </c>
      <c r="H924" s="152" t="s">
        <v>424</v>
      </c>
      <c r="I924" s="152" t="s">
        <v>506</v>
      </c>
      <c r="J924">
        <v>0.65676999999999996</v>
      </c>
      <c r="K924" s="152" t="s">
        <v>744</v>
      </c>
      <c r="L924" s="152" t="s">
        <v>741</v>
      </c>
      <c r="M924">
        <v>2022</v>
      </c>
      <c r="N924" t="s">
        <v>5336</v>
      </c>
    </row>
    <row r="925" spans="1:14">
      <c r="A925" s="152" t="s">
        <v>1791</v>
      </c>
      <c r="B925" s="152" t="s">
        <v>442</v>
      </c>
      <c r="C925" s="152" t="s">
        <v>453</v>
      </c>
      <c r="D925" s="152" t="s">
        <v>622</v>
      </c>
      <c r="E925" s="152" t="s">
        <v>222</v>
      </c>
      <c r="F925"/>
      <c r="G925" s="152" t="s">
        <v>624</v>
      </c>
      <c r="H925" s="152" t="s">
        <v>424</v>
      </c>
      <c r="I925" s="152" t="s">
        <v>506</v>
      </c>
      <c r="J925">
        <v>0.87026000000000003</v>
      </c>
      <c r="K925" s="152" t="s">
        <v>744</v>
      </c>
      <c r="L925" s="152" t="s">
        <v>741</v>
      </c>
      <c r="M925">
        <v>2022</v>
      </c>
      <c r="N925" t="s">
        <v>5337</v>
      </c>
    </row>
    <row r="926" spans="1:14">
      <c r="A926" s="152" t="s">
        <v>1792</v>
      </c>
      <c r="B926" s="152" t="s">
        <v>442</v>
      </c>
      <c r="C926" s="152" t="s">
        <v>453</v>
      </c>
      <c r="D926" s="152" t="s">
        <v>622</v>
      </c>
      <c r="E926" s="152" t="s">
        <v>222</v>
      </c>
      <c r="F926"/>
      <c r="G926" s="152" t="s">
        <v>625</v>
      </c>
      <c r="H926" s="152" t="s">
        <v>424</v>
      </c>
      <c r="I926" s="152" t="s">
        <v>506</v>
      </c>
      <c r="J926">
        <v>1.08375</v>
      </c>
      <c r="K926" s="152" t="s">
        <v>744</v>
      </c>
      <c r="L926" s="152" t="s">
        <v>741</v>
      </c>
      <c r="M926">
        <v>2022</v>
      </c>
      <c r="N926" t="s">
        <v>5338</v>
      </c>
    </row>
    <row r="927" spans="1:14">
      <c r="A927" s="152" t="s">
        <v>1793</v>
      </c>
      <c r="B927" s="152" t="s">
        <v>442</v>
      </c>
      <c r="C927" s="152" t="s">
        <v>453</v>
      </c>
      <c r="D927" s="152" t="s">
        <v>622</v>
      </c>
      <c r="E927" s="152" t="s">
        <v>222</v>
      </c>
      <c r="F927"/>
      <c r="G927" s="152" t="s">
        <v>626</v>
      </c>
      <c r="H927" s="152" t="s">
        <v>424</v>
      </c>
      <c r="I927" s="152" t="s">
        <v>506</v>
      </c>
      <c r="J927">
        <v>0.93003999999999998</v>
      </c>
      <c r="K927" s="152" t="s">
        <v>744</v>
      </c>
      <c r="L927" s="152" t="s">
        <v>741</v>
      </c>
      <c r="M927">
        <v>2022</v>
      </c>
      <c r="N927" t="s">
        <v>5339</v>
      </c>
    </row>
    <row r="928" spans="1:14">
      <c r="A928" s="152" t="s">
        <v>1794</v>
      </c>
      <c r="B928" s="152" t="s">
        <v>442</v>
      </c>
      <c r="C928" s="152" t="s">
        <v>453</v>
      </c>
      <c r="D928" s="152" t="s">
        <v>622</v>
      </c>
      <c r="E928" s="152" t="s">
        <v>222</v>
      </c>
      <c r="F928"/>
      <c r="G928" s="152" t="s">
        <v>623</v>
      </c>
      <c r="H928" s="152" t="s">
        <v>606</v>
      </c>
      <c r="I928" s="152" t="s">
        <v>506</v>
      </c>
      <c r="J928">
        <v>1.0569599999999999</v>
      </c>
      <c r="K928" s="152" t="s">
        <v>744</v>
      </c>
      <c r="L928" s="152" t="s">
        <v>741</v>
      </c>
      <c r="M928">
        <v>2022</v>
      </c>
      <c r="N928" t="s">
        <v>5340</v>
      </c>
    </row>
    <row r="929" spans="1:14">
      <c r="A929" s="152" t="s">
        <v>1795</v>
      </c>
      <c r="B929" s="152" t="s">
        <v>442</v>
      </c>
      <c r="C929" s="152" t="s">
        <v>453</v>
      </c>
      <c r="D929" s="152" t="s">
        <v>622</v>
      </c>
      <c r="E929" s="152" t="s">
        <v>222</v>
      </c>
      <c r="F929"/>
      <c r="G929" s="152" t="s">
        <v>624</v>
      </c>
      <c r="H929" s="152" t="s">
        <v>606</v>
      </c>
      <c r="I929" s="152" t="s">
        <v>506</v>
      </c>
      <c r="J929">
        <v>1.4005399999999999</v>
      </c>
      <c r="K929" s="152" t="s">
        <v>744</v>
      </c>
      <c r="L929" s="152" t="s">
        <v>741</v>
      </c>
      <c r="M929">
        <v>2022</v>
      </c>
      <c r="N929" t="s">
        <v>5341</v>
      </c>
    </row>
    <row r="930" spans="1:14">
      <c r="A930" s="152" t="s">
        <v>1796</v>
      </c>
      <c r="B930" s="152" t="s">
        <v>442</v>
      </c>
      <c r="C930" s="152" t="s">
        <v>453</v>
      </c>
      <c r="D930" s="152" t="s">
        <v>622</v>
      </c>
      <c r="E930" s="152" t="s">
        <v>222</v>
      </c>
      <c r="F930"/>
      <c r="G930" s="152" t="s">
        <v>625</v>
      </c>
      <c r="H930" s="152" t="s">
        <v>606</v>
      </c>
      <c r="I930" s="152" t="s">
        <v>506</v>
      </c>
      <c r="J930">
        <v>1.7441199999999999</v>
      </c>
      <c r="K930" s="152" t="s">
        <v>744</v>
      </c>
      <c r="L930" s="152" t="s">
        <v>741</v>
      </c>
      <c r="M930">
        <v>2022</v>
      </c>
      <c r="N930" t="s">
        <v>5342</v>
      </c>
    </row>
    <row r="931" spans="1:14">
      <c r="A931" s="152" t="s">
        <v>1797</v>
      </c>
      <c r="B931" s="152" t="s">
        <v>442</v>
      </c>
      <c r="C931" s="152" t="s">
        <v>453</v>
      </c>
      <c r="D931" s="152" t="s">
        <v>622</v>
      </c>
      <c r="E931" s="152" t="s">
        <v>222</v>
      </c>
      <c r="F931"/>
      <c r="G931" s="152" t="s">
        <v>626</v>
      </c>
      <c r="H931" s="152" t="s">
        <v>606</v>
      </c>
      <c r="I931" s="152" t="s">
        <v>506</v>
      </c>
      <c r="J931">
        <v>1.49674</v>
      </c>
      <c r="K931" s="152" t="s">
        <v>744</v>
      </c>
      <c r="L931" s="152" t="s">
        <v>741</v>
      </c>
      <c r="M931">
        <v>2022</v>
      </c>
      <c r="N931" t="s">
        <v>5343</v>
      </c>
    </row>
    <row r="932" spans="1:14">
      <c r="A932" s="152" t="s">
        <v>1798</v>
      </c>
      <c r="B932" s="152" t="s">
        <v>442</v>
      </c>
      <c r="C932" s="152" t="s">
        <v>453</v>
      </c>
      <c r="D932" s="152" t="s">
        <v>622</v>
      </c>
      <c r="E932" s="152" t="s">
        <v>223</v>
      </c>
      <c r="F932"/>
      <c r="G932" s="152" t="s">
        <v>623</v>
      </c>
      <c r="H932" s="152" t="s">
        <v>424</v>
      </c>
      <c r="I932" s="152" t="s">
        <v>506</v>
      </c>
      <c r="J932">
        <v>0.65629999999999999</v>
      </c>
      <c r="K932" s="152" t="s">
        <v>744</v>
      </c>
      <c r="L932" s="152" t="s">
        <v>741</v>
      </c>
      <c r="M932">
        <v>2022</v>
      </c>
      <c r="N932" t="s">
        <v>5344</v>
      </c>
    </row>
    <row r="933" spans="1:14">
      <c r="A933" s="152" t="s">
        <v>1799</v>
      </c>
      <c r="B933" s="152" t="s">
        <v>442</v>
      </c>
      <c r="C933" s="152" t="s">
        <v>453</v>
      </c>
      <c r="D933" s="152" t="s">
        <v>622</v>
      </c>
      <c r="E933" s="152" t="s">
        <v>223</v>
      </c>
      <c r="F933"/>
      <c r="G933" s="152" t="s">
        <v>624</v>
      </c>
      <c r="H933" s="152" t="s">
        <v>424</v>
      </c>
      <c r="I933" s="152" t="s">
        <v>506</v>
      </c>
      <c r="J933">
        <v>0.86750000000000005</v>
      </c>
      <c r="K933" s="152" t="s">
        <v>744</v>
      </c>
      <c r="L933" s="152" t="s">
        <v>741</v>
      </c>
      <c r="M933">
        <v>2022</v>
      </c>
      <c r="N933" t="s">
        <v>5345</v>
      </c>
    </row>
    <row r="934" spans="1:14">
      <c r="A934" s="152" t="s">
        <v>1800</v>
      </c>
      <c r="B934" s="152" t="s">
        <v>442</v>
      </c>
      <c r="C934" s="152" t="s">
        <v>453</v>
      </c>
      <c r="D934" s="152" t="s">
        <v>622</v>
      </c>
      <c r="E934" s="152" t="s">
        <v>223</v>
      </c>
      <c r="F934"/>
      <c r="G934" s="152" t="s">
        <v>625</v>
      </c>
      <c r="H934" s="152" t="s">
        <v>424</v>
      </c>
      <c r="I934" s="152" t="s">
        <v>506</v>
      </c>
      <c r="J934">
        <v>1.0787</v>
      </c>
      <c r="K934" s="152" t="s">
        <v>744</v>
      </c>
      <c r="L934" s="152" t="s">
        <v>741</v>
      </c>
      <c r="M934">
        <v>2022</v>
      </c>
      <c r="N934" t="s">
        <v>5346</v>
      </c>
    </row>
    <row r="935" spans="1:14">
      <c r="A935" s="152" t="s">
        <v>1801</v>
      </c>
      <c r="B935" s="152" t="s">
        <v>442</v>
      </c>
      <c r="C935" s="152" t="s">
        <v>453</v>
      </c>
      <c r="D935" s="152" t="s">
        <v>622</v>
      </c>
      <c r="E935" s="152" t="s">
        <v>223</v>
      </c>
      <c r="F935"/>
      <c r="G935" s="152" t="s">
        <v>626</v>
      </c>
      <c r="H935" s="152" t="s">
        <v>424</v>
      </c>
      <c r="I935" s="152" t="s">
        <v>506</v>
      </c>
      <c r="J935">
        <v>0.92391000000000001</v>
      </c>
      <c r="K935" s="152" t="s">
        <v>744</v>
      </c>
      <c r="L935" s="152" t="s">
        <v>741</v>
      </c>
      <c r="M935">
        <v>2022</v>
      </c>
      <c r="N935" t="s">
        <v>5347</v>
      </c>
    </row>
    <row r="936" spans="1:14">
      <c r="A936" s="152" t="s">
        <v>1802</v>
      </c>
      <c r="B936" s="152" t="s">
        <v>442</v>
      </c>
      <c r="C936" s="152" t="s">
        <v>453</v>
      </c>
      <c r="D936" s="152" t="s">
        <v>622</v>
      </c>
      <c r="E936" s="152" t="s">
        <v>223</v>
      </c>
      <c r="F936"/>
      <c r="G936" s="152" t="s">
        <v>623</v>
      </c>
      <c r="H936" s="152" t="s">
        <v>606</v>
      </c>
      <c r="I936" s="152" t="s">
        <v>506</v>
      </c>
      <c r="J936">
        <v>1.0562</v>
      </c>
      <c r="K936" s="152" t="s">
        <v>744</v>
      </c>
      <c r="L936" s="152" t="s">
        <v>741</v>
      </c>
      <c r="M936">
        <v>2022</v>
      </c>
      <c r="N936" t="s">
        <v>5348</v>
      </c>
    </row>
    <row r="937" spans="1:14">
      <c r="A937" s="152" t="s">
        <v>1803</v>
      </c>
      <c r="B937" s="152" t="s">
        <v>442</v>
      </c>
      <c r="C937" s="152" t="s">
        <v>453</v>
      </c>
      <c r="D937" s="152" t="s">
        <v>622</v>
      </c>
      <c r="E937" s="152" t="s">
        <v>223</v>
      </c>
      <c r="F937"/>
      <c r="G937" s="152" t="s">
        <v>624</v>
      </c>
      <c r="H937" s="152" t="s">
        <v>606</v>
      </c>
      <c r="I937" s="152" t="s">
        <v>506</v>
      </c>
      <c r="J937">
        <v>1.3960999999999999</v>
      </c>
      <c r="K937" s="152" t="s">
        <v>744</v>
      </c>
      <c r="L937" s="152" t="s">
        <v>741</v>
      </c>
      <c r="M937">
        <v>2022</v>
      </c>
      <c r="N937" t="s">
        <v>5349</v>
      </c>
    </row>
    <row r="938" spans="1:14">
      <c r="A938" s="152" t="s">
        <v>1804</v>
      </c>
      <c r="B938" s="152" t="s">
        <v>442</v>
      </c>
      <c r="C938" s="152" t="s">
        <v>453</v>
      </c>
      <c r="D938" s="152" t="s">
        <v>622</v>
      </c>
      <c r="E938" s="152" t="s">
        <v>223</v>
      </c>
      <c r="F938"/>
      <c r="G938" s="152" t="s">
        <v>625</v>
      </c>
      <c r="H938" s="152" t="s">
        <v>606</v>
      </c>
      <c r="I938" s="152" t="s">
        <v>506</v>
      </c>
      <c r="J938">
        <v>1.736</v>
      </c>
      <c r="K938" s="152" t="s">
        <v>744</v>
      </c>
      <c r="L938" s="152" t="s">
        <v>741</v>
      </c>
      <c r="M938">
        <v>2022</v>
      </c>
      <c r="N938" t="s">
        <v>5350</v>
      </c>
    </row>
    <row r="939" spans="1:14">
      <c r="A939" s="152" t="s">
        <v>1805</v>
      </c>
      <c r="B939" s="152" t="s">
        <v>442</v>
      </c>
      <c r="C939" s="152" t="s">
        <v>453</v>
      </c>
      <c r="D939" s="152" t="s">
        <v>622</v>
      </c>
      <c r="E939" s="152" t="s">
        <v>223</v>
      </c>
      <c r="F939"/>
      <c r="G939" s="152" t="s">
        <v>626</v>
      </c>
      <c r="H939" s="152" t="s">
        <v>606</v>
      </c>
      <c r="I939" s="152" t="s">
        <v>506</v>
      </c>
      <c r="J939">
        <v>1.48688</v>
      </c>
      <c r="K939" s="152" t="s">
        <v>744</v>
      </c>
      <c r="L939" s="152" t="s">
        <v>741</v>
      </c>
      <c r="M939">
        <v>2022</v>
      </c>
      <c r="N939" t="s">
        <v>5351</v>
      </c>
    </row>
    <row r="940" spans="1:14">
      <c r="A940" s="152" t="s">
        <v>1806</v>
      </c>
      <c r="B940" s="152" t="s">
        <v>442</v>
      </c>
      <c r="C940" s="152" t="s">
        <v>453</v>
      </c>
      <c r="D940" s="152" t="s">
        <v>622</v>
      </c>
      <c r="E940" s="152" t="s">
        <v>224</v>
      </c>
      <c r="F940"/>
      <c r="G940" s="152" t="s">
        <v>623</v>
      </c>
      <c r="H940" s="152" t="s">
        <v>424</v>
      </c>
      <c r="I940" s="152" t="s">
        <v>506</v>
      </c>
      <c r="J940">
        <v>0.67032000000000003</v>
      </c>
      <c r="K940" s="152" t="s">
        <v>744</v>
      </c>
      <c r="L940" s="152" t="s">
        <v>741</v>
      </c>
      <c r="M940">
        <v>2022</v>
      </c>
      <c r="N940" t="s">
        <v>5352</v>
      </c>
    </row>
    <row r="941" spans="1:14">
      <c r="A941" s="152" t="s">
        <v>1807</v>
      </c>
      <c r="B941" s="152" t="s">
        <v>442</v>
      </c>
      <c r="C941" s="152" t="s">
        <v>453</v>
      </c>
      <c r="D941" s="152" t="s">
        <v>622</v>
      </c>
      <c r="E941" s="152" t="s">
        <v>224</v>
      </c>
      <c r="F941"/>
      <c r="G941" s="152" t="s">
        <v>624</v>
      </c>
      <c r="H941" s="152" t="s">
        <v>424</v>
      </c>
      <c r="I941" s="152" t="s">
        <v>506</v>
      </c>
      <c r="J941">
        <v>0.84987999999999997</v>
      </c>
      <c r="K941" s="152" t="s">
        <v>744</v>
      </c>
      <c r="L941" s="152" t="s">
        <v>741</v>
      </c>
      <c r="M941">
        <v>2022</v>
      </c>
      <c r="N941" t="s">
        <v>5353</v>
      </c>
    </row>
    <row r="942" spans="1:14">
      <c r="A942" s="152" t="s">
        <v>1808</v>
      </c>
      <c r="B942" s="152" t="s">
        <v>442</v>
      </c>
      <c r="C942" s="152" t="s">
        <v>453</v>
      </c>
      <c r="D942" s="152" t="s">
        <v>622</v>
      </c>
      <c r="E942" s="152" t="s">
        <v>224</v>
      </c>
      <c r="F942"/>
      <c r="G942" s="152" t="s">
        <v>625</v>
      </c>
      <c r="H942" s="152" t="s">
        <v>424</v>
      </c>
      <c r="I942" s="152" t="s">
        <v>506</v>
      </c>
      <c r="J942">
        <v>1.0294399999999999</v>
      </c>
      <c r="K942" s="152" t="s">
        <v>744</v>
      </c>
      <c r="L942" s="152" t="s">
        <v>741</v>
      </c>
      <c r="M942">
        <v>2022</v>
      </c>
      <c r="N942" t="s">
        <v>5354</v>
      </c>
    </row>
    <row r="943" spans="1:14">
      <c r="A943" s="152" t="s">
        <v>1809</v>
      </c>
      <c r="B943" s="152" t="s">
        <v>442</v>
      </c>
      <c r="C943" s="152" t="s">
        <v>453</v>
      </c>
      <c r="D943" s="152" t="s">
        <v>622</v>
      </c>
      <c r="E943" s="152" t="s">
        <v>224</v>
      </c>
      <c r="F943"/>
      <c r="G943" s="152" t="s">
        <v>626</v>
      </c>
      <c r="H943" s="152" t="s">
        <v>424</v>
      </c>
      <c r="I943" s="152" t="s">
        <v>506</v>
      </c>
      <c r="J943">
        <v>0.89061000000000001</v>
      </c>
      <c r="K943" s="152" t="s">
        <v>744</v>
      </c>
      <c r="L943" s="152" t="s">
        <v>741</v>
      </c>
      <c r="M943">
        <v>2022</v>
      </c>
      <c r="N943" t="s">
        <v>5355</v>
      </c>
    </row>
    <row r="944" spans="1:14">
      <c r="A944" s="152" t="s">
        <v>1810</v>
      </c>
      <c r="B944" s="152" t="s">
        <v>442</v>
      </c>
      <c r="C944" s="152" t="s">
        <v>453</v>
      </c>
      <c r="D944" s="152" t="s">
        <v>622</v>
      </c>
      <c r="E944" s="152" t="s">
        <v>224</v>
      </c>
      <c r="F944"/>
      <c r="G944" s="152" t="s">
        <v>623</v>
      </c>
      <c r="H944" s="152" t="s">
        <v>606</v>
      </c>
      <c r="I944" s="152" t="s">
        <v>506</v>
      </c>
      <c r="J944">
        <v>1.07877</v>
      </c>
      <c r="K944" s="152" t="s">
        <v>744</v>
      </c>
      <c r="L944" s="152" t="s">
        <v>741</v>
      </c>
      <c r="M944">
        <v>2022</v>
      </c>
      <c r="N944" t="s">
        <v>5356</v>
      </c>
    </row>
    <row r="945" spans="1:14">
      <c r="A945" s="152" t="s">
        <v>1811</v>
      </c>
      <c r="B945" s="152" t="s">
        <v>442</v>
      </c>
      <c r="C945" s="152" t="s">
        <v>453</v>
      </c>
      <c r="D945" s="152" t="s">
        <v>622</v>
      </c>
      <c r="E945" s="152" t="s">
        <v>224</v>
      </c>
      <c r="F945"/>
      <c r="G945" s="152" t="s">
        <v>624</v>
      </c>
      <c r="H945" s="152" t="s">
        <v>606</v>
      </c>
      <c r="I945" s="152" t="s">
        <v>506</v>
      </c>
      <c r="J945">
        <v>1.36774</v>
      </c>
      <c r="K945" s="152" t="s">
        <v>744</v>
      </c>
      <c r="L945" s="152" t="s">
        <v>741</v>
      </c>
      <c r="M945">
        <v>2022</v>
      </c>
      <c r="N945" t="s">
        <v>5357</v>
      </c>
    </row>
    <row r="946" spans="1:14">
      <c r="A946" s="152" t="s">
        <v>1812</v>
      </c>
      <c r="B946" s="152" t="s">
        <v>442</v>
      </c>
      <c r="C946" s="152" t="s">
        <v>453</v>
      </c>
      <c r="D946" s="152" t="s">
        <v>622</v>
      </c>
      <c r="E946" s="152" t="s">
        <v>224</v>
      </c>
      <c r="F946"/>
      <c r="G946" s="152" t="s">
        <v>625</v>
      </c>
      <c r="H946" s="152" t="s">
        <v>606</v>
      </c>
      <c r="I946" s="152" t="s">
        <v>506</v>
      </c>
      <c r="J946">
        <v>1.6567099999999999</v>
      </c>
      <c r="K946" s="152" t="s">
        <v>744</v>
      </c>
      <c r="L946" s="152" t="s">
        <v>741</v>
      </c>
      <c r="M946">
        <v>2022</v>
      </c>
      <c r="N946" t="s">
        <v>5358</v>
      </c>
    </row>
    <row r="947" spans="1:14">
      <c r="A947" s="152" t="s">
        <v>1813</v>
      </c>
      <c r="B947" s="152" t="s">
        <v>442</v>
      </c>
      <c r="C947" s="152" t="s">
        <v>453</v>
      </c>
      <c r="D947" s="152" t="s">
        <v>622</v>
      </c>
      <c r="E947" s="152" t="s">
        <v>224</v>
      </c>
      <c r="F947"/>
      <c r="G947" s="152" t="s">
        <v>626</v>
      </c>
      <c r="H947" s="152" t="s">
        <v>606</v>
      </c>
      <c r="I947" s="152" t="s">
        <v>506</v>
      </c>
      <c r="J947">
        <v>1.43329</v>
      </c>
      <c r="K947" s="152" t="s">
        <v>744</v>
      </c>
      <c r="L947" s="152" t="s">
        <v>741</v>
      </c>
      <c r="M947">
        <v>2022</v>
      </c>
      <c r="N947" t="s">
        <v>5359</v>
      </c>
    </row>
    <row r="948" spans="1:14">
      <c r="A948" s="152" t="s">
        <v>1814</v>
      </c>
      <c r="B948" s="152" t="s">
        <v>442</v>
      </c>
      <c r="C948" s="152" t="s">
        <v>453</v>
      </c>
      <c r="D948" s="152" t="s">
        <v>627</v>
      </c>
      <c r="E948" s="152" t="s">
        <v>218</v>
      </c>
      <c r="F948"/>
      <c r="G948" s="152" t="s">
        <v>623</v>
      </c>
      <c r="H948" s="152" t="s">
        <v>424</v>
      </c>
      <c r="I948" s="152" t="s">
        <v>506</v>
      </c>
      <c r="J948">
        <v>0.55164999999999997</v>
      </c>
      <c r="K948" s="152" t="s">
        <v>744</v>
      </c>
      <c r="L948" s="152" t="s">
        <v>741</v>
      </c>
      <c r="M948">
        <v>2022</v>
      </c>
      <c r="N948" t="s">
        <v>5360</v>
      </c>
    </row>
    <row r="949" spans="1:14">
      <c r="A949" s="152" t="s">
        <v>1815</v>
      </c>
      <c r="B949" s="152" t="s">
        <v>442</v>
      </c>
      <c r="C949" s="152" t="s">
        <v>453</v>
      </c>
      <c r="D949" s="152" t="s">
        <v>627</v>
      </c>
      <c r="E949" s="152" t="s">
        <v>218</v>
      </c>
      <c r="F949"/>
      <c r="G949" s="152" t="s">
        <v>624</v>
      </c>
      <c r="H949" s="152" t="s">
        <v>424</v>
      </c>
      <c r="I949" s="152" t="s">
        <v>506</v>
      </c>
      <c r="J949">
        <v>0.59909000000000001</v>
      </c>
      <c r="K949" s="152" t="s">
        <v>744</v>
      </c>
      <c r="L949" s="152" t="s">
        <v>741</v>
      </c>
      <c r="M949">
        <v>2022</v>
      </c>
      <c r="N949" t="s">
        <v>5361</v>
      </c>
    </row>
    <row r="950" spans="1:14">
      <c r="A950" s="152" t="s">
        <v>1816</v>
      </c>
      <c r="B950" s="152" t="s">
        <v>442</v>
      </c>
      <c r="C950" s="152" t="s">
        <v>453</v>
      </c>
      <c r="D950" s="152" t="s">
        <v>627</v>
      </c>
      <c r="E950" s="152" t="s">
        <v>218</v>
      </c>
      <c r="F950"/>
      <c r="G950" s="152" t="s">
        <v>625</v>
      </c>
      <c r="H950" s="152" t="s">
        <v>424</v>
      </c>
      <c r="I950" s="152" t="s">
        <v>506</v>
      </c>
      <c r="J950">
        <v>0.64653000000000005</v>
      </c>
      <c r="K950" s="152" t="s">
        <v>744</v>
      </c>
      <c r="L950" s="152" t="s">
        <v>741</v>
      </c>
      <c r="M950">
        <v>2022</v>
      </c>
      <c r="N950" t="s">
        <v>5362</v>
      </c>
    </row>
    <row r="951" spans="1:14">
      <c r="A951" s="152" t="s">
        <v>1817</v>
      </c>
      <c r="B951" s="152" t="s">
        <v>442</v>
      </c>
      <c r="C951" s="152" t="s">
        <v>453</v>
      </c>
      <c r="D951" s="152" t="s">
        <v>627</v>
      </c>
      <c r="E951" s="152" t="s">
        <v>218</v>
      </c>
      <c r="F951"/>
      <c r="G951" s="152" t="s">
        <v>626</v>
      </c>
      <c r="H951" s="152" t="s">
        <v>424</v>
      </c>
      <c r="I951" s="152" t="s">
        <v>506</v>
      </c>
      <c r="J951">
        <v>0.59245000000000003</v>
      </c>
      <c r="K951" s="152" t="s">
        <v>744</v>
      </c>
      <c r="L951" s="152" t="s">
        <v>741</v>
      </c>
      <c r="M951">
        <v>2022</v>
      </c>
      <c r="N951" t="s">
        <v>5363</v>
      </c>
    </row>
    <row r="952" spans="1:14">
      <c r="A952" s="152" t="s">
        <v>1818</v>
      </c>
      <c r="B952" s="152" t="s">
        <v>442</v>
      </c>
      <c r="C952" s="152" t="s">
        <v>453</v>
      </c>
      <c r="D952" s="152" t="s">
        <v>627</v>
      </c>
      <c r="E952" s="152" t="s">
        <v>218</v>
      </c>
      <c r="F952"/>
      <c r="G952" s="152" t="s">
        <v>623</v>
      </c>
      <c r="H952" s="152" t="s">
        <v>606</v>
      </c>
      <c r="I952" s="152" t="s">
        <v>506</v>
      </c>
      <c r="J952">
        <v>0.88778999999999997</v>
      </c>
      <c r="K952" s="152" t="s">
        <v>744</v>
      </c>
      <c r="L952" s="152" t="s">
        <v>741</v>
      </c>
      <c r="M952">
        <v>2022</v>
      </c>
      <c r="N952" t="s">
        <v>5364</v>
      </c>
    </row>
    <row r="953" spans="1:14">
      <c r="A953" s="152" t="s">
        <v>1819</v>
      </c>
      <c r="B953" s="152" t="s">
        <v>442</v>
      </c>
      <c r="C953" s="152" t="s">
        <v>453</v>
      </c>
      <c r="D953" s="152" t="s">
        <v>627</v>
      </c>
      <c r="E953" s="152" t="s">
        <v>218</v>
      </c>
      <c r="F953"/>
      <c r="G953" s="152" t="s">
        <v>624</v>
      </c>
      <c r="H953" s="152" t="s">
        <v>606</v>
      </c>
      <c r="I953" s="152" t="s">
        <v>506</v>
      </c>
      <c r="J953">
        <v>0.96414</v>
      </c>
      <c r="K953" s="152" t="s">
        <v>744</v>
      </c>
      <c r="L953" s="152" t="s">
        <v>741</v>
      </c>
      <c r="M953">
        <v>2022</v>
      </c>
      <c r="N953" t="s">
        <v>5365</v>
      </c>
    </row>
    <row r="954" spans="1:14">
      <c r="A954" s="152" t="s">
        <v>1820</v>
      </c>
      <c r="B954" s="152" t="s">
        <v>442</v>
      </c>
      <c r="C954" s="152" t="s">
        <v>453</v>
      </c>
      <c r="D954" s="152" t="s">
        <v>627</v>
      </c>
      <c r="E954" s="152" t="s">
        <v>218</v>
      </c>
      <c r="F954"/>
      <c r="G954" s="152" t="s">
        <v>625</v>
      </c>
      <c r="H954" s="152" t="s">
        <v>606</v>
      </c>
      <c r="I954" s="152" t="s">
        <v>506</v>
      </c>
      <c r="J954">
        <v>1.0404899999999999</v>
      </c>
      <c r="K954" s="152" t="s">
        <v>744</v>
      </c>
      <c r="L954" s="152" t="s">
        <v>741</v>
      </c>
      <c r="M954">
        <v>2022</v>
      </c>
      <c r="N954" t="s">
        <v>5366</v>
      </c>
    </row>
    <row r="955" spans="1:14">
      <c r="A955" s="152" t="s">
        <v>1821</v>
      </c>
      <c r="B955" s="152" t="s">
        <v>442</v>
      </c>
      <c r="C955" s="152" t="s">
        <v>453</v>
      </c>
      <c r="D955" s="152" t="s">
        <v>627</v>
      </c>
      <c r="E955" s="152" t="s">
        <v>218</v>
      </c>
      <c r="F955"/>
      <c r="G955" s="152" t="s">
        <v>626</v>
      </c>
      <c r="H955" s="152" t="s">
        <v>606</v>
      </c>
      <c r="I955" s="152" t="s">
        <v>506</v>
      </c>
      <c r="J955">
        <v>0.95345000000000002</v>
      </c>
      <c r="K955" s="152" t="s">
        <v>744</v>
      </c>
      <c r="L955" s="152" t="s">
        <v>741</v>
      </c>
      <c r="M955">
        <v>2022</v>
      </c>
      <c r="N955" t="s">
        <v>5367</v>
      </c>
    </row>
    <row r="956" spans="1:14">
      <c r="A956" s="152" t="s">
        <v>1822</v>
      </c>
      <c r="B956" s="152" t="s">
        <v>442</v>
      </c>
      <c r="C956" s="152" t="s">
        <v>453</v>
      </c>
      <c r="D956" s="152" t="s">
        <v>627</v>
      </c>
      <c r="E956" s="152" t="s">
        <v>219</v>
      </c>
      <c r="F956"/>
      <c r="G956" s="152" t="s">
        <v>623</v>
      </c>
      <c r="H956" s="152" t="s">
        <v>424</v>
      </c>
      <c r="I956" s="152" t="s">
        <v>506</v>
      </c>
      <c r="J956">
        <v>0.66383000000000003</v>
      </c>
      <c r="K956" s="152" t="s">
        <v>744</v>
      </c>
      <c r="L956" s="152" t="s">
        <v>741</v>
      </c>
      <c r="M956">
        <v>2022</v>
      </c>
      <c r="N956" t="s">
        <v>5368</v>
      </c>
    </row>
    <row r="957" spans="1:14">
      <c r="A957" s="152" t="s">
        <v>1823</v>
      </c>
      <c r="B957" s="152" t="s">
        <v>442</v>
      </c>
      <c r="C957" s="152" t="s">
        <v>453</v>
      </c>
      <c r="D957" s="152" t="s">
        <v>627</v>
      </c>
      <c r="E957" s="152" t="s">
        <v>219</v>
      </c>
      <c r="F957"/>
      <c r="G957" s="152" t="s">
        <v>624</v>
      </c>
      <c r="H957" s="152" t="s">
        <v>424</v>
      </c>
      <c r="I957" s="152" t="s">
        <v>506</v>
      </c>
      <c r="J957">
        <v>0.75760000000000005</v>
      </c>
      <c r="K957" s="152" t="s">
        <v>744</v>
      </c>
      <c r="L957" s="152" t="s">
        <v>741</v>
      </c>
      <c r="M957">
        <v>2022</v>
      </c>
      <c r="N957" t="s">
        <v>5369</v>
      </c>
    </row>
    <row r="958" spans="1:14">
      <c r="A958" s="152" t="s">
        <v>1824</v>
      </c>
      <c r="B958" s="152" t="s">
        <v>442</v>
      </c>
      <c r="C958" s="152" t="s">
        <v>453</v>
      </c>
      <c r="D958" s="152" t="s">
        <v>627</v>
      </c>
      <c r="E958" s="152" t="s">
        <v>219</v>
      </c>
      <c r="F958"/>
      <c r="G958" s="152" t="s">
        <v>625</v>
      </c>
      <c r="H958" s="152" t="s">
        <v>424</v>
      </c>
      <c r="I958" s="152" t="s">
        <v>506</v>
      </c>
      <c r="J958">
        <v>0.85138000000000003</v>
      </c>
      <c r="K958" s="152" t="s">
        <v>744</v>
      </c>
      <c r="L958" s="152" t="s">
        <v>741</v>
      </c>
      <c r="M958">
        <v>2022</v>
      </c>
      <c r="N958" t="s">
        <v>5370</v>
      </c>
    </row>
    <row r="959" spans="1:14">
      <c r="A959" s="152" t="s">
        <v>1825</v>
      </c>
      <c r="B959" s="152" t="s">
        <v>442</v>
      </c>
      <c r="C959" s="152" t="s">
        <v>453</v>
      </c>
      <c r="D959" s="152" t="s">
        <v>627</v>
      </c>
      <c r="E959" s="152" t="s">
        <v>219</v>
      </c>
      <c r="F959"/>
      <c r="G959" s="152" t="s">
        <v>626</v>
      </c>
      <c r="H959" s="152" t="s">
        <v>424</v>
      </c>
      <c r="I959" s="152" t="s">
        <v>506</v>
      </c>
      <c r="J959">
        <v>0.72384000000000004</v>
      </c>
      <c r="K959" s="152" t="s">
        <v>744</v>
      </c>
      <c r="L959" s="152" t="s">
        <v>741</v>
      </c>
      <c r="M959">
        <v>2022</v>
      </c>
      <c r="N959" t="s">
        <v>5371</v>
      </c>
    </row>
    <row r="960" spans="1:14">
      <c r="A960" s="152" t="s">
        <v>1826</v>
      </c>
      <c r="B960" s="152" t="s">
        <v>442</v>
      </c>
      <c r="C960" s="152" t="s">
        <v>453</v>
      </c>
      <c r="D960" s="152" t="s">
        <v>627</v>
      </c>
      <c r="E960" s="152" t="s">
        <v>219</v>
      </c>
      <c r="F960"/>
      <c r="G960" s="152" t="s">
        <v>623</v>
      </c>
      <c r="H960" s="152" t="s">
        <v>606</v>
      </c>
      <c r="I960" s="152" t="s">
        <v>506</v>
      </c>
      <c r="J960">
        <v>1.06833</v>
      </c>
      <c r="K960" s="152" t="s">
        <v>744</v>
      </c>
      <c r="L960" s="152" t="s">
        <v>741</v>
      </c>
      <c r="M960">
        <v>2022</v>
      </c>
      <c r="N960" t="s">
        <v>5372</v>
      </c>
    </row>
    <row r="961" spans="1:14">
      <c r="A961" s="152" t="s">
        <v>1827</v>
      </c>
      <c r="B961" s="152" t="s">
        <v>442</v>
      </c>
      <c r="C961" s="152" t="s">
        <v>453</v>
      </c>
      <c r="D961" s="152" t="s">
        <v>627</v>
      </c>
      <c r="E961" s="152" t="s">
        <v>219</v>
      </c>
      <c r="F961"/>
      <c r="G961" s="152" t="s">
        <v>624</v>
      </c>
      <c r="H961" s="152" t="s">
        <v>606</v>
      </c>
      <c r="I961" s="152" t="s">
        <v>506</v>
      </c>
      <c r="J961">
        <v>1.2192499999999999</v>
      </c>
      <c r="K961" s="152" t="s">
        <v>744</v>
      </c>
      <c r="L961" s="152" t="s">
        <v>741</v>
      </c>
      <c r="M961">
        <v>2022</v>
      </c>
      <c r="N961" t="s">
        <v>5373</v>
      </c>
    </row>
    <row r="962" spans="1:14">
      <c r="A962" s="152" t="s">
        <v>1828</v>
      </c>
      <c r="B962" s="152" t="s">
        <v>442</v>
      </c>
      <c r="C962" s="152" t="s">
        <v>453</v>
      </c>
      <c r="D962" s="152" t="s">
        <v>627</v>
      </c>
      <c r="E962" s="152" t="s">
        <v>219</v>
      </c>
      <c r="F962"/>
      <c r="G962" s="152" t="s">
        <v>625</v>
      </c>
      <c r="H962" s="152" t="s">
        <v>606</v>
      </c>
      <c r="I962" s="152" t="s">
        <v>506</v>
      </c>
      <c r="J962">
        <v>1.37016</v>
      </c>
      <c r="K962" s="152" t="s">
        <v>744</v>
      </c>
      <c r="L962" s="152" t="s">
        <v>741</v>
      </c>
      <c r="M962">
        <v>2022</v>
      </c>
      <c r="N962" t="s">
        <v>5374</v>
      </c>
    </row>
    <row r="963" spans="1:14">
      <c r="A963" s="152" t="s">
        <v>1829</v>
      </c>
      <c r="B963" s="152" t="s">
        <v>442</v>
      </c>
      <c r="C963" s="152" t="s">
        <v>453</v>
      </c>
      <c r="D963" s="152" t="s">
        <v>627</v>
      </c>
      <c r="E963" s="152" t="s">
        <v>219</v>
      </c>
      <c r="F963"/>
      <c r="G963" s="152" t="s">
        <v>626</v>
      </c>
      <c r="H963" s="152" t="s">
        <v>606</v>
      </c>
      <c r="I963" s="152" t="s">
        <v>506</v>
      </c>
      <c r="J963">
        <v>1.16492</v>
      </c>
      <c r="K963" s="152" t="s">
        <v>744</v>
      </c>
      <c r="L963" s="152" t="s">
        <v>741</v>
      </c>
      <c r="M963">
        <v>2022</v>
      </c>
      <c r="N963" t="s">
        <v>5375</v>
      </c>
    </row>
    <row r="964" spans="1:14">
      <c r="A964" s="152" t="s">
        <v>1830</v>
      </c>
      <c r="B964" s="152" t="s">
        <v>442</v>
      </c>
      <c r="C964" s="152" t="s">
        <v>453</v>
      </c>
      <c r="D964" s="152" t="s">
        <v>627</v>
      </c>
      <c r="E964" s="152" t="s">
        <v>220</v>
      </c>
      <c r="F964"/>
      <c r="G964" s="152" t="s">
        <v>623</v>
      </c>
      <c r="H964" s="152" t="s">
        <v>424</v>
      </c>
      <c r="I964" s="152" t="s">
        <v>506</v>
      </c>
      <c r="J964">
        <v>0.94130000000000003</v>
      </c>
      <c r="K964" s="152" t="s">
        <v>744</v>
      </c>
      <c r="L964" s="152" t="s">
        <v>741</v>
      </c>
      <c r="M964">
        <v>2022</v>
      </c>
      <c r="N964" t="s">
        <v>5376</v>
      </c>
    </row>
    <row r="965" spans="1:14">
      <c r="A965" s="152" t="s">
        <v>1831</v>
      </c>
      <c r="B965" s="152" t="s">
        <v>442</v>
      </c>
      <c r="C965" s="152" t="s">
        <v>453</v>
      </c>
      <c r="D965" s="152" t="s">
        <v>627</v>
      </c>
      <c r="E965" s="152" t="s">
        <v>220</v>
      </c>
      <c r="F965"/>
      <c r="G965" s="152" t="s">
        <v>624</v>
      </c>
      <c r="H965" s="152" t="s">
        <v>424</v>
      </c>
      <c r="I965" s="152" t="s">
        <v>506</v>
      </c>
      <c r="J965">
        <v>1.14527</v>
      </c>
      <c r="K965" s="152" t="s">
        <v>744</v>
      </c>
      <c r="L965" s="152" t="s">
        <v>741</v>
      </c>
      <c r="M965">
        <v>2022</v>
      </c>
      <c r="N965" t="s">
        <v>5377</v>
      </c>
    </row>
    <row r="966" spans="1:14">
      <c r="A966" s="152" t="s">
        <v>1832</v>
      </c>
      <c r="B966" s="152" t="s">
        <v>442</v>
      </c>
      <c r="C966" s="152" t="s">
        <v>453</v>
      </c>
      <c r="D966" s="152" t="s">
        <v>627</v>
      </c>
      <c r="E966" s="152" t="s">
        <v>220</v>
      </c>
      <c r="F966"/>
      <c r="G966" s="152" t="s">
        <v>625</v>
      </c>
      <c r="H966" s="152" t="s">
        <v>424</v>
      </c>
      <c r="I966" s="152" t="s">
        <v>506</v>
      </c>
      <c r="J966">
        <v>1.34924</v>
      </c>
      <c r="K966" s="152" t="s">
        <v>744</v>
      </c>
      <c r="L966" s="152" t="s">
        <v>741</v>
      </c>
      <c r="M966">
        <v>2022</v>
      </c>
      <c r="N966" t="s">
        <v>5378</v>
      </c>
    </row>
    <row r="967" spans="1:14">
      <c r="A967" s="152" t="s">
        <v>1833</v>
      </c>
      <c r="B967" s="152" t="s">
        <v>442</v>
      </c>
      <c r="C967" s="152" t="s">
        <v>453</v>
      </c>
      <c r="D967" s="152" t="s">
        <v>627</v>
      </c>
      <c r="E967" s="152" t="s">
        <v>220</v>
      </c>
      <c r="F967"/>
      <c r="G967" s="152" t="s">
        <v>626</v>
      </c>
      <c r="H967" s="152" t="s">
        <v>424</v>
      </c>
      <c r="I967" s="152" t="s">
        <v>506</v>
      </c>
      <c r="J967">
        <v>1.1827700000000001</v>
      </c>
      <c r="K967" s="152" t="s">
        <v>744</v>
      </c>
      <c r="L967" s="152" t="s">
        <v>741</v>
      </c>
      <c r="M967">
        <v>2022</v>
      </c>
      <c r="N967" t="s">
        <v>5379</v>
      </c>
    </row>
    <row r="968" spans="1:14">
      <c r="A968" s="152" t="s">
        <v>1834</v>
      </c>
      <c r="B968" s="152" t="s">
        <v>442</v>
      </c>
      <c r="C968" s="152" t="s">
        <v>453</v>
      </c>
      <c r="D968" s="152" t="s">
        <v>627</v>
      </c>
      <c r="E968" s="152" t="s">
        <v>220</v>
      </c>
      <c r="F968"/>
      <c r="G968" s="152" t="s">
        <v>623</v>
      </c>
      <c r="H968" s="152" t="s">
        <v>606</v>
      </c>
      <c r="I968" s="152" t="s">
        <v>506</v>
      </c>
      <c r="J968">
        <v>1.51488</v>
      </c>
      <c r="K968" s="152" t="s">
        <v>744</v>
      </c>
      <c r="L968" s="152" t="s">
        <v>741</v>
      </c>
      <c r="M968">
        <v>2022</v>
      </c>
      <c r="N968" t="s">
        <v>5380</v>
      </c>
    </row>
    <row r="969" spans="1:14">
      <c r="A969" s="152" t="s">
        <v>1835</v>
      </c>
      <c r="B969" s="152" t="s">
        <v>442</v>
      </c>
      <c r="C969" s="152" t="s">
        <v>453</v>
      </c>
      <c r="D969" s="152" t="s">
        <v>627</v>
      </c>
      <c r="E969" s="152" t="s">
        <v>220</v>
      </c>
      <c r="F969"/>
      <c r="G969" s="152" t="s">
        <v>624</v>
      </c>
      <c r="H969" s="152" t="s">
        <v>606</v>
      </c>
      <c r="I969" s="152" t="s">
        <v>506</v>
      </c>
      <c r="J969">
        <v>1.84314</v>
      </c>
      <c r="K969" s="152" t="s">
        <v>744</v>
      </c>
      <c r="L969" s="152" t="s">
        <v>741</v>
      </c>
      <c r="M969">
        <v>2022</v>
      </c>
      <c r="N969" t="s">
        <v>5381</v>
      </c>
    </row>
    <row r="970" spans="1:14">
      <c r="A970" s="152" t="s">
        <v>1836</v>
      </c>
      <c r="B970" s="152" t="s">
        <v>442</v>
      </c>
      <c r="C970" s="152" t="s">
        <v>453</v>
      </c>
      <c r="D970" s="152" t="s">
        <v>627</v>
      </c>
      <c r="E970" s="152" t="s">
        <v>220</v>
      </c>
      <c r="F970"/>
      <c r="G970" s="152" t="s">
        <v>625</v>
      </c>
      <c r="H970" s="152" t="s">
        <v>606</v>
      </c>
      <c r="I970" s="152" t="s">
        <v>506</v>
      </c>
      <c r="J970">
        <v>2.1713900000000002</v>
      </c>
      <c r="K970" s="152" t="s">
        <v>744</v>
      </c>
      <c r="L970" s="152" t="s">
        <v>741</v>
      </c>
      <c r="M970">
        <v>2022</v>
      </c>
      <c r="N970" t="s">
        <v>5382</v>
      </c>
    </row>
    <row r="971" spans="1:14">
      <c r="A971" s="152" t="s">
        <v>1837</v>
      </c>
      <c r="B971" s="152" t="s">
        <v>442</v>
      </c>
      <c r="C971" s="152" t="s">
        <v>453</v>
      </c>
      <c r="D971" s="152" t="s">
        <v>627</v>
      </c>
      <c r="E971" s="152" t="s">
        <v>220</v>
      </c>
      <c r="F971"/>
      <c r="G971" s="152" t="s">
        <v>626</v>
      </c>
      <c r="H971" s="152" t="s">
        <v>606</v>
      </c>
      <c r="I971" s="152" t="s">
        <v>506</v>
      </c>
      <c r="J971">
        <v>1.9034899999999999</v>
      </c>
      <c r="K971" s="152" t="s">
        <v>744</v>
      </c>
      <c r="L971" s="152" t="s">
        <v>741</v>
      </c>
      <c r="M971">
        <v>2022</v>
      </c>
      <c r="N971" t="s">
        <v>5383</v>
      </c>
    </row>
    <row r="972" spans="1:14">
      <c r="A972" s="152" t="s">
        <v>1838</v>
      </c>
      <c r="B972" s="152" t="s">
        <v>442</v>
      </c>
      <c r="C972" s="152" t="s">
        <v>453</v>
      </c>
      <c r="D972" s="152" t="s">
        <v>627</v>
      </c>
      <c r="E972" s="152" t="s">
        <v>198</v>
      </c>
      <c r="F972"/>
      <c r="G972" s="152" t="s">
        <v>623</v>
      </c>
      <c r="H972" s="152" t="s">
        <v>424</v>
      </c>
      <c r="I972" s="152" t="s">
        <v>506</v>
      </c>
      <c r="J972">
        <v>0.82377999999999996</v>
      </c>
      <c r="K972" s="152" t="s">
        <v>744</v>
      </c>
      <c r="L972" s="152" t="s">
        <v>741</v>
      </c>
      <c r="M972">
        <v>2022</v>
      </c>
      <c r="N972" t="s">
        <v>5384</v>
      </c>
    </row>
    <row r="973" spans="1:14">
      <c r="A973" s="152" t="s">
        <v>1839</v>
      </c>
      <c r="B973" s="152" t="s">
        <v>442</v>
      </c>
      <c r="C973" s="152" t="s">
        <v>453</v>
      </c>
      <c r="D973" s="152" t="s">
        <v>627</v>
      </c>
      <c r="E973" s="152" t="s">
        <v>198</v>
      </c>
      <c r="F973"/>
      <c r="G973" s="152" t="s">
        <v>624</v>
      </c>
      <c r="H973" s="152" t="s">
        <v>424</v>
      </c>
      <c r="I973" s="152" t="s">
        <v>506</v>
      </c>
      <c r="J973">
        <v>0.98070000000000002</v>
      </c>
      <c r="K973" s="152" t="s">
        <v>744</v>
      </c>
      <c r="L973" s="152" t="s">
        <v>741</v>
      </c>
      <c r="M973">
        <v>2022</v>
      </c>
      <c r="N973" t="s">
        <v>5385</v>
      </c>
    </row>
    <row r="974" spans="1:14">
      <c r="A974" s="152" t="s">
        <v>1840</v>
      </c>
      <c r="B974" s="152" t="s">
        <v>442</v>
      </c>
      <c r="C974" s="152" t="s">
        <v>453</v>
      </c>
      <c r="D974" s="152" t="s">
        <v>627</v>
      </c>
      <c r="E974" s="152" t="s">
        <v>198</v>
      </c>
      <c r="F974"/>
      <c r="G974" s="152" t="s">
        <v>625</v>
      </c>
      <c r="H974" s="152" t="s">
        <v>424</v>
      </c>
      <c r="I974" s="152" t="s">
        <v>506</v>
      </c>
      <c r="J974">
        <v>1.1376299999999999</v>
      </c>
      <c r="K974" s="152" t="s">
        <v>744</v>
      </c>
      <c r="L974" s="152" t="s">
        <v>741</v>
      </c>
      <c r="M974">
        <v>2022</v>
      </c>
      <c r="N974" t="s">
        <v>5386</v>
      </c>
    </row>
    <row r="975" spans="1:14">
      <c r="A975" s="152" t="s">
        <v>1841</v>
      </c>
      <c r="B975" s="152" t="s">
        <v>442</v>
      </c>
      <c r="C975" s="152" t="s">
        <v>453</v>
      </c>
      <c r="D975" s="152" t="s">
        <v>627</v>
      </c>
      <c r="E975" s="152" t="s">
        <v>198</v>
      </c>
      <c r="F975"/>
      <c r="G975" s="152" t="s">
        <v>626</v>
      </c>
      <c r="H975" s="152" t="s">
        <v>424</v>
      </c>
      <c r="I975" s="152" t="s">
        <v>506</v>
      </c>
      <c r="J975">
        <v>1.0008999999999999</v>
      </c>
      <c r="K975" s="152" t="s">
        <v>744</v>
      </c>
      <c r="L975" s="152" t="s">
        <v>741</v>
      </c>
      <c r="M975">
        <v>2022</v>
      </c>
      <c r="N975" t="s">
        <v>5387</v>
      </c>
    </row>
    <row r="976" spans="1:14">
      <c r="A976" s="152" t="s">
        <v>1842</v>
      </c>
      <c r="B976" s="152" t="s">
        <v>442</v>
      </c>
      <c r="C976" s="152" t="s">
        <v>453</v>
      </c>
      <c r="D976" s="152" t="s">
        <v>627</v>
      </c>
      <c r="E976" s="152" t="s">
        <v>198</v>
      </c>
      <c r="F976"/>
      <c r="G976" s="152" t="s">
        <v>623</v>
      </c>
      <c r="H976" s="152" t="s">
        <v>606</v>
      </c>
      <c r="I976" s="152" t="s">
        <v>506</v>
      </c>
      <c r="J976">
        <v>1.3257399999999999</v>
      </c>
      <c r="K976" s="152" t="s">
        <v>744</v>
      </c>
      <c r="L976" s="152" t="s">
        <v>741</v>
      </c>
      <c r="M976">
        <v>2022</v>
      </c>
      <c r="N976" t="s">
        <v>5388</v>
      </c>
    </row>
    <row r="977" spans="1:14">
      <c r="A977" s="152" t="s">
        <v>1843</v>
      </c>
      <c r="B977" s="152" t="s">
        <v>442</v>
      </c>
      <c r="C977" s="152" t="s">
        <v>453</v>
      </c>
      <c r="D977" s="152" t="s">
        <v>627</v>
      </c>
      <c r="E977" s="152" t="s">
        <v>198</v>
      </c>
      <c r="F977"/>
      <c r="G977" s="152" t="s">
        <v>624</v>
      </c>
      <c r="H977" s="152" t="s">
        <v>606</v>
      </c>
      <c r="I977" s="152" t="s">
        <v>506</v>
      </c>
      <c r="J977">
        <v>1.5782799999999999</v>
      </c>
      <c r="K977" s="152" t="s">
        <v>744</v>
      </c>
      <c r="L977" s="152" t="s">
        <v>741</v>
      </c>
      <c r="M977">
        <v>2022</v>
      </c>
      <c r="N977" t="s">
        <v>5389</v>
      </c>
    </row>
    <row r="978" spans="1:14">
      <c r="A978" s="152" t="s">
        <v>1844</v>
      </c>
      <c r="B978" s="152" t="s">
        <v>442</v>
      </c>
      <c r="C978" s="152" t="s">
        <v>453</v>
      </c>
      <c r="D978" s="152" t="s">
        <v>627</v>
      </c>
      <c r="E978" s="152" t="s">
        <v>198</v>
      </c>
      <c r="F978"/>
      <c r="G978" s="152" t="s">
        <v>625</v>
      </c>
      <c r="H978" s="152" t="s">
        <v>606</v>
      </c>
      <c r="I978" s="152" t="s">
        <v>506</v>
      </c>
      <c r="J978">
        <v>1.8308199999999999</v>
      </c>
      <c r="K978" s="152" t="s">
        <v>744</v>
      </c>
      <c r="L978" s="152" t="s">
        <v>741</v>
      </c>
      <c r="M978">
        <v>2022</v>
      </c>
      <c r="N978" t="s">
        <v>5390</v>
      </c>
    </row>
    <row r="979" spans="1:14">
      <c r="A979" s="152" t="s">
        <v>1845</v>
      </c>
      <c r="B979" s="152" t="s">
        <v>442</v>
      </c>
      <c r="C979" s="152" t="s">
        <v>453</v>
      </c>
      <c r="D979" s="152" t="s">
        <v>627</v>
      </c>
      <c r="E979" s="152" t="s">
        <v>198</v>
      </c>
      <c r="F979"/>
      <c r="G979" s="152" t="s">
        <v>626</v>
      </c>
      <c r="H979" s="152" t="s">
        <v>606</v>
      </c>
      <c r="I979" s="152" t="s">
        <v>506</v>
      </c>
      <c r="J979">
        <v>1.6107899999999999</v>
      </c>
      <c r="K979" s="152" t="s">
        <v>744</v>
      </c>
      <c r="L979" s="152" t="s">
        <v>741</v>
      </c>
      <c r="M979">
        <v>2022</v>
      </c>
      <c r="N979" t="s">
        <v>5391</v>
      </c>
    </row>
    <row r="980" spans="1:14">
      <c r="A980" s="152" t="s">
        <v>1846</v>
      </c>
      <c r="B980" s="152" t="s">
        <v>442</v>
      </c>
      <c r="C980" s="152" t="s">
        <v>453</v>
      </c>
      <c r="D980" s="152" t="s">
        <v>627</v>
      </c>
      <c r="E980" s="152" t="s">
        <v>221</v>
      </c>
      <c r="F980"/>
      <c r="G980" s="152" t="s">
        <v>623</v>
      </c>
      <c r="H980" s="152" t="s">
        <v>424</v>
      </c>
      <c r="I980" s="152" t="s">
        <v>506</v>
      </c>
      <c r="J980">
        <v>0.74595</v>
      </c>
      <c r="K980" s="152" t="s">
        <v>744</v>
      </c>
      <c r="L980" s="152" t="s">
        <v>741</v>
      </c>
      <c r="M980">
        <v>2022</v>
      </c>
      <c r="N980" t="s">
        <v>5392</v>
      </c>
    </row>
    <row r="981" spans="1:14">
      <c r="A981" s="152" t="s">
        <v>1847</v>
      </c>
      <c r="B981" s="152" t="s">
        <v>442</v>
      </c>
      <c r="C981" s="152" t="s">
        <v>453</v>
      </c>
      <c r="D981" s="152" t="s">
        <v>627</v>
      </c>
      <c r="E981" s="152" t="s">
        <v>221</v>
      </c>
      <c r="F981"/>
      <c r="G981" s="152" t="s">
        <v>624</v>
      </c>
      <c r="H981" s="152" t="s">
        <v>424</v>
      </c>
      <c r="I981" s="152" t="s">
        <v>506</v>
      </c>
      <c r="J981">
        <v>0.92901</v>
      </c>
      <c r="K981" s="152" t="s">
        <v>744</v>
      </c>
      <c r="L981" s="152" t="s">
        <v>741</v>
      </c>
      <c r="M981">
        <v>2022</v>
      </c>
      <c r="N981" t="s">
        <v>5393</v>
      </c>
    </row>
    <row r="982" spans="1:14">
      <c r="A982" s="152" t="s">
        <v>1848</v>
      </c>
      <c r="B982" s="152" t="s">
        <v>442</v>
      </c>
      <c r="C982" s="152" t="s">
        <v>453</v>
      </c>
      <c r="D982" s="152" t="s">
        <v>627</v>
      </c>
      <c r="E982" s="152" t="s">
        <v>221</v>
      </c>
      <c r="F982"/>
      <c r="G982" s="152" t="s">
        <v>625</v>
      </c>
      <c r="H982" s="152" t="s">
        <v>424</v>
      </c>
      <c r="I982" s="152" t="s">
        <v>506</v>
      </c>
      <c r="J982">
        <v>1.1120699999999999</v>
      </c>
      <c r="K982" s="152" t="s">
        <v>744</v>
      </c>
      <c r="L982" s="152" t="s">
        <v>741</v>
      </c>
      <c r="M982">
        <v>2022</v>
      </c>
      <c r="N982" t="s">
        <v>5394</v>
      </c>
    </row>
    <row r="983" spans="1:14">
      <c r="A983" s="152" t="s">
        <v>1849</v>
      </c>
      <c r="B983" s="152" t="s">
        <v>442</v>
      </c>
      <c r="C983" s="152" t="s">
        <v>453</v>
      </c>
      <c r="D983" s="152" t="s">
        <v>627</v>
      </c>
      <c r="E983" s="152" t="s">
        <v>221</v>
      </c>
      <c r="F983"/>
      <c r="G983" s="152" t="s">
        <v>626</v>
      </c>
      <c r="H983" s="152" t="s">
        <v>424</v>
      </c>
      <c r="I983" s="152" t="s">
        <v>506</v>
      </c>
      <c r="J983">
        <v>0.90337999999999996</v>
      </c>
      <c r="K983" s="152" t="s">
        <v>744</v>
      </c>
      <c r="L983" s="152" t="s">
        <v>741</v>
      </c>
      <c r="M983">
        <v>2022</v>
      </c>
      <c r="N983" t="s">
        <v>5395</v>
      </c>
    </row>
    <row r="984" spans="1:14">
      <c r="A984" s="152" t="s">
        <v>1850</v>
      </c>
      <c r="B984" s="152" t="s">
        <v>442</v>
      </c>
      <c r="C984" s="152" t="s">
        <v>453</v>
      </c>
      <c r="D984" s="152" t="s">
        <v>627</v>
      </c>
      <c r="E984" s="152" t="s">
        <v>221</v>
      </c>
      <c r="F984"/>
      <c r="G984" s="152" t="s">
        <v>623</v>
      </c>
      <c r="H984" s="152" t="s">
        <v>606</v>
      </c>
      <c r="I984" s="152" t="s">
        <v>506</v>
      </c>
      <c r="J984">
        <v>1.2004699999999999</v>
      </c>
      <c r="K984" s="152" t="s">
        <v>744</v>
      </c>
      <c r="L984" s="152" t="s">
        <v>741</v>
      </c>
      <c r="M984">
        <v>2022</v>
      </c>
      <c r="N984" t="s">
        <v>5396</v>
      </c>
    </row>
    <row r="985" spans="1:14">
      <c r="A985" s="152" t="s">
        <v>1851</v>
      </c>
      <c r="B985" s="152" t="s">
        <v>442</v>
      </c>
      <c r="C985" s="152" t="s">
        <v>453</v>
      </c>
      <c r="D985" s="152" t="s">
        <v>627</v>
      </c>
      <c r="E985" s="152" t="s">
        <v>221</v>
      </c>
      <c r="F985"/>
      <c r="G985" s="152" t="s">
        <v>624</v>
      </c>
      <c r="H985" s="152" t="s">
        <v>606</v>
      </c>
      <c r="I985" s="152" t="s">
        <v>506</v>
      </c>
      <c r="J985">
        <v>1.49508</v>
      </c>
      <c r="K985" s="152" t="s">
        <v>744</v>
      </c>
      <c r="L985" s="152" t="s">
        <v>741</v>
      </c>
      <c r="M985">
        <v>2022</v>
      </c>
      <c r="N985" t="s">
        <v>5397</v>
      </c>
    </row>
    <row r="986" spans="1:14">
      <c r="A986" s="152" t="s">
        <v>1852</v>
      </c>
      <c r="B986" s="152" t="s">
        <v>442</v>
      </c>
      <c r="C986" s="152" t="s">
        <v>453</v>
      </c>
      <c r="D986" s="152" t="s">
        <v>627</v>
      </c>
      <c r="E986" s="152" t="s">
        <v>221</v>
      </c>
      <c r="F986"/>
      <c r="G986" s="152" t="s">
        <v>625</v>
      </c>
      <c r="H986" s="152" t="s">
        <v>606</v>
      </c>
      <c r="I986" s="152" t="s">
        <v>506</v>
      </c>
      <c r="J986">
        <v>1.78969</v>
      </c>
      <c r="K986" s="152" t="s">
        <v>744</v>
      </c>
      <c r="L986" s="152" t="s">
        <v>741</v>
      </c>
      <c r="M986">
        <v>2022</v>
      </c>
      <c r="N986" t="s">
        <v>5398</v>
      </c>
    </row>
    <row r="987" spans="1:14">
      <c r="A987" s="152" t="s">
        <v>1853</v>
      </c>
      <c r="B987" s="152" t="s">
        <v>442</v>
      </c>
      <c r="C987" s="152" t="s">
        <v>453</v>
      </c>
      <c r="D987" s="152" t="s">
        <v>627</v>
      </c>
      <c r="E987" s="152" t="s">
        <v>221</v>
      </c>
      <c r="F987"/>
      <c r="G987" s="152" t="s">
        <v>626</v>
      </c>
      <c r="H987" s="152" t="s">
        <v>606</v>
      </c>
      <c r="I987" s="152" t="s">
        <v>506</v>
      </c>
      <c r="J987">
        <v>1.45384</v>
      </c>
      <c r="K987" s="152" t="s">
        <v>744</v>
      </c>
      <c r="L987" s="152" t="s">
        <v>741</v>
      </c>
      <c r="M987">
        <v>2022</v>
      </c>
      <c r="N987" t="s">
        <v>5399</v>
      </c>
    </row>
    <row r="988" spans="1:14">
      <c r="A988" s="152" t="s">
        <v>1854</v>
      </c>
      <c r="B988" s="152" t="s">
        <v>442</v>
      </c>
      <c r="C988" s="152" t="s">
        <v>453</v>
      </c>
      <c r="D988" s="152" t="s">
        <v>627</v>
      </c>
      <c r="E988" s="152" t="s">
        <v>222</v>
      </c>
      <c r="F988"/>
      <c r="G988" s="152" t="s">
        <v>623</v>
      </c>
      <c r="H988" s="152" t="s">
        <v>424</v>
      </c>
      <c r="I988" s="152" t="s">
        <v>506</v>
      </c>
      <c r="J988">
        <v>0.75882000000000005</v>
      </c>
      <c r="K988" s="152" t="s">
        <v>744</v>
      </c>
      <c r="L988" s="152" t="s">
        <v>741</v>
      </c>
      <c r="M988">
        <v>2022</v>
      </c>
      <c r="N988" t="s">
        <v>5400</v>
      </c>
    </row>
    <row r="989" spans="1:14">
      <c r="A989" s="152" t="s">
        <v>1855</v>
      </c>
      <c r="B989" s="152" t="s">
        <v>442</v>
      </c>
      <c r="C989" s="152" t="s">
        <v>453</v>
      </c>
      <c r="D989" s="152" t="s">
        <v>627</v>
      </c>
      <c r="E989" s="152" t="s">
        <v>222</v>
      </c>
      <c r="F989"/>
      <c r="G989" s="152" t="s">
        <v>624</v>
      </c>
      <c r="H989" s="152" t="s">
        <v>424</v>
      </c>
      <c r="I989" s="152" t="s">
        <v>506</v>
      </c>
      <c r="J989">
        <v>1.0063299999999999</v>
      </c>
      <c r="K989" s="152" t="s">
        <v>744</v>
      </c>
      <c r="L989" s="152" t="s">
        <v>741</v>
      </c>
      <c r="M989">
        <v>2022</v>
      </c>
      <c r="N989" t="s">
        <v>5401</v>
      </c>
    </row>
    <row r="990" spans="1:14">
      <c r="A990" s="152" t="s">
        <v>1856</v>
      </c>
      <c r="B990" s="152" t="s">
        <v>442</v>
      </c>
      <c r="C990" s="152" t="s">
        <v>453</v>
      </c>
      <c r="D990" s="152" t="s">
        <v>627</v>
      </c>
      <c r="E990" s="152" t="s">
        <v>222</v>
      </c>
      <c r="F990"/>
      <c r="G990" s="152" t="s">
        <v>625</v>
      </c>
      <c r="H990" s="152" t="s">
        <v>424</v>
      </c>
      <c r="I990" s="152" t="s">
        <v>506</v>
      </c>
      <c r="J990">
        <v>1.2538400000000001</v>
      </c>
      <c r="K990" s="152" t="s">
        <v>744</v>
      </c>
      <c r="L990" s="152" t="s">
        <v>741</v>
      </c>
      <c r="M990">
        <v>2022</v>
      </c>
      <c r="N990" t="s">
        <v>5402</v>
      </c>
    </row>
    <row r="991" spans="1:14">
      <c r="A991" s="152" t="s">
        <v>1857</v>
      </c>
      <c r="B991" s="152" t="s">
        <v>442</v>
      </c>
      <c r="C991" s="152" t="s">
        <v>453</v>
      </c>
      <c r="D991" s="152" t="s">
        <v>627</v>
      </c>
      <c r="E991" s="152" t="s">
        <v>222</v>
      </c>
      <c r="F991"/>
      <c r="G991" s="152" t="s">
        <v>626</v>
      </c>
      <c r="H991" s="152" t="s">
        <v>424</v>
      </c>
      <c r="I991" s="152" t="s">
        <v>506</v>
      </c>
      <c r="J991">
        <v>1.0756300000000001</v>
      </c>
      <c r="K991" s="152" t="s">
        <v>744</v>
      </c>
      <c r="L991" s="152" t="s">
        <v>741</v>
      </c>
      <c r="M991">
        <v>2022</v>
      </c>
      <c r="N991" t="s">
        <v>5403</v>
      </c>
    </row>
    <row r="992" spans="1:14">
      <c r="A992" s="152" t="s">
        <v>1858</v>
      </c>
      <c r="B992" s="152" t="s">
        <v>442</v>
      </c>
      <c r="C992" s="152" t="s">
        <v>453</v>
      </c>
      <c r="D992" s="152" t="s">
        <v>627</v>
      </c>
      <c r="E992" s="152" t="s">
        <v>222</v>
      </c>
      <c r="F992"/>
      <c r="G992" s="152" t="s">
        <v>623</v>
      </c>
      <c r="H992" s="152" t="s">
        <v>606</v>
      </c>
      <c r="I992" s="152" t="s">
        <v>506</v>
      </c>
      <c r="J992">
        <v>1.22119</v>
      </c>
      <c r="K992" s="152" t="s">
        <v>744</v>
      </c>
      <c r="L992" s="152" t="s">
        <v>741</v>
      </c>
      <c r="M992">
        <v>2022</v>
      </c>
      <c r="N992" t="s">
        <v>5404</v>
      </c>
    </row>
    <row r="993" spans="1:14">
      <c r="A993" s="152" t="s">
        <v>1859</v>
      </c>
      <c r="B993" s="152" t="s">
        <v>442</v>
      </c>
      <c r="C993" s="152" t="s">
        <v>453</v>
      </c>
      <c r="D993" s="152" t="s">
        <v>627</v>
      </c>
      <c r="E993" s="152" t="s">
        <v>222</v>
      </c>
      <c r="F993"/>
      <c r="G993" s="152" t="s">
        <v>624</v>
      </c>
      <c r="H993" s="152" t="s">
        <v>606</v>
      </c>
      <c r="I993" s="152" t="s">
        <v>506</v>
      </c>
      <c r="J993">
        <v>1.6195200000000001</v>
      </c>
      <c r="K993" s="152" t="s">
        <v>744</v>
      </c>
      <c r="L993" s="152" t="s">
        <v>741</v>
      </c>
      <c r="M993">
        <v>2022</v>
      </c>
      <c r="N993" t="s">
        <v>5405</v>
      </c>
    </row>
    <row r="994" spans="1:14">
      <c r="A994" s="152" t="s">
        <v>1860</v>
      </c>
      <c r="B994" s="152" t="s">
        <v>442</v>
      </c>
      <c r="C994" s="152" t="s">
        <v>453</v>
      </c>
      <c r="D994" s="152" t="s">
        <v>627</v>
      </c>
      <c r="E994" s="152" t="s">
        <v>222</v>
      </c>
      <c r="F994"/>
      <c r="G994" s="152" t="s">
        <v>625</v>
      </c>
      <c r="H994" s="152" t="s">
        <v>606</v>
      </c>
      <c r="I994" s="152" t="s">
        <v>506</v>
      </c>
      <c r="J994">
        <v>2.0178400000000001</v>
      </c>
      <c r="K994" s="152" t="s">
        <v>744</v>
      </c>
      <c r="L994" s="152" t="s">
        <v>741</v>
      </c>
      <c r="M994">
        <v>2022</v>
      </c>
      <c r="N994" t="s">
        <v>5406</v>
      </c>
    </row>
    <row r="995" spans="1:14">
      <c r="A995" s="152" t="s">
        <v>1861</v>
      </c>
      <c r="B995" s="152" t="s">
        <v>442</v>
      </c>
      <c r="C995" s="152" t="s">
        <v>453</v>
      </c>
      <c r="D995" s="152" t="s">
        <v>627</v>
      </c>
      <c r="E995" s="152" t="s">
        <v>222</v>
      </c>
      <c r="F995"/>
      <c r="G995" s="152" t="s">
        <v>626</v>
      </c>
      <c r="H995" s="152" t="s">
        <v>606</v>
      </c>
      <c r="I995" s="152" t="s">
        <v>506</v>
      </c>
      <c r="J995">
        <v>1.73105</v>
      </c>
      <c r="K995" s="152" t="s">
        <v>744</v>
      </c>
      <c r="L995" s="152" t="s">
        <v>741</v>
      </c>
      <c r="M995">
        <v>2022</v>
      </c>
      <c r="N995" t="s">
        <v>5407</v>
      </c>
    </row>
    <row r="996" spans="1:14">
      <c r="A996" s="152" t="s">
        <v>1862</v>
      </c>
      <c r="B996" s="152" t="s">
        <v>442</v>
      </c>
      <c r="C996" s="152" t="s">
        <v>453</v>
      </c>
      <c r="D996" s="152" t="s">
        <v>627</v>
      </c>
      <c r="E996" s="152" t="s">
        <v>223</v>
      </c>
      <c r="F996"/>
      <c r="G996" s="152" t="s">
        <v>623</v>
      </c>
      <c r="H996" s="152" t="s">
        <v>424</v>
      </c>
      <c r="I996" s="152" t="s">
        <v>506</v>
      </c>
      <c r="J996">
        <v>0.75829000000000002</v>
      </c>
      <c r="K996" s="152" t="s">
        <v>744</v>
      </c>
      <c r="L996" s="152" t="s">
        <v>741</v>
      </c>
      <c r="M996">
        <v>2022</v>
      </c>
      <c r="N996" t="s">
        <v>5408</v>
      </c>
    </row>
    <row r="997" spans="1:14">
      <c r="A997" s="152" t="s">
        <v>1863</v>
      </c>
      <c r="B997" s="152" t="s">
        <v>442</v>
      </c>
      <c r="C997" s="152" t="s">
        <v>453</v>
      </c>
      <c r="D997" s="152" t="s">
        <v>627</v>
      </c>
      <c r="E997" s="152" t="s">
        <v>223</v>
      </c>
      <c r="F997"/>
      <c r="G997" s="152" t="s">
        <v>624</v>
      </c>
      <c r="H997" s="152" t="s">
        <v>424</v>
      </c>
      <c r="I997" s="152" t="s">
        <v>506</v>
      </c>
      <c r="J997">
        <v>1.0031399999999999</v>
      </c>
      <c r="K997" s="152" t="s">
        <v>744</v>
      </c>
      <c r="L997" s="152" t="s">
        <v>741</v>
      </c>
      <c r="M997">
        <v>2022</v>
      </c>
      <c r="N997" t="s">
        <v>5409</v>
      </c>
    </row>
    <row r="998" spans="1:14">
      <c r="A998" s="152" t="s">
        <v>1864</v>
      </c>
      <c r="B998" s="152" t="s">
        <v>442</v>
      </c>
      <c r="C998" s="152" t="s">
        <v>453</v>
      </c>
      <c r="D998" s="152" t="s">
        <v>627</v>
      </c>
      <c r="E998" s="152" t="s">
        <v>223</v>
      </c>
      <c r="F998"/>
      <c r="G998" s="152" t="s">
        <v>625</v>
      </c>
      <c r="H998" s="152" t="s">
        <v>424</v>
      </c>
      <c r="I998" s="152" t="s">
        <v>506</v>
      </c>
      <c r="J998">
        <v>1.248</v>
      </c>
      <c r="K998" s="152" t="s">
        <v>744</v>
      </c>
      <c r="L998" s="152" t="s">
        <v>741</v>
      </c>
      <c r="M998">
        <v>2022</v>
      </c>
      <c r="N998" t="s">
        <v>5410</v>
      </c>
    </row>
    <row r="999" spans="1:14">
      <c r="A999" s="152" t="s">
        <v>1865</v>
      </c>
      <c r="B999" s="152" t="s">
        <v>442</v>
      </c>
      <c r="C999" s="152" t="s">
        <v>453</v>
      </c>
      <c r="D999" s="152" t="s">
        <v>627</v>
      </c>
      <c r="E999" s="152" t="s">
        <v>223</v>
      </c>
      <c r="F999"/>
      <c r="G999" s="152" t="s">
        <v>626</v>
      </c>
      <c r="H999" s="152" t="s">
        <v>424</v>
      </c>
      <c r="I999" s="152" t="s">
        <v>506</v>
      </c>
      <c r="J999">
        <v>1.06854</v>
      </c>
      <c r="K999" s="152" t="s">
        <v>744</v>
      </c>
      <c r="L999" s="152" t="s">
        <v>741</v>
      </c>
      <c r="M999">
        <v>2022</v>
      </c>
      <c r="N999" t="s">
        <v>5411</v>
      </c>
    </row>
    <row r="1000" spans="1:14">
      <c r="A1000" s="152" t="s">
        <v>1866</v>
      </c>
      <c r="B1000" s="152" t="s">
        <v>442</v>
      </c>
      <c r="C1000" s="152" t="s">
        <v>453</v>
      </c>
      <c r="D1000" s="152" t="s">
        <v>627</v>
      </c>
      <c r="E1000" s="152" t="s">
        <v>223</v>
      </c>
      <c r="F1000"/>
      <c r="G1000" s="152" t="s">
        <v>623</v>
      </c>
      <c r="H1000" s="152" t="s">
        <v>606</v>
      </c>
      <c r="I1000" s="152" t="s">
        <v>506</v>
      </c>
      <c r="J1000">
        <v>1.22034</v>
      </c>
      <c r="K1000" s="152" t="s">
        <v>744</v>
      </c>
      <c r="L1000" s="152" t="s">
        <v>741</v>
      </c>
      <c r="M1000">
        <v>2022</v>
      </c>
      <c r="N1000" t="s">
        <v>5412</v>
      </c>
    </row>
    <row r="1001" spans="1:14">
      <c r="A1001" s="152" t="s">
        <v>1867</v>
      </c>
      <c r="B1001" s="152" t="s">
        <v>442</v>
      </c>
      <c r="C1001" s="152" t="s">
        <v>453</v>
      </c>
      <c r="D1001" s="152" t="s">
        <v>627</v>
      </c>
      <c r="E1001" s="152" t="s">
        <v>223</v>
      </c>
      <c r="F1001"/>
      <c r="G1001" s="152" t="s">
        <v>624</v>
      </c>
      <c r="H1001" s="152" t="s">
        <v>606</v>
      </c>
      <c r="I1001" s="152" t="s">
        <v>506</v>
      </c>
      <c r="J1001">
        <v>1.6144000000000001</v>
      </c>
      <c r="K1001" s="152" t="s">
        <v>744</v>
      </c>
      <c r="L1001" s="152" t="s">
        <v>741</v>
      </c>
      <c r="M1001">
        <v>2022</v>
      </c>
      <c r="N1001" t="s">
        <v>5413</v>
      </c>
    </row>
    <row r="1002" spans="1:14">
      <c r="A1002" s="152" t="s">
        <v>1868</v>
      </c>
      <c r="B1002" s="152" t="s">
        <v>442</v>
      </c>
      <c r="C1002" s="152" t="s">
        <v>453</v>
      </c>
      <c r="D1002" s="152" t="s">
        <v>627</v>
      </c>
      <c r="E1002" s="152" t="s">
        <v>223</v>
      </c>
      <c r="F1002"/>
      <c r="G1002" s="152" t="s">
        <v>625</v>
      </c>
      <c r="H1002" s="152" t="s">
        <v>606</v>
      </c>
      <c r="I1002" s="152" t="s">
        <v>506</v>
      </c>
      <c r="J1002">
        <v>2.0084499999999998</v>
      </c>
      <c r="K1002" s="152" t="s">
        <v>744</v>
      </c>
      <c r="L1002" s="152" t="s">
        <v>741</v>
      </c>
      <c r="M1002">
        <v>2022</v>
      </c>
      <c r="N1002" t="s">
        <v>5414</v>
      </c>
    </row>
    <row r="1003" spans="1:14">
      <c r="A1003" s="152" t="s">
        <v>1869</v>
      </c>
      <c r="B1003" s="152" t="s">
        <v>442</v>
      </c>
      <c r="C1003" s="152" t="s">
        <v>453</v>
      </c>
      <c r="D1003" s="152" t="s">
        <v>627</v>
      </c>
      <c r="E1003" s="152" t="s">
        <v>223</v>
      </c>
      <c r="F1003"/>
      <c r="G1003" s="152" t="s">
        <v>626</v>
      </c>
      <c r="H1003" s="152" t="s">
        <v>606</v>
      </c>
      <c r="I1003" s="152" t="s">
        <v>506</v>
      </c>
      <c r="J1003">
        <v>1.7196400000000001</v>
      </c>
      <c r="K1003" s="152" t="s">
        <v>744</v>
      </c>
      <c r="L1003" s="152" t="s">
        <v>741</v>
      </c>
      <c r="M1003">
        <v>2022</v>
      </c>
      <c r="N1003" t="s">
        <v>5415</v>
      </c>
    </row>
    <row r="1004" spans="1:14">
      <c r="A1004" s="152" t="s">
        <v>1870</v>
      </c>
      <c r="B1004" s="152" t="s">
        <v>442</v>
      </c>
      <c r="C1004" s="152" t="s">
        <v>453</v>
      </c>
      <c r="D1004" s="152" t="s">
        <v>627</v>
      </c>
      <c r="E1004" s="152" t="s">
        <v>224</v>
      </c>
      <c r="F1004"/>
      <c r="G1004" s="152" t="s">
        <v>623</v>
      </c>
      <c r="H1004" s="152" t="s">
        <v>424</v>
      </c>
      <c r="I1004" s="152" t="s">
        <v>506</v>
      </c>
      <c r="J1004">
        <v>0.78374999999999995</v>
      </c>
      <c r="K1004" s="152" t="s">
        <v>744</v>
      </c>
      <c r="L1004" s="152" t="s">
        <v>741</v>
      </c>
      <c r="M1004">
        <v>2022</v>
      </c>
      <c r="N1004" t="s">
        <v>5416</v>
      </c>
    </row>
    <row r="1005" spans="1:14">
      <c r="A1005" s="152" t="s">
        <v>1871</v>
      </c>
      <c r="B1005" s="152" t="s">
        <v>442</v>
      </c>
      <c r="C1005" s="152" t="s">
        <v>453</v>
      </c>
      <c r="D1005" s="152" t="s">
        <v>627</v>
      </c>
      <c r="E1005" s="152" t="s">
        <v>224</v>
      </c>
      <c r="F1005"/>
      <c r="G1005" s="152" t="s">
        <v>624</v>
      </c>
      <c r="H1005" s="152" t="s">
        <v>424</v>
      </c>
      <c r="I1005" s="152" t="s">
        <v>506</v>
      </c>
      <c r="J1005">
        <v>0.99431999999999998</v>
      </c>
      <c r="K1005" s="152" t="s">
        <v>744</v>
      </c>
      <c r="L1005" s="152" t="s">
        <v>741</v>
      </c>
      <c r="M1005">
        <v>2022</v>
      </c>
      <c r="N1005" t="s">
        <v>5417</v>
      </c>
    </row>
    <row r="1006" spans="1:14">
      <c r="A1006" s="152" t="s">
        <v>1872</v>
      </c>
      <c r="B1006" s="152" t="s">
        <v>442</v>
      </c>
      <c r="C1006" s="152" t="s">
        <v>453</v>
      </c>
      <c r="D1006" s="152" t="s">
        <v>627</v>
      </c>
      <c r="E1006" s="152" t="s">
        <v>224</v>
      </c>
      <c r="F1006"/>
      <c r="G1006" s="152" t="s">
        <v>625</v>
      </c>
      <c r="H1006" s="152" t="s">
        <v>424</v>
      </c>
      <c r="I1006" s="152" t="s">
        <v>506</v>
      </c>
      <c r="J1006">
        <v>1.20489</v>
      </c>
      <c r="K1006" s="152" t="s">
        <v>744</v>
      </c>
      <c r="L1006" s="152" t="s">
        <v>741</v>
      </c>
      <c r="M1006">
        <v>2022</v>
      </c>
      <c r="N1006" t="s">
        <v>5418</v>
      </c>
    </row>
    <row r="1007" spans="1:14">
      <c r="A1007" s="152" t="s">
        <v>1873</v>
      </c>
      <c r="B1007" s="152" t="s">
        <v>442</v>
      </c>
      <c r="C1007" s="152" t="s">
        <v>453</v>
      </c>
      <c r="D1007" s="152" t="s">
        <v>627</v>
      </c>
      <c r="E1007" s="152" t="s">
        <v>224</v>
      </c>
      <c r="F1007"/>
      <c r="G1007" s="152" t="s">
        <v>626</v>
      </c>
      <c r="H1007" s="152" t="s">
        <v>424</v>
      </c>
      <c r="I1007" s="152" t="s">
        <v>506</v>
      </c>
      <c r="J1007">
        <v>1.0420799999999999</v>
      </c>
      <c r="K1007" s="152" t="s">
        <v>744</v>
      </c>
      <c r="L1007" s="152" t="s">
        <v>741</v>
      </c>
      <c r="M1007">
        <v>2022</v>
      </c>
      <c r="N1007" t="s">
        <v>5419</v>
      </c>
    </row>
    <row r="1008" spans="1:14">
      <c r="A1008" s="152" t="s">
        <v>1874</v>
      </c>
      <c r="B1008" s="152" t="s">
        <v>442</v>
      </c>
      <c r="C1008" s="152" t="s">
        <v>453</v>
      </c>
      <c r="D1008" s="152" t="s">
        <v>627</v>
      </c>
      <c r="E1008" s="152" t="s">
        <v>224</v>
      </c>
      <c r="F1008"/>
      <c r="G1008" s="152" t="s">
        <v>623</v>
      </c>
      <c r="H1008" s="152" t="s">
        <v>606</v>
      </c>
      <c r="I1008" s="152" t="s">
        <v>506</v>
      </c>
      <c r="J1008">
        <v>1.26132</v>
      </c>
      <c r="K1008" s="152" t="s">
        <v>744</v>
      </c>
      <c r="L1008" s="152" t="s">
        <v>741</v>
      </c>
      <c r="M1008">
        <v>2022</v>
      </c>
      <c r="N1008" t="s">
        <v>5420</v>
      </c>
    </row>
    <row r="1009" spans="1:14">
      <c r="A1009" s="152" t="s">
        <v>1875</v>
      </c>
      <c r="B1009" s="152" t="s">
        <v>442</v>
      </c>
      <c r="C1009" s="152" t="s">
        <v>453</v>
      </c>
      <c r="D1009" s="152" t="s">
        <v>627</v>
      </c>
      <c r="E1009" s="152" t="s">
        <v>224</v>
      </c>
      <c r="F1009"/>
      <c r="G1009" s="152" t="s">
        <v>624</v>
      </c>
      <c r="H1009" s="152" t="s">
        <v>606</v>
      </c>
      <c r="I1009" s="152" t="s">
        <v>506</v>
      </c>
      <c r="J1009">
        <v>1.6002000000000001</v>
      </c>
      <c r="K1009" s="152" t="s">
        <v>744</v>
      </c>
      <c r="L1009" s="152" t="s">
        <v>741</v>
      </c>
      <c r="M1009">
        <v>2022</v>
      </c>
      <c r="N1009" t="s">
        <v>5421</v>
      </c>
    </row>
    <row r="1010" spans="1:14">
      <c r="A1010" s="152" t="s">
        <v>1876</v>
      </c>
      <c r="B1010" s="152" t="s">
        <v>442</v>
      </c>
      <c r="C1010" s="152" t="s">
        <v>453</v>
      </c>
      <c r="D1010" s="152" t="s">
        <v>627</v>
      </c>
      <c r="E1010" s="152" t="s">
        <v>224</v>
      </c>
      <c r="F1010"/>
      <c r="G1010" s="152" t="s">
        <v>625</v>
      </c>
      <c r="H1010" s="152" t="s">
        <v>606</v>
      </c>
      <c r="I1010" s="152" t="s">
        <v>506</v>
      </c>
      <c r="J1010">
        <v>1.9390799999999999</v>
      </c>
      <c r="K1010" s="152" t="s">
        <v>744</v>
      </c>
      <c r="L1010" s="152" t="s">
        <v>741</v>
      </c>
      <c r="M1010">
        <v>2022</v>
      </c>
      <c r="N1010" t="s">
        <v>5422</v>
      </c>
    </row>
    <row r="1011" spans="1:14">
      <c r="A1011" s="152" t="s">
        <v>1877</v>
      </c>
      <c r="B1011" s="152" t="s">
        <v>442</v>
      </c>
      <c r="C1011" s="152" t="s">
        <v>453</v>
      </c>
      <c r="D1011" s="152" t="s">
        <v>627</v>
      </c>
      <c r="E1011" s="152" t="s">
        <v>224</v>
      </c>
      <c r="F1011"/>
      <c r="G1011" s="152" t="s">
        <v>626</v>
      </c>
      <c r="H1011" s="152" t="s">
        <v>606</v>
      </c>
      <c r="I1011" s="152" t="s">
        <v>506</v>
      </c>
      <c r="J1011">
        <v>1.67706</v>
      </c>
      <c r="K1011" s="152" t="s">
        <v>744</v>
      </c>
      <c r="L1011" s="152" t="s">
        <v>741</v>
      </c>
      <c r="M1011">
        <v>2022</v>
      </c>
      <c r="N1011" t="s">
        <v>5423</v>
      </c>
    </row>
    <row r="1012" spans="1:14">
      <c r="A1012" s="152" t="s">
        <v>1878</v>
      </c>
      <c r="B1012" s="152" t="s">
        <v>443</v>
      </c>
      <c r="C1012" s="152" t="s">
        <v>628</v>
      </c>
      <c r="D1012" s="152" t="s">
        <v>629</v>
      </c>
      <c r="E1012" s="152" t="s">
        <v>556</v>
      </c>
      <c r="F1012" t="s">
        <v>1879</v>
      </c>
      <c r="G1012" s="152"/>
      <c r="H1012" s="152" t="s">
        <v>135</v>
      </c>
      <c r="I1012" s="152" t="s">
        <v>506</v>
      </c>
      <c r="J1012">
        <v>0.19338</v>
      </c>
      <c r="K1012" s="152" t="s">
        <v>744</v>
      </c>
      <c r="L1012" s="152" t="s">
        <v>741</v>
      </c>
      <c r="M1012">
        <v>2022</v>
      </c>
      <c r="N1012" t="s">
        <v>5424</v>
      </c>
    </row>
    <row r="1013" spans="1:14">
      <c r="A1013" s="152" t="s">
        <v>1880</v>
      </c>
      <c r="B1013" s="152" t="s">
        <v>443</v>
      </c>
      <c r="C1013" s="152" t="s">
        <v>1881</v>
      </c>
      <c r="D1013" s="152" t="s">
        <v>604</v>
      </c>
      <c r="E1013" s="152" t="s">
        <v>605</v>
      </c>
      <c r="F1013"/>
      <c r="G1013" s="152" t="s">
        <v>607</v>
      </c>
      <c r="H1013" s="152" t="s">
        <v>424</v>
      </c>
      <c r="I1013" s="152" t="s">
        <v>506</v>
      </c>
      <c r="J1013"/>
      <c r="K1013" s="152" t="s">
        <v>744</v>
      </c>
      <c r="L1013" s="152" t="s">
        <v>741</v>
      </c>
      <c r="M1013">
        <v>2022</v>
      </c>
      <c r="N1013" t="s">
        <v>5425</v>
      </c>
    </row>
    <row r="1014" spans="1:14">
      <c r="A1014" s="152" t="s">
        <v>1882</v>
      </c>
      <c r="B1014" s="152" t="s">
        <v>443</v>
      </c>
      <c r="C1014" s="152" t="s">
        <v>1881</v>
      </c>
      <c r="D1014" s="152" t="s">
        <v>604</v>
      </c>
      <c r="E1014" s="152" t="s">
        <v>605</v>
      </c>
      <c r="F1014"/>
      <c r="G1014" s="152" t="s">
        <v>608</v>
      </c>
      <c r="H1014" s="152" t="s">
        <v>424</v>
      </c>
      <c r="I1014" s="152" t="s">
        <v>506</v>
      </c>
      <c r="J1014">
        <v>3.7060000000000003E-2</v>
      </c>
      <c r="K1014" s="152" t="s">
        <v>744</v>
      </c>
      <c r="L1014" s="152" t="s">
        <v>741</v>
      </c>
      <c r="M1014">
        <v>2022</v>
      </c>
      <c r="N1014" t="s">
        <v>5426</v>
      </c>
    </row>
    <row r="1015" spans="1:14">
      <c r="A1015" s="152" t="s">
        <v>1883</v>
      </c>
      <c r="B1015" s="152" t="s">
        <v>443</v>
      </c>
      <c r="C1015" s="152" t="s">
        <v>1881</v>
      </c>
      <c r="D1015" s="152" t="s">
        <v>604</v>
      </c>
      <c r="E1015" s="152" t="s">
        <v>605</v>
      </c>
      <c r="F1015"/>
      <c r="G1015" s="152" t="s">
        <v>607</v>
      </c>
      <c r="H1015" s="152" t="s">
        <v>606</v>
      </c>
      <c r="I1015" s="152" t="s">
        <v>506</v>
      </c>
      <c r="J1015"/>
      <c r="K1015" s="152" t="s">
        <v>744</v>
      </c>
      <c r="L1015" s="152" t="s">
        <v>741</v>
      </c>
      <c r="M1015">
        <v>2022</v>
      </c>
      <c r="N1015" t="s">
        <v>5427</v>
      </c>
    </row>
    <row r="1016" spans="1:14">
      <c r="A1016" s="152" t="s">
        <v>1884</v>
      </c>
      <c r="B1016" s="152" t="s">
        <v>443</v>
      </c>
      <c r="C1016" s="152" t="s">
        <v>1881</v>
      </c>
      <c r="D1016" s="152" t="s">
        <v>604</v>
      </c>
      <c r="E1016" s="152" t="s">
        <v>605</v>
      </c>
      <c r="F1016"/>
      <c r="G1016" s="152" t="s">
        <v>608</v>
      </c>
      <c r="H1016" s="152" t="s">
        <v>606</v>
      </c>
      <c r="I1016" s="152" t="s">
        <v>506</v>
      </c>
      <c r="J1016">
        <v>5.9650000000000002E-2</v>
      </c>
      <c r="K1016" s="152" t="s">
        <v>744</v>
      </c>
      <c r="L1016" s="152" t="s">
        <v>741</v>
      </c>
      <c r="M1016">
        <v>2022</v>
      </c>
      <c r="N1016" t="s">
        <v>5428</v>
      </c>
    </row>
    <row r="1017" spans="1:14">
      <c r="A1017" s="152" t="s">
        <v>1885</v>
      </c>
      <c r="B1017" s="152" t="s">
        <v>443</v>
      </c>
      <c r="C1017" s="152" t="s">
        <v>1881</v>
      </c>
      <c r="D1017" s="152" t="s">
        <v>604</v>
      </c>
      <c r="E1017" s="152" t="s">
        <v>609</v>
      </c>
      <c r="F1017"/>
      <c r="G1017" s="152" t="s">
        <v>607</v>
      </c>
      <c r="H1017" s="152" t="s">
        <v>424</v>
      </c>
      <c r="I1017" s="152" t="s">
        <v>506</v>
      </c>
      <c r="J1017">
        <v>2.784E-2</v>
      </c>
      <c r="K1017" s="152" t="s">
        <v>744</v>
      </c>
      <c r="L1017" s="152" t="s">
        <v>741</v>
      </c>
      <c r="M1017">
        <v>2022</v>
      </c>
      <c r="N1017" t="s">
        <v>5429</v>
      </c>
    </row>
    <row r="1018" spans="1:14">
      <c r="A1018" s="152" t="s">
        <v>1886</v>
      </c>
      <c r="B1018" s="152" t="s">
        <v>443</v>
      </c>
      <c r="C1018" s="152" t="s">
        <v>1881</v>
      </c>
      <c r="D1018" s="152" t="s">
        <v>604</v>
      </c>
      <c r="E1018" s="152" t="s">
        <v>609</v>
      </c>
      <c r="F1018"/>
      <c r="G1018" s="152" t="s">
        <v>608</v>
      </c>
      <c r="H1018" s="152" t="s">
        <v>424</v>
      </c>
      <c r="I1018" s="152" t="s">
        <v>506</v>
      </c>
      <c r="J1018">
        <v>4.1009999999999998E-2</v>
      </c>
      <c r="K1018" s="152" t="s">
        <v>744</v>
      </c>
      <c r="L1018" s="152" t="s">
        <v>741</v>
      </c>
      <c r="M1018">
        <v>2022</v>
      </c>
      <c r="N1018" t="s">
        <v>5430</v>
      </c>
    </row>
    <row r="1019" spans="1:14">
      <c r="A1019" s="152" t="s">
        <v>1887</v>
      </c>
      <c r="B1019" s="152" t="s">
        <v>443</v>
      </c>
      <c r="C1019" s="152" t="s">
        <v>1881</v>
      </c>
      <c r="D1019" s="152" t="s">
        <v>604</v>
      </c>
      <c r="E1019" s="152" t="s">
        <v>609</v>
      </c>
      <c r="F1019"/>
      <c r="G1019" s="152" t="s">
        <v>607</v>
      </c>
      <c r="H1019" s="152" t="s">
        <v>606</v>
      </c>
      <c r="I1019" s="152" t="s">
        <v>506</v>
      </c>
      <c r="J1019">
        <v>4.4810000000000003E-2</v>
      </c>
      <c r="K1019" s="152" t="s">
        <v>744</v>
      </c>
      <c r="L1019" s="152" t="s">
        <v>741</v>
      </c>
      <c r="M1019">
        <v>2022</v>
      </c>
      <c r="N1019" t="s">
        <v>5431</v>
      </c>
    </row>
    <row r="1020" spans="1:14">
      <c r="A1020" s="152" t="s">
        <v>1888</v>
      </c>
      <c r="B1020" s="152" t="s">
        <v>443</v>
      </c>
      <c r="C1020" s="152" t="s">
        <v>1881</v>
      </c>
      <c r="D1020" s="152" t="s">
        <v>604</v>
      </c>
      <c r="E1020" s="152" t="s">
        <v>609</v>
      </c>
      <c r="F1020"/>
      <c r="G1020" s="152" t="s">
        <v>608</v>
      </c>
      <c r="H1020" s="152" t="s">
        <v>606</v>
      </c>
      <c r="I1020" s="152" t="s">
        <v>506</v>
      </c>
      <c r="J1020">
        <v>6.6009999999999999E-2</v>
      </c>
      <c r="K1020" s="152" t="s">
        <v>744</v>
      </c>
      <c r="L1020" s="152" t="s">
        <v>741</v>
      </c>
      <c r="M1020">
        <v>2022</v>
      </c>
      <c r="N1020" t="s">
        <v>5432</v>
      </c>
    </row>
    <row r="1021" spans="1:14">
      <c r="A1021" s="152" t="s">
        <v>1889</v>
      </c>
      <c r="B1021" s="152" t="s">
        <v>443</v>
      </c>
      <c r="C1021" s="152" t="s">
        <v>1881</v>
      </c>
      <c r="D1021" s="152" t="s">
        <v>604</v>
      </c>
      <c r="E1021" s="152" t="s">
        <v>610</v>
      </c>
      <c r="F1021"/>
      <c r="G1021" s="152" t="s">
        <v>607</v>
      </c>
      <c r="H1021" s="152" t="s">
        <v>424</v>
      </c>
      <c r="I1021" s="152" t="s">
        <v>506</v>
      </c>
      <c r="J1021">
        <v>1.9089999999999999E-2</v>
      </c>
      <c r="K1021" s="152" t="s">
        <v>744</v>
      </c>
      <c r="L1021" s="152" t="s">
        <v>741</v>
      </c>
      <c r="M1021">
        <v>2022</v>
      </c>
      <c r="N1021" t="s">
        <v>5433</v>
      </c>
    </row>
    <row r="1022" spans="1:14">
      <c r="A1022" s="152" t="s">
        <v>1890</v>
      </c>
      <c r="B1022" s="152" t="s">
        <v>443</v>
      </c>
      <c r="C1022" s="152" t="s">
        <v>1881</v>
      </c>
      <c r="D1022" s="152" t="s">
        <v>604</v>
      </c>
      <c r="E1022" s="152" t="s">
        <v>610</v>
      </c>
      <c r="F1022"/>
      <c r="G1022" s="152" t="s">
        <v>608</v>
      </c>
      <c r="H1022" s="152" t="s">
        <v>424</v>
      </c>
      <c r="I1022" s="152" t="s">
        <v>506</v>
      </c>
      <c r="J1022">
        <v>4.4690000000000001E-2</v>
      </c>
      <c r="K1022" s="152" t="s">
        <v>744</v>
      </c>
      <c r="L1022" s="152" t="s">
        <v>741</v>
      </c>
      <c r="M1022">
        <v>2022</v>
      </c>
      <c r="N1022" t="s">
        <v>5434</v>
      </c>
    </row>
    <row r="1023" spans="1:14">
      <c r="A1023" s="152" t="s">
        <v>1891</v>
      </c>
      <c r="B1023" s="152" t="s">
        <v>443</v>
      </c>
      <c r="C1023" s="152" t="s">
        <v>1881</v>
      </c>
      <c r="D1023" s="152" t="s">
        <v>604</v>
      </c>
      <c r="E1023" s="152" t="s">
        <v>610</v>
      </c>
      <c r="F1023"/>
      <c r="G1023" s="152" t="s">
        <v>607</v>
      </c>
      <c r="H1023" s="152" t="s">
        <v>606</v>
      </c>
      <c r="I1023" s="152" t="s">
        <v>506</v>
      </c>
      <c r="J1023">
        <v>3.073E-2</v>
      </c>
      <c r="K1023" s="152" t="s">
        <v>744</v>
      </c>
      <c r="L1023" s="152" t="s">
        <v>741</v>
      </c>
      <c r="M1023">
        <v>2022</v>
      </c>
      <c r="N1023" t="s">
        <v>5435</v>
      </c>
    </row>
    <row r="1024" spans="1:14">
      <c r="A1024" s="152" t="s">
        <v>1892</v>
      </c>
      <c r="B1024" s="152" t="s">
        <v>443</v>
      </c>
      <c r="C1024" s="152" t="s">
        <v>1881</v>
      </c>
      <c r="D1024" s="152" t="s">
        <v>604</v>
      </c>
      <c r="E1024" s="152" t="s">
        <v>610</v>
      </c>
      <c r="F1024"/>
      <c r="G1024" s="152" t="s">
        <v>608</v>
      </c>
      <c r="H1024" s="152" t="s">
        <v>606</v>
      </c>
      <c r="I1024" s="152" t="s">
        <v>506</v>
      </c>
      <c r="J1024">
        <v>7.1919999999999998E-2</v>
      </c>
      <c r="K1024" s="152" t="s">
        <v>744</v>
      </c>
      <c r="L1024" s="152" t="s">
        <v>741</v>
      </c>
      <c r="M1024">
        <v>2022</v>
      </c>
      <c r="N1024" t="s">
        <v>5436</v>
      </c>
    </row>
    <row r="1025" spans="1:14">
      <c r="A1025" s="152" t="s">
        <v>1893</v>
      </c>
      <c r="B1025" s="152" t="s">
        <v>443</v>
      </c>
      <c r="C1025" s="152" t="s">
        <v>1881</v>
      </c>
      <c r="D1025" s="152" t="s">
        <v>604</v>
      </c>
      <c r="E1025" s="152" t="s">
        <v>611</v>
      </c>
      <c r="F1025"/>
      <c r="G1025" s="152" t="s">
        <v>607</v>
      </c>
      <c r="H1025" s="152" t="s">
        <v>424</v>
      </c>
      <c r="I1025" s="152" t="s">
        <v>506</v>
      </c>
      <c r="J1025">
        <v>1.9720000000000001E-2</v>
      </c>
      <c r="K1025" s="152" t="s">
        <v>744</v>
      </c>
      <c r="L1025" s="152" t="s">
        <v>741</v>
      </c>
      <c r="M1025">
        <v>2022</v>
      </c>
      <c r="N1025" t="s">
        <v>5437</v>
      </c>
    </row>
    <row r="1026" spans="1:14">
      <c r="A1026" s="152" t="s">
        <v>1894</v>
      </c>
      <c r="B1026" s="152" t="s">
        <v>443</v>
      </c>
      <c r="C1026" s="152" t="s">
        <v>1881</v>
      </c>
      <c r="D1026" s="152" t="s">
        <v>604</v>
      </c>
      <c r="E1026" s="152" t="s">
        <v>611</v>
      </c>
      <c r="F1026"/>
      <c r="G1026" s="152" t="s">
        <v>608</v>
      </c>
      <c r="H1026" s="152" t="s">
        <v>424</v>
      </c>
      <c r="I1026" s="152" t="s">
        <v>506</v>
      </c>
      <c r="J1026">
        <v>4.394E-2</v>
      </c>
      <c r="K1026" s="152" t="s">
        <v>744</v>
      </c>
      <c r="L1026" s="152" t="s">
        <v>741</v>
      </c>
      <c r="M1026">
        <v>2022</v>
      </c>
      <c r="N1026" t="s">
        <v>5438</v>
      </c>
    </row>
    <row r="1027" spans="1:14">
      <c r="A1027" s="152" t="s">
        <v>1895</v>
      </c>
      <c r="B1027" s="152" t="s">
        <v>443</v>
      </c>
      <c r="C1027" s="152" t="s">
        <v>1881</v>
      </c>
      <c r="D1027" s="152" t="s">
        <v>604</v>
      </c>
      <c r="E1027" s="152" t="s">
        <v>611</v>
      </c>
      <c r="F1027"/>
      <c r="G1027" s="152" t="s">
        <v>607</v>
      </c>
      <c r="H1027" s="152" t="s">
        <v>606</v>
      </c>
      <c r="I1027" s="152" t="s">
        <v>506</v>
      </c>
      <c r="J1027">
        <v>3.1739999999999997E-2</v>
      </c>
      <c r="K1027" s="152" t="s">
        <v>744</v>
      </c>
      <c r="L1027" s="152" t="s">
        <v>741</v>
      </c>
      <c r="M1027">
        <v>2022</v>
      </c>
      <c r="N1027" t="s">
        <v>5439</v>
      </c>
    </row>
    <row r="1028" spans="1:14">
      <c r="A1028" s="152" t="s">
        <v>1896</v>
      </c>
      <c r="B1028" s="152" t="s">
        <v>443</v>
      </c>
      <c r="C1028" s="152" t="s">
        <v>1881</v>
      </c>
      <c r="D1028" s="152" t="s">
        <v>604</v>
      </c>
      <c r="E1028" s="152" t="s">
        <v>611</v>
      </c>
      <c r="F1028"/>
      <c r="G1028" s="152" t="s">
        <v>608</v>
      </c>
      <c r="H1028" s="152" t="s">
        <v>606</v>
      </c>
      <c r="I1028" s="152" t="s">
        <v>506</v>
      </c>
      <c r="J1028">
        <v>7.0730000000000001E-2</v>
      </c>
      <c r="K1028" s="152" t="s">
        <v>744</v>
      </c>
      <c r="L1028" s="152" t="s">
        <v>741</v>
      </c>
      <c r="M1028">
        <v>2022</v>
      </c>
      <c r="N1028" t="s">
        <v>5440</v>
      </c>
    </row>
    <row r="1029" spans="1:14">
      <c r="A1029" s="152" t="s">
        <v>1897</v>
      </c>
      <c r="B1029" s="152" t="s">
        <v>443</v>
      </c>
      <c r="C1029" s="152" t="s">
        <v>1881</v>
      </c>
      <c r="D1029" s="152" t="s">
        <v>604</v>
      </c>
      <c r="E1029" s="152" t="s">
        <v>612</v>
      </c>
      <c r="F1029"/>
      <c r="G1029" s="152" t="s">
        <v>607</v>
      </c>
      <c r="H1029" s="152" t="s">
        <v>424</v>
      </c>
      <c r="I1029" s="152" t="s">
        <v>506</v>
      </c>
      <c r="J1029">
        <v>1.9029999999999998E-2</v>
      </c>
      <c r="K1029" s="152" t="s">
        <v>744</v>
      </c>
      <c r="L1029" s="152" t="s">
        <v>741</v>
      </c>
      <c r="M1029">
        <v>2022</v>
      </c>
      <c r="N1029" t="s">
        <v>5441</v>
      </c>
    </row>
    <row r="1030" spans="1:14">
      <c r="A1030" s="152" t="s">
        <v>1898</v>
      </c>
      <c r="B1030" s="152" t="s">
        <v>443</v>
      </c>
      <c r="C1030" s="152" t="s">
        <v>1881</v>
      </c>
      <c r="D1030" s="152" t="s">
        <v>604</v>
      </c>
      <c r="E1030" s="152" t="s">
        <v>612</v>
      </c>
      <c r="F1030"/>
      <c r="G1030" s="152" t="s">
        <v>608</v>
      </c>
      <c r="H1030" s="152" t="s">
        <v>424</v>
      </c>
      <c r="I1030" s="152" t="s">
        <v>506</v>
      </c>
      <c r="J1030">
        <v>4.2569999999999997E-2</v>
      </c>
      <c r="K1030" s="152" t="s">
        <v>744</v>
      </c>
      <c r="L1030" s="152" t="s">
        <v>741</v>
      </c>
      <c r="M1030">
        <v>2022</v>
      </c>
      <c r="N1030" t="s">
        <v>5442</v>
      </c>
    </row>
    <row r="1031" spans="1:14">
      <c r="A1031" s="152" t="s">
        <v>1899</v>
      </c>
      <c r="B1031" s="152" t="s">
        <v>443</v>
      </c>
      <c r="C1031" s="152" t="s">
        <v>1881</v>
      </c>
      <c r="D1031" s="152" t="s">
        <v>604</v>
      </c>
      <c r="E1031" s="152" t="s">
        <v>612</v>
      </c>
      <c r="F1031"/>
      <c r="G1031" s="152" t="s">
        <v>607</v>
      </c>
      <c r="H1031" s="152" t="s">
        <v>606</v>
      </c>
      <c r="I1031" s="152" t="s">
        <v>506</v>
      </c>
      <c r="J1031">
        <v>3.0620000000000001E-2</v>
      </c>
      <c r="K1031" s="152" t="s">
        <v>744</v>
      </c>
      <c r="L1031" s="152" t="s">
        <v>741</v>
      </c>
      <c r="M1031">
        <v>2022</v>
      </c>
      <c r="N1031" t="s">
        <v>5443</v>
      </c>
    </row>
    <row r="1032" spans="1:14">
      <c r="A1032" s="152" t="s">
        <v>1900</v>
      </c>
      <c r="B1032" s="152" t="s">
        <v>443</v>
      </c>
      <c r="C1032" s="152" t="s">
        <v>1881</v>
      </c>
      <c r="D1032" s="152" t="s">
        <v>604</v>
      </c>
      <c r="E1032" s="152" t="s">
        <v>612</v>
      </c>
      <c r="F1032"/>
      <c r="G1032" s="152" t="s">
        <v>608</v>
      </c>
      <c r="H1032" s="152" t="s">
        <v>606</v>
      </c>
      <c r="I1032" s="152" t="s">
        <v>506</v>
      </c>
      <c r="J1032">
        <v>6.8500000000000005E-2</v>
      </c>
      <c r="K1032" s="152" t="s">
        <v>744</v>
      </c>
      <c r="L1032" s="152" t="s">
        <v>741</v>
      </c>
      <c r="M1032">
        <v>2022</v>
      </c>
      <c r="N1032" t="s">
        <v>5444</v>
      </c>
    </row>
    <row r="1033" spans="1:14">
      <c r="A1033" s="152" t="s">
        <v>1901</v>
      </c>
      <c r="B1033" s="152" t="s">
        <v>443</v>
      </c>
      <c r="C1033" s="152" t="s">
        <v>1881</v>
      </c>
      <c r="D1033" s="152" t="s">
        <v>604</v>
      </c>
      <c r="E1033" s="152" t="s">
        <v>613</v>
      </c>
      <c r="F1033"/>
      <c r="G1033" s="152" t="s">
        <v>607</v>
      </c>
      <c r="H1033" s="152" t="s">
        <v>424</v>
      </c>
      <c r="I1033" s="152" t="s">
        <v>506</v>
      </c>
      <c r="J1033">
        <v>2.0990000000000002E-2</v>
      </c>
      <c r="K1033" s="152" t="s">
        <v>744</v>
      </c>
      <c r="L1033" s="152" t="s">
        <v>741</v>
      </c>
      <c r="M1033">
        <v>2022</v>
      </c>
      <c r="N1033" t="s">
        <v>5445</v>
      </c>
    </row>
    <row r="1034" spans="1:14">
      <c r="A1034" s="152" t="s">
        <v>1902</v>
      </c>
      <c r="B1034" s="152" t="s">
        <v>443</v>
      </c>
      <c r="C1034" s="152" t="s">
        <v>1881</v>
      </c>
      <c r="D1034" s="152" t="s">
        <v>604</v>
      </c>
      <c r="E1034" s="152" t="s">
        <v>613</v>
      </c>
      <c r="F1034"/>
      <c r="G1034" s="152" t="s">
        <v>608</v>
      </c>
      <c r="H1034" s="152" t="s">
        <v>424</v>
      </c>
      <c r="I1034" s="152" t="s">
        <v>506</v>
      </c>
      <c r="J1034">
        <v>5.0169999999999999E-2</v>
      </c>
      <c r="K1034" s="152" t="s">
        <v>744</v>
      </c>
      <c r="L1034" s="152" t="s">
        <v>741</v>
      </c>
      <c r="M1034">
        <v>2022</v>
      </c>
      <c r="N1034" t="s">
        <v>5446</v>
      </c>
    </row>
    <row r="1035" spans="1:14">
      <c r="A1035" s="152" t="s">
        <v>1903</v>
      </c>
      <c r="B1035" s="152" t="s">
        <v>443</v>
      </c>
      <c r="C1035" s="152" t="s">
        <v>1881</v>
      </c>
      <c r="D1035" s="152" t="s">
        <v>604</v>
      </c>
      <c r="E1035" s="152" t="s">
        <v>613</v>
      </c>
      <c r="F1035"/>
      <c r="G1035" s="152" t="s">
        <v>607</v>
      </c>
      <c r="H1035" s="152" t="s">
        <v>606</v>
      </c>
      <c r="I1035" s="152" t="s">
        <v>506</v>
      </c>
      <c r="J1035">
        <v>3.3779999999999998E-2</v>
      </c>
      <c r="K1035" s="152" t="s">
        <v>744</v>
      </c>
      <c r="L1035" s="152" t="s">
        <v>741</v>
      </c>
      <c r="M1035">
        <v>2022</v>
      </c>
      <c r="N1035" t="s">
        <v>5447</v>
      </c>
    </row>
    <row r="1036" spans="1:14">
      <c r="A1036" s="152" t="s">
        <v>1904</v>
      </c>
      <c r="B1036" s="152" t="s">
        <v>443</v>
      </c>
      <c r="C1036" s="152" t="s">
        <v>1881</v>
      </c>
      <c r="D1036" s="152" t="s">
        <v>604</v>
      </c>
      <c r="E1036" s="152" t="s">
        <v>613</v>
      </c>
      <c r="F1036"/>
      <c r="G1036" s="152" t="s">
        <v>608</v>
      </c>
      <c r="H1036" s="152" t="s">
        <v>606</v>
      </c>
      <c r="I1036" s="152" t="s">
        <v>506</v>
      </c>
      <c r="J1036">
        <v>8.0750000000000002E-2</v>
      </c>
      <c r="K1036" s="152" t="s">
        <v>744</v>
      </c>
      <c r="L1036" s="152" t="s">
        <v>741</v>
      </c>
      <c r="M1036">
        <v>2022</v>
      </c>
      <c r="N1036" t="s">
        <v>5448</v>
      </c>
    </row>
    <row r="1037" spans="1:14">
      <c r="A1037" s="152" t="s">
        <v>1905</v>
      </c>
      <c r="B1037" s="152" t="s">
        <v>443</v>
      </c>
      <c r="C1037" s="152" t="s">
        <v>1881</v>
      </c>
      <c r="D1037" s="152" t="s">
        <v>604</v>
      </c>
      <c r="E1037" s="152" t="s">
        <v>614</v>
      </c>
      <c r="F1037"/>
      <c r="G1037" s="152" t="s">
        <v>607</v>
      </c>
      <c r="H1037" s="152" t="s">
        <v>424</v>
      </c>
      <c r="I1037" s="152" t="s">
        <v>506</v>
      </c>
      <c r="J1037">
        <v>1.5440000000000001E-2</v>
      </c>
      <c r="K1037" s="152" t="s">
        <v>744</v>
      </c>
      <c r="L1037" s="152" t="s">
        <v>741</v>
      </c>
      <c r="M1037">
        <v>2022</v>
      </c>
      <c r="N1037" t="s">
        <v>5449</v>
      </c>
    </row>
    <row r="1038" spans="1:14">
      <c r="A1038" s="152" t="s">
        <v>1906</v>
      </c>
      <c r="B1038" s="152" t="s">
        <v>443</v>
      </c>
      <c r="C1038" s="152" t="s">
        <v>1881</v>
      </c>
      <c r="D1038" s="152" t="s">
        <v>604</v>
      </c>
      <c r="E1038" s="152" t="s">
        <v>614</v>
      </c>
      <c r="F1038"/>
      <c r="G1038" s="152" t="s">
        <v>608</v>
      </c>
      <c r="H1038" s="152" t="s">
        <v>424</v>
      </c>
      <c r="I1038" s="152" t="s">
        <v>506</v>
      </c>
      <c r="J1038">
        <v>7.1639999999999995E-2</v>
      </c>
      <c r="K1038" s="152" t="s">
        <v>744</v>
      </c>
      <c r="L1038" s="152" t="s">
        <v>741</v>
      </c>
      <c r="M1038">
        <v>2022</v>
      </c>
      <c r="N1038" t="s">
        <v>5450</v>
      </c>
    </row>
    <row r="1039" spans="1:14">
      <c r="A1039" s="152" t="s">
        <v>1907</v>
      </c>
      <c r="B1039" s="152" t="s">
        <v>443</v>
      </c>
      <c r="C1039" s="152" t="s">
        <v>1881</v>
      </c>
      <c r="D1039" s="152" t="s">
        <v>604</v>
      </c>
      <c r="E1039" s="152" t="s">
        <v>614</v>
      </c>
      <c r="F1039"/>
      <c r="G1039" s="152" t="s">
        <v>607</v>
      </c>
      <c r="H1039" s="152" t="s">
        <v>606</v>
      </c>
      <c r="I1039" s="152" t="s">
        <v>506</v>
      </c>
      <c r="J1039">
        <v>2.4840000000000001E-2</v>
      </c>
      <c r="K1039" s="152" t="s">
        <v>744</v>
      </c>
      <c r="L1039" s="152" t="s">
        <v>741</v>
      </c>
      <c r="M1039">
        <v>2022</v>
      </c>
      <c r="N1039" t="s">
        <v>5451</v>
      </c>
    </row>
    <row r="1040" spans="1:14">
      <c r="A1040" s="152" t="s">
        <v>1908</v>
      </c>
      <c r="B1040" s="152" t="s">
        <v>443</v>
      </c>
      <c r="C1040" s="152" t="s">
        <v>1881</v>
      </c>
      <c r="D1040" s="152" t="s">
        <v>604</v>
      </c>
      <c r="E1040" s="152" t="s">
        <v>614</v>
      </c>
      <c r="F1040"/>
      <c r="G1040" s="152" t="s">
        <v>608</v>
      </c>
      <c r="H1040" s="152" t="s">
        <v>606</v>
      </c>
      <c r="I1040" s="152" t="s">
        <v>506</v>
      </c>
      <c r="J1040">
        <v>0.11529</v>
      </c>
      <c r="K1040" s="152" t="s">
        <v>744</v>
      </c>
      <c r="L1040" s="152" t="s">
        <v>741</v>
      </c>
      <c r="M1040">
        <v>2022</v>
      </c>
      <c r="N1040" t="s">
        <v>5452</v>
      </c>
    </row>
    <row r="1041" spans="1:14">
      <c r="A1041" s="152" t="s">
        <v>1909</v>
      </c>
      <c r="B1041" s="152" t="s">
        <v>443</v>
      </c>
      <c r="C1041" s="152" t="s">
        <v>1881</v>
      </c>
      <c r="D1041" s="152" t="s">
        <v>604</v>
      </c>
      <c r="E1041" s="152" t="s">
        <v>615</v>
      </c>
      <c r="F1041"/>
      <c r="G1041" s="152" t="s">
        <v>607</v>
      </c>
      <c r="H1041" s="152" t="s">
        <v>424</v>
      </c>
      <c r="I1041" s="152" t="s">
        <v>506</v>
      </c>
      <c r="J1041">
        <v>2.657E-2</v>
      </c>
      <c r="K1041" s="152" t="s">
        <v>744</v>
      </c>
      <c r="L1041" s="152" t="s">
        <v>741</v>
      </c>
      <c r="M1041">
        <v>2022</v>
      </c>
      <c r="N1041" t="s">
        <v>5453</v>
      </c>
    </row>
    <row r="1042" spans="1:14">
      <c r="A1042" s="152" t="s">
        <v>1910</v>
      </c>
      <c r="B1042" s="152" t="s">
        <v>443</v>
      </c>
      <c r="C1042" s="152" t="s">
        <v>1881</v>
      </c>
      <c r="D1042" s="152" t="s">
        <v>604</v>
      </c>
      <c r="E1042" s="152" t="s">
        <v>615</v>
      </c>
      <c r="F1042"/>
      <c r="G1042" s="152" t="s">
        <v>608</v>
      </c>
      <c r="H1042" s="152" t="s">
        <v>424</v>
      </c>
      <c r="I1042" s="152" t="s">
        <v>506</v>
      </c>
      <c r="J1042">
        <v>5.5120000000000002E-2</v>
      </c>
      <c r="K1042" s="152" t="s">
        <v>744</v>
      </c>
      <c r="L1042" s="152" t="s">
        <v>741</v>
      </c>
      <c r="M1042">
        <v>2022</v>
      </c>
      <c r="N1042" t="s">
        <v>5454</v>
      </c>
    </row>
    <row r="1043" spans="1:14">
      <c r="A1043" s="152" t="s">
        <v>1911</v>
      </c>
      <c r="B1043" s="152" t="s">
        <v>443</v>
      </c>
      <c r="C1043" s="152" t="s">
        <v>1881</v>
      </c>
      <c r="D1043" s="152" t="s">
        <v>604</v>
      </c>
      <c r="E1043" s="152" t="s">
        <v>615</v>
      </c>
      <c r="F1043"/>
      <c r="G1043" s="152" t="s">
        <v>607</v>
      </c>
      <c r="H1043" s="152" t="s">
        <v>606</v>
      </c>
      <c r="I1043" s="152" t="s">
        <v>506</v>
      </c>
      <c r="J1043">
        <v>4.2759999999999999E-2</v>
      </c>
      <c r="K1043" s="152" t="s">
        <v>744</v>
      </c>
      <c r="L1043" s="152" t="s">
        <v>741</v>
      </c>
      <c r="M1043">
        <v>2022</v>
      </c>
      <c r="N1043" t="s">
        <v>5455</v>
      </c>
    </row>
    <row r="1044" spans="1:14">
      <c r="A1044" s="152" t="s">
        <v>1912</v>
      </c>
      <c r="B1044" s="152" t="s">
        <v>443</v>
      </c>
      <c r="C1044" s="152" t="s">
        <v>1881</v>
      </c>
      <c r="D1044" s="152" t="s">
        <v>604</v>
      </c>
      <c r="E1044" s="152" t="s">
        <v>615</v>
      </c>
      <c r="F1044"/>
      <c r="G1044" s="152" t="s">
        <v>608</v>
      </c>
      <c r="H1044" s="152" t="s">
        <v>606</v>
      </c>
      <c r="I1044" s="152" t="s">
        <v>506</v>
      </c>
      <c r="J1044">
        <v>8.8730000000000003E-2</v>
      </c>
      <c r="K1044" s="152" t="s">
        <v>744</v>
      </c>
      <c r="L1044" s="152" t="s">
        <v>741</v>
      </c>
      <c r="M1044">
        <v>2022</v>
      </c>
      <c r="N1044" t="s">
        <v>5456</v>
      </c>
    </row>
    <row r="1045" spans="1:14">
      <c r="A1045" s="152" t="s">
        <v>1913</v>
      </c>
      <c r="B1045" s="152" t="s">
        <v>443</v>
      </c>
      <c r="C1045" s="152" t="s">
        <v>1881</v>
      </c>
      <c r="D1045" s="152" t="s">
        <v>604</v>
      </c>
      <c r="E1045" s="152" t="s">
        <v>616</v>
      </c>
      <c r="F1045"/>
      <c r="G1045" s="152" t="s">
        <v>607</v>
      </c>
      <c r="H1045" s="152" t="s">
        <v>424</v>
      </c>
      <c r="I1045" s="152" t="s">
        <v>506</v>
      </c>
      <c r="J1045">
        <v>3.5310000000000001E-2</v>
      </c>
      <c r="K1045" s="152" t="s">
        <v>744</v>
      </c>
      <c r="L1045" s="152" t="s">
        <v>741</v>
      </c>
      <c r="M1045">
        <v>2022</v>
      </c>
      <c r="N1045" t="s">
        <v>5457</v>
      </c>
    </row>
    <row r="1046" spans="1:14">
      <c r="A1046" s="152" t="s">
        <v>1914</v>
      </c>
      <c r="B1046" s="152" t="s">
        <v>443</v>
      </c>
      <c r="C1046" s="152" t="s">
        <v>1881</v>
      </c>
      <c r="D1046" s="152" t="s">
        <v>604</v>
      </c>
      <c r="E1046" s="152" t="s">
        <v>616</v>
      </c>
      <c r="F1046"/>
      <c r="G1046" s="152" t="s">
        <v>608</v>
      </c>
      <c r="H1046" s="152" t="s">
        <v>424</v>
      </c>
      <c r="I1046" s="152" t="s">
        <v>506</v>
      </c>
      <c r="J1046">
        <v>6.3039999999999999E-2</v>
      </c>
      <c r="K1046" s="152" t="s">
        <v>744</v>
      </c>
      <c r="L1046" s="152" t="s">
        <v>741</v>
      </c>
      <c r="M1046">
        <v>2022</v>
      </c>
      <c r="N1046" t="s">
        <v>5458</v>
      </c>
    </row>
    <row r="1047" spans="1:14">
      <c r="A1047" s="152" t="s">
        <v>1915</v>
      </c>
      <c r="B1047" s="152" t="s">
        <v>443</v>
      </c>
      <c r="C1047" s="152" t="s">
        <v>1881</v>
      </c>
      <c r="D1047" s="152" t="s">
        <v>604</v>
      </c>
      <c r="E1047" s="152" t="s">
        <v>616</v>
      </c>
      <c r="F1047"/>
      <c r="G1047" s="152" t="s">
        <v>607</v>
      </c>
      <c r="H1047" s="152" t="s">
        <v>606</v>
      </c>
      <c r="I1047" s="152" t="s">
        <v>506</v>
      </c>
      <c r="J1047">
        <v>5.6829999999999999E-2</v>
      </c>
      <c r="K1047" s="152" t="s">
        <v>744</v>
      </c>
      <c r="L1047" s="152" t="s">
        <v>741</v>
      </c>
      <c r="M1047">
        <v>2022</v>
      </c>
      <c r="N1047" t="s">
        <v>5459</v>
      </c>
    </row>
    <row r="1048" spans="1:14">
      <c r="A1048" s="152" t="s">
        <v>1916</v>
      </c>
      <c r="B1048" s="152" t="s">
        <v>443</v>
      </c>
      <c r="C1048" s="152" t="s">
        <v>1881</v>
      </c>
      <c r="D1048" s="152" t="s">
        <v>604</v>
      </c>
      <c r="E1048" s="152" t="s">
        <v>616</v>
      </c>
      <c r="F1048"/>
      <c r="G1048" s="152" t="s">
        <v>608</v>
      </c>
      <c r="H1048" s="152" t="s">
        <v>606</v>
      </c>
      <c r="I1048" s="152" t="s">
        <v>506</v>
      </c>
      <c r="J1048">
        <v>0.10145</v>
      </c>
      <c r="K1048" s="152" t="s">
        <v>744</v>
      </c>
      <c r="L1048" s="152" t="s">
        <v>741</v>
      </c>
      <c r="M1048">
        <v>2022</v>
      </c>
      <c r="N1048" t="s">
        <v>5460</v>
      </c>
    </row>
    <row r="1049" spans="1:14">
      <c r="A1049" s="152" t="s">
        <v>1917</v>
      </c>
      <c r="B1049" s="152" t="s">
        <v>443</v>
      </c>
      <c r="C1049" s="152" t="s">
        <v>1881</v>
      </c>
      <c r="D1049" s="152" t="s">
        <v>617</v>
      </c>
      <c r="E1049" s="152" t="s">
        <v>212</v>
      </c>
      <c r="F1049"/>
      <c r="G1049" s="152" t="s">
        <v>607</v>
      </c>
      <c r="H1049" s="152" t="s">
        <v>424</v>
      </c>
      <c r="I1049" s="152" t="s">
        <v>506</v>
      </c>
      <c r="J1049">
        <v>2.784E-2</v>
      </c>
      <c r="K1049" s="152" t="s">
        <v>744</v>
      </c>
      <c r="L1049" s="152" t="s">
        <v>741</v>
      </c>
      <c r="M1049">
        <v>2022</v>
      </c>
      <c r="N1049" t="s">
        <v>5461</v>
      </c>
    </row>
    <row r="1050" spans="1:14">
      <c r="A1050" s="152" t="s">
        <v>1918</v>
      </c>
      <c r="B1050" s="152" t="s">
        <v>443</v>
      </c>
      <c r="C1050" s="152" t="s">
        <v>1881</v>
      </c>
      <c r="D1050" s="152" t="s">
        <v>617</v>
      </c>
      <c r="E1050" s="152" t="s">
        <v>212</v>
      </c>
      <c r="F1050"/>
      <c r="G1050" s="152" t="s">
        <v>608</v>
      </c>
      <c r="H1050" s="152" t="s">
        <v>424</v>
      </c>
      <c r="I1050" s="152" t="s">
        <v>506</v>
      </c>
      <c r="J1050">
        <v>4.0460000000000003E-2</v>
      </c>
      <c r="K1050" s="152" t="s">
        <v>744</v>
      </c>
      <c r="L1050" s="152" t="s">
        <v>741</v>
      </c>
      <c r="M1050">
        <v>2022</v>
      </c>
      <c r="N1050" t="s">
        <v>5462</v>
      </c>
    </row>
    <row r="1051" spans="1:14">
      <c r="A1051" s="152" t="s">
        <v>1919</v>
      </c>
      <c r="B1051" s="152" t="s">
        <v>443</v>
      </c>
      <c r="C1051" s="152" t="s">
        <v>1881</v>
      </c>
      <c r="D1051" s="152" t="s">
        <v>617</v>
      </c>
      <c r="E1051" s="152" t="s">
        <v>212</v>
      </c>
      <c r="F1051"/>
      <c r="G1051" s="152" t="s">
        <v>607</v>
      </c>
      <c r="H1051" s="152" t="s">
        <v>606</v>
      </c>
      <c r="I1051" s="152" t="s">
        <v>506</v>
      </c>
      <c r="J1051">
        <v>4.4810000000000003E-2</v>
      </c>
      <c r="K1051" s="152" t="s">
        <v>744</v>
      </c>
      <c r="L1051" s="152" t="s">
        <v>741</v>
      </c>
      <c r="M1051">
        <v>2022</v>
      </c>
      <c r="N1051" t="s">
        <v>5463</v>
      </c>
    </row>
    <row r="1052" spans="1:14">
      <c r="A1052" s="152" t="s">
        <v>1920</v>
      </c>
      <c r="B1052" s="152" t="s">
        <v>443</v>
      </c>
      <c r="C1052" s="152" t="s">
        <v>1881</v>
      </c>
      <c r="D1052" s="152" t="s">
        <v>617</v>
      </c>
      <c r="E1052" s="152" t="s">
        <v>212</v>
      </c>
      <c r="F1052"/>
      <c r="G1052" s="152" t="s">
        <v>608</v>
      </c>
      <c r="H1052" s="152" t="s">
        <v>606</v>
      </c>
      <c r="I1052" s="152" t="s">
        <v>506</v>
      </c>
      <c r="J1052">
        <v>6.5110000000000001E-2</v>
      </c>
      <c r="K1052" s="152" t="s">
        <v>744</v>
      </c>
      <c r="L1052" s="152" t="s">
        <v>741</v>
      </c>
      <c r="M1052">
        <v>2022</v>
      </c>
      <c r="N1052" t="s">
        <v>5464</v>
      </c>
    </row>
    <row r="1053" spans="1:14">
      <c r="A1053" s="152" t="s">
        <v>1921</v>
      </c>
      <c r="B1053" s="152" t="s">
        <v>443</v>
      </c>
      <c r="C1053" s="152" t="s">
        <v>1881</v>
      </c>
      <c r="D1053" s="152" t="s">
        <v>617</v>
      </c>
      <c r="E1053" s="152" t="s">
        <v>136</v>
      </c>
      <c r="F1053"/>
      <c r="G1053" s="152" t="s">
        <v>607</v>
      </c>
      <c r="H1053" s="152" t="s">
        <v>424</v>
      </c>
      <c r="I1053" s="152" t="s">
        <v>506</v>
      </c>
      <c r="J1053">
        <v>1.9429999999999999E-2</v>
      </c>
      <c r="K1053" s="152" t="s">
        <v>744</v>
      </c>
      <c r="L1053" s="152" t="s">
        <v>741</v>
      </c>
      <c r="M1053">
        <v>2022</v>
      </c>
      <c r="N1053" t="s">
        <v>5465</v>
      </c>
    </row>
    <row r="1054" spans="1:14">
      <c r="A1054" s="152" t="s">
        <v>1922</v>
      </c>
      <c r="B1054" s="152" t="s">
        <v>443</v>
      </c>
      <c r="C1054" s="152" t="s">
        <v>1881</v>
      </c>
      <c r="D1054" s="152" t="s">
        <v>617</v>
      </c>
      <c r="E1054" s="152" t="s">
        <v>136</v>
      </c>
      <c r="F1054"/>
      <c r="G1054" s="152" t="s">
        <v>608</v>
      </c>
      <c r="H1054" s="152" t="s">
        <v>424</v>
      </c>
      <c r="I1054" s="152" t="s">
        <v>506</v>
      </c>
      <c r="J1054">
        <v>4.4690000000000001E-2</v>
      </c>
      <c r="K1054" s="152" t="s">
        <v>744</v>
      </c>
      <c r="L1054" s="152" t="s">
        <v>741</v>
      </c>
      <c r="M1054">
        <v>2022</v>
      </c>
      <c r="N1054" t="s">
        <v>5466</v>
      </c>
    </row>
    <row r="1055" spans="1:14">
      <c r="A1055" s="152" t="s">
        <v>1923</v>
      </c>
      <c r="B1055" s="152" t="s">
        <v>443</v>
      </c>
      <c r="C1055" s="152" t="s">
        <v>1881</v>
      </c>
      <c r="D1055" s="152" t="s">
        <v>617</v>
      </c>
      <c r="E1055" s="152" t="s">
        <v>136</v>
      </c>
      <c r="F1055"/>
      <c r="G1055" s="152" t="s">
        <v>607</v>
      </c>
      <c r="H1055" s="152" t="s">
        <v>606</v>
      </c>
      <c r="I1055" s="152" t="s">
        <v>506</v>
      </c>
      <c r="J1055">
        <v>3.1260000000000003E-2</v>
      </c>
      <c r="K1055" s="152" t="s">
        <v>744</v>
      </c>
      <c r="L1055" s="152" t="s">
        <v>741</v>
      </c>
      <c r="M1055">
        <v>2022</v>
      </c>
      <c r="N1055" t="s">
        <v>5467</v>
      </c>
    </row>
    <row r="1056" spans="1:14">
      <c r="A1056" s="152" t="s">
        <v>1924</v>
      </c>
      <c r="B1056" s="152" t="s">
        <v>443</v>
      </c>
      <c r="C1056" s="152" t="s">
        <v>1881</v>
      </c>
      <c r="D1056" s="152" t="s">
        <v>617</v>
      </c>
      <c r="E1056" s="152" t="s">
        <v>136</v>
      </c>
      <c r="F1056"/>
      <c r="G1056" s="152" t="s">
        <v>608</v>
      </c>
      <c r="H1056" s="152" t="s">
        <v>606</v>
      </c>
      <c r="I1056" s="152" t="s">
        <v>506</v>
      </c>
      <c r="J1056">
        <v>7.1919999999999998E-2</v>
      </c>
      <c r="K1056" s="152" t="s">
        <v>744</v>
      </c>
      <c r="L1056" s="152" t="s">
        <v>741</v>
      </c>
      <c r="M1056">
        <v>2022</v>
      </c>
      <c r="N1056" t="s">
        <v>5468</v>
      </c>
    </row>
    <row r="1057" spans="1:14">
      <c r="A1057" s="152" t="s">
        <v>1925</v>
      </c>
      <c r="B1057" s="152" t="s">
        <v>443</v>
      </c>
      <c r="C1057" s="152" t="s">
        <v>1881</v>
      </c>
      <c r="D1057" s="152" t="s">
        <v>617</v>
      </c>
      <c r="E1057" s="152" t="s">
        <v>213</v>
      </c>
      <c r="F1057"/>
      <c r="G1057" s="152" t="s">
        <v>607</v>
      </c>
      <c r="H1057" s="152" t="s">
        <v>424</v>
      </c>
      <c r="I1057" s="152" t="s">
        <v>506</v>
      </c>
      <c r="J1057">
        <v>2.5100000000000001E-2</v>
      </c>
      <c r="K1057" s="152" t="s">
        <v>744</v>
      </c>
      <c r="L1057" s="152" t="s">
        <v>741</v>
      </c>
      <c r="M1057">
        <v>2022</v>
      </c>
      <c r="N1057" t="s">
        <v>5469</v>
      </c>
    </row>
    <row r="1058" spans="1:14">
      <c r="A1058" s="152" t="s">
        <v>1926</v>
      </c>
      <c r="B1058" s="152" t="s">
        <v>443</v>
      </c>
      <c r="C1058" s="152" t="s">
        <v>1881</v>
      </c>
      <c r="D1058" s="152" t="s">
        <v>617</v>
      </c>
      <c r="E1058" s="152" t="s">
        <v>213</v>
      </c>
      <c r="F1058"/>
      <c r="G1058" s="152" t="s">
        <v>608</v>
      </c>
      <c r="H1058" s="152" t="s">
        <v>424</v>
      </c>
      <c r="I1058" s="152" t="s">
        <v>506</v>
      </c>
      <c r="J1058">
        <v>5.0840000000000003E-2</v>
      </c>
      <c r="K1058" s="152" t="s">
        <v>744</v>
      </c>
      <c r="L1058" s="152" t="s">
        <v>741</v>
      </c>
      <c r="M1058">
        <v>2022</v>
      </c>
      <c r="N1058" t="s">
        <v>5470</v>
      </c>
    </row>
    <row r="1059" spans="1:14">
      <c r="A1059" s="152" t="s">
        <v>1927</v>
      </c>
      <c r="B1059" s="152" t="s">
        <v>443</v>
      </c>
      <c r="C1059" s="152" t="s">
        <v>1881</v>
      </c>
      <c r="D1059" s="152" t="s">
        <v>617</v>
      </c>
      <c r="E1059" s="152" t="s">
        <v>213</v>
      </c>
      <c r="F1059"/>
      <c r="G1059" s="152" t="s">
        <v>607</v>
      </c>
      <c r="H1059" s="152" t="s">
        <v>606</v>
      </c>
      <c r="I1059" s="152" t="s">
        <v>506</v>
      </c>
      <c r="J1059">
        <v>4.0390000000000002E-2</v>
      </c>
      <c r="K1059" s="152" t="s">
        <v>744</v>
      </c>
      <c r="L1059" s="152" t="s">
        <v>741</v>
      </c>
      <c r="M1059">
        <v>2022</v>
      </c>
      <c r="N1059" t="s">
        <v>5471</v>
      </c>
    </row>
    <row r="1060" spans="1:14">
      <c r="A1060" s="152" t="s">
        <v>1928</v>
      </c>
      <c r="B1060" s="152" t="s">
        <v>443</v>
      </c>
      <c r="C1060" s="152" t="s">
        <v>1881</v>
      </c>
      <c r="D1060" s="152" t="s">
        <v>617</v>
      </c>
      <c r="E1060" s="152" t="s">
        <v>213</v>
      </c>
      <c r="F1060"/>
      <c r="G1060" s="152" t="s">
        <v>608</v>
      </c>
      <c r="H1060" s="152" t="s">
        <v>606</v>
      </c>
      <c r="I1060" s="152" t="s">
        <v>506</v>
      </c>
      <c r="J1060">
        <v>8.183E-2</v>
      </c>
      <c r="K1060" s="152" t="s">
        <v>744</v>
      </c>
      <c r="L1060" s="152" t="s">
        <v>741</v>
      </c>
      <c r="M1060">
        <v>2022</v>
      </c>
      <c r="N1060" t="s">
        <v>5472</v>
      </c>
    </row>
    <row r="1061" spans="1:14">
      <c r="A1061" s="152" t="s">
        <v>1929</v>
      </c>
      <c r="B1061" s="152" t="s">
        <v>443</v>
      </c>
      <c r="C1061" s="152" t="s">
        <v>1881</v>
      </c>
      <c r="D1061" s="152" t="s">
        <v>617</v>
      </c>
      <c r="E1061" s="152" t="s">
        <v>214</v>
      </c>
      <c r="F1061"/>
      <c r="G1061" s="152" t="s">
        <v>607</v>
      </c>
      <c r="H1061" s="152" t="s">
        <v>424</v>
      </c>
      <c r="I1061" s="152" t="s">
        <v>506</v>
      </c>
      <c r="J1061">
        <v>2.298E-2</v>
      </c>
      <c r="K1061" s="152" t="s">
        <v>744</v>
      </c>
      <c r="L1061" s="152" t="s">
        <v>741</v>
      </c>
      <c r="M1061">
        <v>2022</v>
      </c>
      <c r="N1061" t="s">
        <v>5473</v>
      </c>
    </row>
    <row r="1062" spans="1:14">
      <c r="A1062" s="152" t="s">
        <v>1930</v>
      </c>
      <c r="B1062" s="152" t="s">
        <v>443</v>
      </c>
      <c r="C1062" s="152" t="s">
        <v>1881</v>
      </c>
      <c r="D1062" s="152" t="s">
        <v>617</v>
      </c>
      <c r="E1062" s="152" t="s">
        <v>214</v>
      </c>
      <c r="F1062"/>
      <c r="G1062" s="152" t="s">
        <v>608</v>
      </c>
      <c r="H1062" s="152" t="s">
        <v>424</v>
      </c>
      <c r="I1062" s="152" t="s">
        <v>506</v>
      </c>
      <c r="J1062">
        <v>4.709E-2</v>
      </c>
      <c r="K1062" s="152" t="s">
        <v>744</v>
      </c>
      <c r="L1062" s="152" t="s">
        <v>741</v>
      </c>
      <c r="M1062">
        <v>2022</v>
      </c>
      <c r="N1062" t="s">
        <v>5474</v>
      </c>
    </row>
    <row r="1063" spans="1:14">
      <c r="A1063" s="152" t="s">
        <v>1931</v>
      </c>
      <c r="B1063" s="152" t="s">
        <v>443</v>
      </c>
      <c r="C1063" s="152" t="s">
        <v>1881</v>
      </c>
      <c r="D1063" s="152" t="s">
        <v>617</v>
      </c>
      <c r="E1063" s="152" t="s">
        <v>214</v>
      </c>
      <c r="F1063"/>
      <c r="G1063" s="152" t="s">
        <v>607</v>
      </c>
      <c r="H1063" s="152" t="s">
        <v>606</v>
      </c>
      <c r="I1063" s="152" t="s">
        <v>506</v>
      </c>
      <c r="J1063">
        <v>3.6990000000000002E-2</v>
      </c>
      <c r="K1063" s="152" t="s">
        <v>744</v>
      </c>
      <c r="L1063" s="152" t="s">
        <v>741</v>
      </c>
      <c r="M1063">
        <v>2022</v>
      </c>
      <c r="N1063" t="s">
        <v>5475</v>
      </c>
    </row>
    <row r="1064" spans="1:14">
      <c r="A1064" s="152" t="s">
        <v>1932</v>
      </c>
      <c r="B1064" s="152" t="s">
        <v>443</v>
      </c>
      <c r="C1064" s="152" t="s">
        <v>1881</v>
      </c>
      <c r="D1064" s="152" t="s">
        <v>617</v>
      </c>
      <c r="E1064" s="152" t="s">
        <v>214</v>
      </c>
      <c r="F1064"/>
      <c r="G1064" s="152" t="s">
        <v>608</v>
      </c>
      <c r="H1064" s="152" t="s">
        <v>606</v>
      </c>
      <c r="I1064" s="152" t="s">
        <v>506</v>
      </c>
      <c r="J1064">
        <v>7.578E-2</v>
      </c>
      <c r="K1064" s="152" t="s">
        <v>744</v>
      </c>
      <c r="L1064" s="152" t="s">
        <v>741</v>
      </c>
      <c r="M1064">
        <v>2022</v>
      </c>
      <c r="N1064" t="s">
        <v>5476</v>
      </c>
    </row>
    <row r="1065" spans="1:14">
      <c r="A1065" s="152" t="s">
        <v>1933</v>
      </c>
      <c r="B1065" s="152" t="s">
        <v>443</v>
      </c>
      <c r="C1065" s="152" t="s">
        <v>1881</v>
      </c>
      <c r="D1065" s="152" t="s">
        <v>217</v>
      </c>
      <c r="E1065" s="152" t="s">
        <v>618</v>
      </c>
      <c r="F1065"/>
      <c r="G1065" s="152" t="s">
        <v>607</v>
      </c>
      <c r="H1065" s="152" t="s">
        <v>201</v>
      </c>
      <c r="I1065" s="152" t="s">
        <v>506</v>
      </c>
      <c r="J1065"/>
      <c r="K1065" s="152" t="s">
        <v>744</v>
      </c>
      <c r="L1065" s="152" t="s">
        <v>741</v>
      </c>
      <c r="M1065">
        <v>2022</v>
      </c>
      <c r="N1065" t="s">
        <v>5477</v>
      </c>
    </row>
    <row r="1066" spans="1:14">
      <c r="A1066" s="152" t="s">
        <v>1934</v>
      </c>
      <c r="B1066" s="152" t="s">
        <v>443</v>
      </c>
      <c r="C1066" s="152" t="s">
        <v>1881</v>
      </c>
      <c r="D1066" s="152" t="s">
        <v>217</v>
      </c>
      <c r="E1066" s="152" t="s">
        <v>618</v>
      </c>
      <c r="F1066"/>
      <c r="G1066" s="152" t="s">
        <v>608</v>
      </c>
      <c r="H1066" s="152" t="s">
        <v>201</v>
      </c>
      <c r="I1066" s="152" t="s">
        <v>506</v>
      </c>
      <c r="J1066">
        <v>0.15709999999999999</v>
      </c>
      <c r="K1066" s="152" t="s">
        <v>744</v>
      </c>
      <c r="L1066" s="152" t="s">
        <v>741</v>
      </c>
      <c r="M1066">
        <v>2022</v>
      </c>
      <c r="N1066" t="s">
        <v>5478</v>
      </c>
    </row>
    <row r="1067" spans="1:14">
      <c r="A1067" s="152" t="s">
        <v>1935</v>
      </c>
      <c r="B1067" s="152" t="s">
        <v>443</v>
      </c>
      <c r="C1067" s="152" t="s">
        <v>1881</v>
      </c>
      <c r="D1067" s="152" t="s">
        <v>217</v>
      </c>
      <c r="E1067" s="152" t="s">
        <v>618</v>
      </c>
      <c r="F1067"/>
      <c r="G1067" s="152" t="s">
        <v>607</v>
      </c>
      <c r="H1067" s="152" t="s">
        <v>424</v>
      </c>
      <c r="I1067" s="152" t="s">
        <v>506</v>
      </c>
      <c r="J1067"/>
      <c r="K1067" s="152" t="s">
        <v>744</v>
      </c>
      <c r="L1067" s="152" t="s">
        <v>741</v>
      </c>
      <c r="M1067">
        <v>2022</v>
      </c>
      <c r="N1067" t="s">
        <v>5479</v>
      </c>
    </row>
    <row r="1068" spans="1:14">
      <c r="A1068" s="152" t="s">
        <v>1936</v>
      </c>
      <c r="B1068" s="152" t="s">
        <v>443</v>
      </c>
      <c r="C1068" s="152" t="s">
        <v>1881</v>
      </c>
      <c r="D1068" s="152" t="s">
        <v>217</v>
      </c>
      <c r="E1068" s="152" t="s">
        <v>618</v>
      </c>
      <c r="F1068"/>
      <c r="G1068" s="152" t="s">
        <v>608</v>
      </c>
      <c r="H1068" s="152" t="s">
        <v>424</v>
      </c>
      <c r="I1068" s="152" t="s">
        <v>506</v>
      </c>
      <c r="J1068">
        <v>3.3099999999999997E-2</v>
      </c>
      <c r="K1068" s="152" t="s">
        <v>744</v>
      </c>
      <c r="L1068" s="152" t="s">
        <v>741</v>
      </c>
      <c r="M1068">
        <v>2022</v>
      </c>
      <c r="N1068" t="s">
        <v>5480</v>
      </c>
    </row>
    <row r="1069" spans="1:14">
      <c r="A1069" s="152" t="s">
        <v>1937</v>
      </c>
      <c r="B1069" s="152" t="s">
        <v>443</v>
      </c>
      <c r="C1069" s="152" t="s">
        <v>1881</v>
      </c>
      <c r="D1069" s="152" t="s">
        <v>217</v>
      </c>
      <c r="E1069" s="152" t="s">
        <v>618</v>
      </c>
      <c r="F1069"/>
      <c r="G1069" s="152" t="s">
        <v>607</v>
      </c>
      <c r="H1069" s="152" t="s">
        <v>606</v>
      </c>
      <c r="I1069" s="152" t="s">
        <v>506</v>
      </c>
      <c r="J1069"/>
      <c r="K1069" s="152" t="s">
        <v>744</v>
      </c>
      <c r="L1069" s="152" t="s">
        <v>741</v>
      </c>
      <c r="M1069">
        <v>2022</v>
      </c>
      <c r="N1069" t="s">
        <v>5481</v>
      </c>
    </row>
    <row r="1070" spans="1:14">
      <c r="A1070" s="152" t="s">
        <v>1938</v>
      </c>
      <c r="B1070" s="152" t="s">
        <v>443</v>
      </c>
      <c r="C1070" s="152" t="s">
        <v>1881</v>
      </c>
      <c r="D1070" s="152" t="s">
        <v>217</v>
      </c>
      <c r="E1070" s="152" t="s">
        <v>618</v>
      </c>
      <c r="F1070"/>
      <c r="G1070" s="152" t="s">
        <v>608</v>
      </c>
      <c r="H1070" s="152" t="s">
        <v>606</v>
      </c>
      <c r="I1070" s="152" t="s">
        <v>506</v>
      </c>
      <c r="J1070">
        <v>5.3269999999999998E-2</v>
      </c>
      <c r="K1070" s="152" t="s">
        <v>744</v>
      </c>
      <c r="L1070" s="152" t="s">
        <v>741</v>
      </c>
      <c r="M1070">
        <v>2022</v>
      </c>
      <c r="N1070" t="s">
        <v>5482</v>
      </c>
    </row>
    <row r="1071" spans="1:14">
      <c r="A1071" s="152" t="s">
        <v>1939</v>
      </c>
      <c r="B1071" s="152" t="s">
        <v>443</v>
      </c>
      <c r="C1071" s="152" t="s">
        <v>1881</v>
      </c>
      <c r="D1071" s="152" t="s">
        <v>217</v>
      </c>
      <c r="E1071" s="152" t="s">
        <v>619</v>
      </c>
      <c r="F1071"/>
      <c r="G1071" s="152" t="s">
        <v>607</v>
      </c>
      <c r="H1071" s="152" t="s">
        <v>201</v>
      </c>
      <c r="I1071" s="152" t="s">
        <v>506</v>
      </c>
      <c r="J1071"/>
      <c r="K1071" s="152" t="s">
        <v>744</v>
      </c>
      <c r="L1071" s="152" t="s">
        <v>741</v>
      </c>
      <c r="M1071">
        <v>2022</v>
      </c>
      <c r="N1071" t="s">
        <v>5483</v>
      </c>
    </row>
    <row r="1072" spans="1:14">
      <c r="A1072" s="152" t="s">
        <v>1940</v>
      </c>
      <c r="B1072" s="152" t="s">
        <v>443</v>
      </c>
      <c r="C1072" s="152" t="s">
        <v>1881</v>
      </c>
      <c r="D1072" s="152" t="s">
        <v>217</v>
      </c>
      <c r="E1072" s="152" t="s">
        <v>619</v>
      </c>
      <c r="F1072"/>
      <c r="G1072" s="152" t="s">
        <v>608</v>
      </c>
      <c r="H1072" s="152" t="s">
        <v>201</v>
      </c>
      <c r="I1072" s="152" t="s">
        <v>506</v>
      </c>
      <c r="J1072">
        <v>0.22849</v>
      </c>
      <c r="K1072" s="152" t="s">
        <v>744</v>
      </c>
      <c r="L1072" s="152" t="s">
        <v>741</v>
      </c>
      <c r="M1072">
        <v>2022</v>
      </c>
      <c r="N1072" t="s">
        <v>5484</v>
      </c>
    </row>
    <row r="1073" spans="1:14">
      <c r="A1073" s="152" t="s">
        <v>1941</v>
      </c>
      <c r="B1073" s="152" t="s">
        <v>443</v>
      </c>
      <c r="C1073" s="152" t="s">
        <v>1881</v>
      </c>
      <c r="D1073" s="152" t="s">
        <v>217</v>
      </c>
      <c r="E1073" s="152" t="s">
        <v>619</v>
      </c>
      <c r="F1073"/>
      <c r="G1073" s="152" t="s">
        <v>607</v>
      </c>
      <c r="H1073" s="152" t="s">
        <v>424</v>
      </c>
      <c r="I1073" s="152" t="s">
        <v>506</v>
      </c>
      <c r="J1073"/>
      <c r="K1073" s="152" t="s">
        <v>744</v>
      </c>
      <c r="L1073" s="152" t="s">
        <v>741</v>
      </c>
      <c r="M1073">
        <v>2022</v>
      </c>
      <c r="N1073" t="s">
        <v>5485</v>
      </c>
    </row>
    <row r="1074" spans="1:14">
      <c r="A1074" s="152" t="s">
        <v>1942</v>
      </c>
      <c r="B1074" s="152" t="s">
        <v>443</v>
      </c>
      <c r="C1074" s="152" t="s">
        <v>1881</v>
      </c>
      <c r="D1074" s="152" t="s">
        <v>217</v>
      </c>
      <c r="E1074" s="152" t="s">
        <v>619</v>
      </c>
      <c r="F1074"/>
      <c r="G1074" s="152" t="s">
        <v>608</v>
      </c>
      <c r="H1074" s="152" t="s">
        <v>424</v>
      </c>
      <c r="I1074" s="152" t="s">
        <v>506</v>
      </c>
      <c r="J1074">
        <v>5.1679999999999997E-2</v>
      </c>
      <c r="K1074" s="152" t="s">
        <v>744</v>
      </c>
      <c r="L1074" s="152" t="s">
        <v>741</v>
      </c>
      <c r="M1074">
        <v>2022</v>
      </c>
      <c r="N1074" t="s">
        <v>5486</v>
      </c>
    </row>
    <row r="1075" spans="1:14">
      <c r="A1075" s="152" t="s">
        <v>1943</v>
      </c>
      <c r="B1075" s="152" t="s">
        <v>443</v>
      </c>
      <c r="C1075" s="152" t="s">
        <v>1881</v>
      </c>
      <c r="D1075" s="152" t="s">
        <v>217</v>
      </c>
      <c r="E1075" s="152" t="s">
        <v>619</v>
      </c>
      <c r="F1075"/>
      <c r="G1075" s="152" t="s">
        <v>607</v>
      </c>
      <c r="H1075" s="152" t="s">
        <v>606</v>
      </c>
      <c r="I1075" s="152" t="s">
        <v>506</v>
      </c>
      <c r="J1075"/>
      <c r="K1075" s="152" t="s">
        <v>744</v>
      </c>
      <c r="L1075" s="152" t="s">
        <v>741</v>
      </c>
      <c r="M1075">
        <v>2022</v>
      </c>
      <c r="N1075" t="s">
        <v>5487</v>
      </c>
    </row>
    <row r="1076" spans="1:14">
      <c r="A1076" s="152" t="s">
        <v>1944</v>
      </c>
      <c r="B1076" s="152" t="s">
        <v>443</v>
      </c>
      <c r="C1076" s="152" t="s">
        <v>1881</v>
      </c>
      <c r="D1076" s="152" t="s">
        <v>217</v>
      </c>
      <c r="E1076" s="152" t="s">
        <v>619</v>
      </c>
      <c r="F1076"/>
      <c r="G1076" s="152" t="s">
        <v>608</v>
      </c>
      <c r="H1076" s="152" t="s">
        <v>606</v>
      </c>
      <c r="I1076" s="152" t="s">
        <v>506</v>
      </c>
      <c r="J1076">
        <v>8.3169999999999994E-2</v>
      </c>
      <c r="K1076" s="152" t="s">
        <v>744</v>
      </c>
      <c r="L1076" s="152" t="s">
        <v>741</v>
      </c>
      <c r="M1076">
        <v>2022</v>
      </c>
      <c r="N1076" t="s">
        <v>5488</v>
      </c>
    </row>
    <row r="1077" spans="1:14">
      <c r="A1077" s="152" t="s">
        <v>1945</v>
      </c>
      <c r="B1077" s="152" t="s">
        <v>443</v>
      </c>
      <c r="C1077" s="152" t="s">
        <v>1881</v>
      </c>
      <c r="D1077" s="152" t="s">
        <v>217</v>
      </c>
      <c r="E1077" s="152" t="s">
        <v>620</v>
      </c>
      <c r="F1077"/>
      <c r="G1077" s="152" t="s">
        <v>607</v>
      </c>
      <c r="H1077" s="152" t="s">
        <v>201</v>
      </c>
      <c r="I1077" s="152" t="s">
        <v>506</v>
      </c>
      <c r="J1077"/>
      <c r="K1077" s="152" t="s">
        <v>744</v>
      </c>
      <c r="L1077" s="152" t="s">
        <v>741</v>
      </c>
      <c r="M1077">
        <v>2022</v>
      </c>
      <c r="N1077" t="s">
        <v>5489</v>
      </c>
    </row>
    <row r="1078" spans="1:14">
      <c r="A1078" s="152" t="s">
        <v>1946</v>
      </c>
      <c r="B1078" s="152" t="s">
        <v>443</v>
      </c>
      <c r="C1078" s="152" t="s">
        <v>1881</v>
      </c>
      <c r="D1078" s="152" t="s">
        <v>217</v>
      </c>
      <c r="E1078" s="152" t="s">
        <v>620</v>
      </c>
      <c r="F1078"/>
      <c r="G1078" s="152" t="s">
        <v>608</v>
      </c>
      <c r="H1078" s="152" t="s">
        <v>201</v>
      </c>
      <c r="I1078" s="152" t="s">
        <v>506</v>
      </c>
      <c r="J1078">
        <v>0.23930999999999999</v>
      </c>
      <c r="K1078" s="152" t="s">
        <v>744</v>
      </c>
      <c r="L1078" s="152" t="s">
        <v>741</v>
      </c>
      <c r="M1078">
        <v>2022</v>
      </c>
      <c r="N1078" t="s">
        <v>5490</v>
      </c>
    </row>
    <row r="1079" spans="1:14">
      <c r="A1079" s="152" t="s">
        <v>1947</v>
      </c>
      <c r="B1079" s="152" t="s">
        <v>443</v>
      </c>
      <c r="C1079" s="152" t="s">
        <v>1881</v>
      </c>
      <c r="D1079" s="152" t="s">
        <v>217</v>
      </c>
      <c r="E1079" s="152" t="s">
        <v>620</v>
      </c>
      <c r="F1079"/>
      <c r="G1079" s="152" t="s">
        <v>607</v>
      </c>
      <c r="H1079" s="152" t="s">
        <v>424</v>
      </c>
      <c r="I1079" s="152" t="s">
        <v>506</v>
      </c>
      <c r="J1079"/>
      <c r="K1079" s="152" t="s">
        <v>744</v>
      </c>
      <c r="L1079" s="152" t="s">
        <v>741</v>
      </c>
      <c r="M1079">
        <v>2022</v>
      </c>
      <c r="N1079" t="s">
        <v>5491</v>
      </c>
    </row>
    <row r="1080" spans="1:14">
      <c r="A1080" s="152" t="s">
        <v>1948</v>
      </c>
      <c r="B1080" s="152" t="s">
        <v>443</v>
      </c>
      <c r="C1080" s="152" t="s">
        <v>1881</v>
      </c>
      <c r="D1080" s="152" t="s">
        <v>217</v>
      </c>
      <c r="E1080" s="152" t="s">
        <v>620</v>
      </c>
      <c r="F1080"/>
      <c r="G1080" s="152" t="s">
        <v>608</v>
      </c>
      <c r="H1080" s="152" t="s">
        <v>424</v>
      </c>
      <c r="I1080" s="152" t="s">
        <v>506</v>
      </c>
      <c r="J1080">
        <v>8.5440000000000002E-2</v>
      </c>
      <c r="K1080" s="152" t="s">
        <v>744</v>
      </c>
      <c r="L1080" s="152" t="s">
        <v>741</v>
      </c>
      <c r="M1080">
        <v>2022</v>
      </c>
      <c r="N1080" t="s">
        <v>5492</v>
      </c>
    </row>
    <row r="1081" spans="1:14">
      <c r="A1081" s="152" t="s">
        <v>1949</v>
      </c>
      <c r="B1081" s="152" t="s">
        <v>443</v>
      </c>
      <c r="C1081" s="152" t="s">
        <v>1881</v>
      </c>
      <c r="D1081" s="152" t="s">
        <v>217</v>
      </c>
      <c r="E1081" s="152" t="s">
        <v>620</v>
      </c>
      <c r="F1081"/>
      <c r="G1081" s="152" t="s">
        <v>607</v>
      </c>
      <c r="H1081" s="152" t="s">
        <v>606</v>
      </c>
      <c r="I1081" s="152" t="s">
        <v>506</v>
      </c>
      <c r="J1081"/>
      <c r="K1081" s="152" t="s">
        <v>744</v>
      </c>
      <c r="L1081" s="152" t="s">
        <v>741</v>
      </c>
      <c r="M1081">
        <v>2022</v>
      </c>
      <c r="N1081" t="s">
        <v>5493</v>
      </c>
    </row>
    <row r="1082" spans="1:14">
      <c r="A1082" s="152" t="s">
        <v>1950</v>
      </c>
      <c r="B1082" s="152" t="s">
        <v>443</v>
      </c>
      <c r="C1082" s="152" t="s">
        <v>1881</v>
      </c>
      <c r="D1082" s="152" t="s">
        <v>217</v>
      </c>
      <c r="E1082" s="152" t="s">
        <v>620</v>
      </c>
      <c r="F1082"/>
      <c r="G1082" s="152" t="s">
        <v>608</v>
      </c>
      <c r="H1082" s="152" t="s">
        <v>606</v>
      </c>
      <c r="I1082" s="152" t="s">
        <v>506</v>
      </c>
      <c r="J1082">
        <v>0.13750999999999999</v>
      </c>
      <c r="K1082" s="152" t="s">
        <v>744</v>
      </c>
      <c r="L1082" s="152" t="s">
        <v>741</v>
      </c>
      <c r="M1082">
        <v>2022</v>
      </c>
      <c r="N1082" t="s">
        <v>5494</v>
      </c>
    </row>
    <row r="1083" spans="1:14">
      <c r="A1083" s="152" t="s">
        <v>1951</v>
      </c>
      <c r="B1083" s="152" t="s">
        <v>443</v>
      </c>
      <c r="C1083" s="152" t="s">
        <v>1881</v>
      </c>
      <c r="D1083" s="152" t="s">
        <v>217</v>
      </c>
      <c r="E1083" s="152" t="s">
        <v>621</v>
      </c>
      <c r="F1083"/>
      <c r="G1083" s="152" t="s">
        <v>607</v>
      </c>
      <c r="H1083" s="152" t="s">
        <v>201</v>
      </c>
      <c r="I1083" s="152" t="s">
        <v>506</v>
      </c>
      <c r="J1083"/>
      <c r="K1083" s="152" t="s">
        <v>744</v>
      </c>
      <c r="L1083" s="152" t="s">
        <v>741</v>
      </c>
      <c r="M1083">
        <v>2022</v>
      </c>
      <c r="N1083" t="s">
        <v>5495</v>
      </c>
    </row>
    <row r="1084" spans="1:14">
      <c r="A1084" s="152" t="s">
        <v>1952</v>
      </c>
      <c r="B1084" s="152" t="s">
        <v>443</v>
      </c>
      <c r="C1084" s="152" t="s">
        <v>1881</v>
      </c>
      <c r="D1084" s="152" t="s">
        <v>217</v>
      </c>
      <c r="E1084" s="152" t="s">
        <v>621</v>
      </c>
      <c r="F1084"/>
      <c r="G1084" s="152" t="s">
        <v>608</v>
      </c>
      <c r="H1084" s="152" t="s">
        <v>201</v>
      </c>
      <c r="I1084" s="152" t="s">
        <v>506</v>
      </c>
      <c r="J1084">
        <v>0.2301</v>
      </c>
      <c r="K1084" s="152" t="s">
        <v>744</v>
      </c>
      <c r="L1084" s="152" t="s">
        <v>741</v>
      </c>
      <c r="M1084">
        <v>2022</v>
      </c>
      <c r="N1084" t="s">
        <v>5496</v>
      </c>
    </row>
    <row r="1085" spans="1:14">
      <c r="A1085" s="152" t="s">
        <v>1953</v>
      </c>
      <c r="B1085" s="152" t="s">
        <v>443</v>
      </c>
      <c r="C1085" s="152" t="s">
        <v>1881</v>
      </c>
      <c r="D1085" s="152" t="s">
        <v>217</v>
      </c>
      <c r="E1085" s="152" t="s">
        <v>621</v>
      </c>
      <c r="F1085"/>
      <c r="G1085" s="152" t="s">
        <v>607</v>
      </c>
      <c r="H1085" s="152" t="s">
        <v>424</v>
      </c>
      <c r="I1085" s="152" t="s">
        <v>506</v>
      </c>
      <c r="J1085"/>
      <c r="K1085" s="152" t="s">
        <v>744</v>
      </c>
      <c r="L1085" s="152" t="s">
        <v>741</v>
      </c>
      <c r="M1085">
        <v>2022</v>
      </c>
      <c r="N1085" t="s">
        <v>5497</v>
      </c>
    </row>
    <row r="1086" spans="1:14">
      <c r="A1086" s="152" t="s">
        <v>1954</v>
      </c>
      <c r="B1086" s="152" t="s">
        <v>443</v>
      </c>
      <c r="C1086" s="152" t="s">
        <v>1881</v>
      </c>
      <c r="D1086" s="152" t="s">
        <v>217</v>
      </c>
      <c r="E1086" s="152" t="s">
        <v>621</v>
      </c>
      <c r="F1086"/>
      <c r="G1086" s="152" t="s">
        <v>608</v>
      </c>
      <c r="H1086" s="152" t="s">
        <v>424</v>
      </c>
      <c r="I1086" s="152" t="s">
        <v>506</v>
      </c>
      <c r="J1086">
        <v>5.7029999999999997E-2</v>
      </c>
      <c r="K1086" s="152" t="s">
        <v>744</v>
      </c>
      <c r="L1086" s="152" t="s">
        <v>741</v>
      </c>
      <c r="M1086">
        <v>2022</v>
      </c>
      <c r="N1086" t="s">
        <v>5498</v>
      </c>
    </row>
    <row r="1087" spans="1:14">
      <c r="A1087" s="152" t="s">
        <v>1955</v>
      </c>
      <c r="B1087" s="152" t="s">
        <v>443</v>
      </c>
      <c r="C1087" s="152" t="s">
        <v>1881</v>
      </c>
      <c r="D1087" s="152" t="s">
        <v>217</v>
      </c>
      <c r="E1087" s="152" t="s">
        <v>621</v>
      </c>
      <c r="F1087"/>
      <c r="G1087" s="152" t="s">
        <v>607</v>
      </c>
      <c r="H1087" s="152" t="s">
        <v>606</v>
      </c>
      <c r="I1087" s="152" t="s">
        <v>506</v>
      </c>
      <c r="J1087"/>
      <c r="K1087" s="152" t="s">
        <v>744</v>
      </c>
      <c r="L1087" s="152" t="s">
        <v>741</v>
      </c>
      <c r="M1087">
        <v>2022</v>
      </c>
      <c r="N1087" t="s">
        <v>5499</v>
      </c>
    </row>
    <row r="1088" spans="1:14">
      <c r="A1088" s="152" t="s">
        <v>1956</v>
      </c>
      <c r="B1088" s="152" t="s">
        <v>443</v>
      </c>
      <c r="C1088" s="152" t="s">
        <v>1881</v>
      </c>
      <c r="D1088" s="152" t="s">
        <v>217</v>
      </c>
      <c r="E1088" s="152" t="s">
        <v>621</v>
      </c>
      <c r="F1088"/>
      <c r="G1088" s="152" t="s">
        <v>608</v>
      </c>
      <c r="H1088" s="152" t="s">
        <v>606</v>
      </c>
      <c r="I1088" s="152" t="s">
        <v>506</v>
      </c>
      <c r="J1088">
        <v>9.1789999999999997E-2</v>
      </c>
      <c r="K1088" s="152" t="s">
        <v>744</v>
      </c>
      <c r="L1088" s="152" t="s">
        <v>741</v>
      </c>
      <c r="M1088">
        <v>2022</v>
      </c>
      <c r="N1088" t="s">
        <v>5500</v>
      </c>
    </row>
    <row r="1089" spans="1:14">
      <c r="A1089" s="152" t="s">
        <v>1957</v>
      </c>
      <c r="B1089" s="152" t="s">
        <v>443</v>
      </c>
      <c r="C1089" s="152" t="s">
        <v>0</v>
      </c>
      <c r="D1089" s="152" t="s">
        <v>0</v>
      </c>
      <c r="E1089" s="152" t="s">
        <v>557</v>
      </c>
      <c r="F1089" t="s">
        <v>1879</v>
      </c>
      <c r="G1089" s="152"/>
      <c r="H1089" s="152" t="s">
        <v>135</v>
      </c>
      <c r="I1089" s="152" t="s">
        <v>506</v>
      </c>
      <c r="J1089">
        <v>0.17072999999999999</v>
      </c>
      <c r="K1089" s="152" t="s">
        <v>744</v>
      </c>
      <c r="L1089" s="152" t="s">
        <v>741</v>
      </c>
      <c r="M1089">
        <v>2022</v>
      </c>
      <c r="N1089" t="s">
        <v>5501</v>
      </c>
    </row>
    <row r="1090" spans="1:14">
      <c r="A1090" s="152" t="s">
        <v>1958</v>
      </c>
      <c r="B1090" s="152" t="s">
        <v>443</v>
      </c>
      <c r="C1090" s="152" t="s">
        <v>0</v>
      </c>
      <c r="D1090" s="152" t="s">
        <v>0</v>
      </c>
      <c r="E1090" s="152" t="s">
        <v>535</v>
      </c>
      <c r="F1090" t="s">
        <v>1879</v>
      </c>
      <c r="G1090" s="152"/>
      <c r="H1090" s="152" t="s">
        <v>135</v>
      </c>
      <c r="I1090" s="152" t="s">
        <v>506</v>
      </c>
      <c r="J1090">
        <v>0.17072999999999999</v>
      </c>
      <c r="K1090" s="152" t="s">
        <v>744</v>
      </c>
      <c r="L1090" s="152" t="s">
        <v>741</v>
      </c>
      <c r="M1090">
        <v>2022</v>
      </c>
      <c r="N1090" t="s">
        <v>5502</v>
      </c>
    </row>
    <row r="1091" spans="1:14">
      <c r="A1091" s="152" t="s">
        <v>1959</v>
      </c>
      <c r="B1091" s="152" t="s">
        <v>444</v>
      </c>
      <c r="C1091" s="152" t="s">
        <v>636</v>
      </c>
      <c r="D1091" s="152" t="s">
        <v>9</v>
      </c>
      <c r="E1091" s="152" t="s">
        <v>580</v>
      </c>
      <c r="F1091"/>
      <c r="G1091" s="152"/>
      <c r="H1091" s="152" t="s">
        <v>11</v>
      </c>
      <c r="I1091" s="152" t="s">
        <v>506</v>
      </c>
      <c r="J1091">
        <v>342.14737000000002</v>
      </c>
      <c r="K1091" s="152" t="s">
        <v>744</v>
      </c>
      <c r="L1091" s="152" t="s">
        <v>741</v>
      </c>
      <c r="M1091">
        <v>2022</v>
      </c>
      <c r="N1091" t="s">
        <v>5503</v>
      </c>
    </row>
    <row r="1092" spans="1:14">
      <c r="A1092" s="152" t="s">
        <v>1960</v>
      </c>
      <c r="B1092" s="152" t="s">
        <v>444</v>
      </c>
      <c r="C1092" s="152" t="s">
        <v>636</v>
      </c>
      <c r="D1092" s="152" t="s">
        <v>9</v>
      </c>
      <c r="E1092" s="152" t="s">
        <v>580</v>
      </c>
      <c r="F1092"/>
      <c r="G1092" s="152"/>
      <c r="H1092" s="152" t="s">
        <v>405</v>
      </c>
      <c r="I1092" s="152" t="s">
        <v>506</v>
      </c>
      <c r="J1092">
        <v>0.19686000000000001</v>
      </c>
      <c r="K1092" s="152" t="s">
        <v>744</v>
      </c>
      <c r="L1092" s="152" t="s">
        <v>741</v>
      </c>
      <c r="M1092">
        <v>2022</v>
      </c>
      <c r="N1092" t="s">
        <v>5504</v>
      </c>
    </row>
    <row r="1093" spans="1:14">
      <c r="A1093" s="152" t="s">
        <v>1961</v>
      </c>
      <c r="B1093" s="152" t="s">
        <v>444</v>
      </c>
      <c r="C1093" s="152" t="s">
        <v>636</v>
      </c>
      <c r="D1093" s="152" t="s">
        <v>9</v>
      </c>
      <c r="E1093" s="152" t="s">
        <v>580</v>
      </c>
      <c r="F1093"/>
      <c r="G1093" s="152"/>
      <c r="H1093" s="152" t="s">
        <v>582</v>
      </c>
      <c r="I1093" s="152" t="s">
        <v>506</v>
      </c>
      <c r="J1093">
        <v>2.7189999999999999E-2</v>
      </c>
      <c r="K1093" s="152" t="s">
        <v>744</v>
      </c>
      <c r="L1093" s="152" t="s">
        <v>741</v>
      </c>
      <c r="M1093">
        <v>2022</v>
      </c>
      <c r="N1093" t="s">
        <v>5505</v>
      </c>
    </row>
    <row r="1094" spans="1:14">
      <c r="A1094" s="152" t="s">
        <v>1962</v>
      </c>
      <c r="B1094" s="152" t="s">
        <v>444</v>
      </c>
      <c r="C1094" s="152" t="s">
        <v>636</v>
      </c>
      <c r="D1094" s="152" t="s">
        <v>9</v>
      </c>
      <c r="E1094" s="152" t="s">
        <v>580</v>
      </c>
      <c r="F1094"/>
      <c r="G1094" s="152"/>
      <c r="H1094" s="152" t="s">
        <v>581</v>
      </c>
      <c r="I1094" s="152" t="s">
        <v>506</v>
      </c>
      <c r="J1094">
        <v>2.5090000000000001E-2</v>
      </c>
      <c r="K1094" s="152" t="s">
        <v>744</v>
      </c>
      <c r="L1094" s="152" t="s">
        <v>741</v>
      </c>
      <c r="M1094">
        <v>2022</v>
      </c>
      <c r="N1094" t="s">
        <v>5506</v>
      </c>
    </row>
    <row r="1095" spans="1:14">
      <c r="A1095" s="152" t="s">
        <v>1963</v>
      </c>
      <c r="B1095" s="152" t="s">
        <v>444</v>
      </c>
      <c r="C1095" s="152" t="s">
        <v>636</v>
      </c>
      <c r="D1095" s="152" t="s">
        <v>9</v>
      </c>
      <c r="E1095" s="152" t="s">
        <v>10</v>
      </c>
      <c r="F1095"/>
      <c r="G1095" s="152"/>
      <c r="H1095" s="152" t="s">
        <v>11</v>
      </c>
      <c r="I1095" s="152" t="s">
        <v>506</v>
      </c>
      <c r="J1095">
        <v>537.61829999999998</v>
      </c>
      <c r="K1095" s="152" t="s">
        <v>744</v>
      </c>
      <c r="L1095" s="152" t="s">
        <v>741</v>
      </c>
      <c r="M1095">
        <v>2022</v>
      </c>
      <c r="N1095" t="s">
        <v>5507</v>
      </c>
    </row>
    <row r="1096" spans="1:14">
      <c r="A1096" s="152" t="s">
        <v>1964</v>
      </c>
      <c r="B1096" s="152" t="s">
        <v>444</v>
      </c>
      <c r="C1096" s="152" t="s">
        <v>636</v>
      </c>
      <c r="D1096" s="152" t="s">
        <v>9</v>
      </c>
      <c r="E1096" s="152" t="s">
        <v>10</v>
      </c>
      <c r="F1096"/>
      <c r="G1096" s="152"/>
      <c r="H1096" s="152" t="s">
        <v>405</v>
      </c>
      <c r="I1096" s="152" t="s">
        <v>506</v>
      </c>
      <c r="J1096">
        <v>9.4079999999999997E-2</v>
      </c>
      <c r="K1096" s="152" t="s">
        <v>744</v>
      </c>
      <c r="L1096" s="152" t="s">
        <v>741</v>
      </c>
      <c r="M1096">
        <v>2022</v>
      </c>
      <c r="N1096" t="s">
        <v>5508</v>
      </c>
    </row>
    <row r="1097" spans="1:14">
      <c r="A1097" s="152" t="s">
        <v>1965</v>
      </c>
      <c r="B1097" s="152" t="s">
        <v>444</v>
      </c>
      <c r="C1097" s="152" t="s">
        <v>636</v>
      </c>
      <c r="D1097" s="152" t="s">
        <v>9</v>
      </c>
      <c r="E1097" s="152" t="s">
        <v>10</v>
      </c>
      <c r="F1097"/>
      <c r="G1097" s="152"/>
      <c r="H1097" s="152" t="s">
        <v>582</v>
      </c>
      <c r="I1097" s="152" t="s">
        <v>506</v>
      </c>
      <c r="J1097">
        <v>4.2819999999999997E-2</v>
      </c>
      <c r="K1097" s="152" t="s">
        <v>744</v>
      </c>
      <c r="L1097" s="152" t="s">
        <v>741</v>
      </c>
      <c r="M1097">
        <v>2022</v>
      </c>
      <c r="N1097" t="s">
        <v>5509</v>
      </c>
    </row>
    <row r="1098" spans="1:14">
      <c r="A1098" s="152" t="s">
        <v>1966</v>
      </c>
      <c r="B1098" s="152" t="s">
        <v>444</v>
      </c>
      <c r="C1098" s="152" t="s">
        <v>636</v>
      </c>
      <c r="D1098" s="152" t="s">
        <v>9</v>
      </c>
      <c r="E1098" s="152" t="s">
        <v>10</v>
      </c>
      <c r="F1098"/>
      <c r="G1098" s="152"/>
      <c r="H1098" s="152" t="s">
        <v>581</v>
      </c>
      <c r="I1098" s="152" t="s">
        <v>506</v>
      </c>
      <c r="J1098">
        <v>3.8649999999999997E-2</v>
      </c>
      <c r="K1098" s="152" t="s">
        <v>744</v>
      </c>
      <c r="L1098" s="152" t="s">
        <v>741</v>
      </c>
      <c r="M1098">
        <v>2022</v>
      </c>
      <c r="N1098" t="s">
        <v>5510</v>
      </c>
    </row>
    <row r="1099" spans="1:14">
      <c r="A1099" s="152" t="s">
        <v>1967</v>
      </c>
      <c r="B1099" s="152" t="s">
        <v>444</v>
      </c>
      <c r="C1099" s="152" t="s">
        <v>636</v>
      </c>
      <c r="D1099" s="152" t="s">
        <v>9</v>
      </c>
      <c r="E1099" s="152" t="s">
        <v>572</v>
      </c>
      <c r="F1099"/>
      <c r="G1099" s="152"/>
      <c r="H1099" s="152" t="s">
        <v>11</v>
      </c>
      <c r="I1099" s="152" t="s">
        <v>506</v>
      </c>
      <c r="J1099">
        <v>885.68705999999997</v>
      </c>
      <c r="K1099" s="152" t="s">
        <v>744</v>
      </c>
      <c r="L1099" s="152" t="s">
        <v>741</v>
      </c>
      <c r="M1099">
        <v>2022</v>
      </c>
      <c r="N1099" t="s">
        <v>5511</v>
      </c>
    </row>
    <row r="1100" spans="1:14">
      <c r="A1100" s="152" t="s">
        <v>1968</v>
      </c>
      <c r="B1100" s="152" t="s">
        <v>444</v>
      </c>
      <c r="C1100" s="152" t="s">
        <v>636</v>
      </c>
      <c r="D1100" s="152" t="s">
        <v>9</v>
      </c>
      <c r="E1100" s="152" t="s">
        <v>572</v>
      </c>
      <c r="F1100"/>
      <c r="G1100" s="152"/>
      <c r="H1100" s="152" t="s">
        <v>405</v>
      </c>
      <c r="I1100" s="152" t="s">
        <v>506</v>
      </c>
      <c r="J1100">
        <v>0.40076000000000001</v>
      </c>
      <c r="K1100" s="152" t="s">
        <v>744</v>
      </c>
      <c r="L1100" s="152" t="s">
        <v>741</v>
      </c>
      <c r="M1100">
        <v>2022</v>
      </c>
      <c r="N1100" t="s">
        <v>5512</v>
      </c>
    </row>
    <row r="1101" spans="1:14">
      <c r="A1101" s="152" t="s">
        <v>1969</v>
      </c>
      <c r="B1101" s="152" t="s">
        <v>444</v>
      </c>
      <c r="C1101" s="152" t="s">
        <v>636</v>
      </c>
      <c r="D1101" s="152" t="s">
        <v>9</v>
      </c>
      <c r="E1101" s="152" t="s">
        <v>572</v>
      </c>
      <c r="F1101"/>
      <c r="G1101" s="152"/>
      <c r="H1101" s="152" t="s">
        <v>582</v>
      </c>
      <c r="I1101" s="152" t="s">
        <v>506</v>
      </c>
      <c r="J1101">
        <v>7.0550000000000002E-2</v>
      </c>
      <c r="K1101" s="152" t="s">
        <v>744</v>
      </c>
      <c r="L1101" s="152" t="s">
        <v>741</v>
      </c>
      <c r="M1101">
        <v>2022</v>
      </c>
      <c r="N1101" t="s">
        <v>5513</v>
      </c>
    </row>
    <row r="1102" spans="1:14">
      <c r="A1102" s="152" t="s">
        <v>1970</v>
      </c>
      <c r="B1102" s="152" t="s">
        <v>444</v>
      </c>
      <c r="C1102" s="152" t="s">
        <v>636</v>
      </c>
      <c r="D1102" s="152" t="s">
        <v>9</v>
      </c>
      <c r="E1102" s="152" t="s">
        <v>572</v>
      </c>
      <c r="F1102"/>
      <c r="G1102" s="152"/>
      <c r="H1102" s="152" t="s">
        <v>581</v>
      </c>
      <c r="I1102" s="152" t="s">
        <v>506</v>
      </c>
      <c r="J1102">
        <v>6.3670000000000004E-2</v>
      </c>
      <c r="K1102" s="152" t="s">
        <v>744</v>
      </c>
      <c r="L1102" s="152" t="s">
        <v>741</v>
      </c>
      <c r="M1102">
        <v>2022</v>
      </c>
      <c r="N1102" t="s">
        <v>5514</v>
      </c>
    </row>
    <row r="1103" spans="1:14">
      <c r="A1103" s="152" t="s">
        <v>1971</v>
      </c>
      <c r="B1103" s="152" t="s">
        <v>444</v>
      </c>
      <c r="C1103" s="152" t="s">
        <v>636</v>
      </c>
      <c r="D1103" s="152" t="s">
        <v>9</v>
      </c>
      <c r="E1103" s="152" t="s">
        <v>12</v>
      </c>
      <c r="F1103"/>
      <c r="G1103" s="152"/>
      <c r="H1103" s="152" t="s">
        <v>11</v>
      </c>
      <c r="I1103" s="152" t="s">
        <v>506</v>
      </c>
      <c r="J1103">
        <v>347.0093</v>
      </c>
      <c r="K1103" s="152" t="s">
        <v>744</v>
      </c>
      <c r="L1103" s="152" t="s">
        <v>741</v>
      </c>
      <c r="M1103">
        <v>2022</v>
      </c>
      <c r="N1103" t="s">
        <v>5515</v>
      </c>
    </row>
    <row r="1104" spans="1:14">
      <c r="A1104" s="152" t="s">
        <v>1972</v>
      </c>
      <c r="B1104" s="152" t="s">
        <v>444</v>
      </c>
      <c r="C1104" s="152" t="s">
        <v>636</v>
      </c>
      <c r="D1104" s="152" t="s">
        <v>9</v>
      </c>
      <c r="E1104" s="152" t="s">
        <v>12</v>
      </c>
      <c r="F1104"/>
      <c r="G1104" s="152"/>
      <c r="H1104" s="152" t="s">
        <v>405</v>
      </c>
      <c r="I1104" s="152" t="s">
        <v>506</v>
      </c>
      <c r="J1104">
        <v>0.18382999999999999</v>
      </c>
      <c r="K1104" s="152" t="s">
        <v>744</v>
      </c>
      <c r="L1104" s="152" t="s">
        <v>741</v>
      </c>
      <c r="M1104">
        <v>2022</v>
      </c>
      <c r="N1104" t="s">
        <v>5516</v>
      </c>
    </row>
    <row r="1105" spans="1:14">
      <c r="A1105" s="152" t="s">
        <v>1973</v>
      </c>
      <c r="B1105" s="152" t="s">
        <v>444</v>
      </c>
      <c r="C1105" s="152" t="s">
        <v>636</v>
      </c>
      <c r="D1105" s="152" t="s">
        <v>9</v>
      </c>
      <c r="E1105" s="152" t="s">
        <v>12</v>
      </c>
      <c r="F1105"/>
      <c r="G1105" s="152"/>
      <c r="H1105" s="152" t="s">
        <v>582</v>
      </c>
      <c r="I1105" s="152" t="s">
        <v>506</v>
      </c>
      <c r="J1105">
        <v>2.7189999999999999E-2</v>
      </c>
      <c r="K1105" s="152" t="s">
        <v>744</v>
      </c>
      <c r="L1105" s="152" t="s">
        <v>741</v>
      </c>
      <c r="M1105">
        <v>2022</v>
      </c>
      <c r="N1105" t="s">
        <v>5517</v>
      </c>
    </row>
    <row r="1106" spans="1:14">
      <c r="A1106" s="152" t="s">
        <v>1974</v>
      </c>
      <c r="B1106" s="152" t="s">
        <v>444</v>
      </c>
      <c r="C1106" s="152" t="s">
        <v>636</v>
      </c>
      <c r="D1106" s="152" t="s">
        <v>9</v>
      </c>
      <c r="E1106" s="152" t="s">
        <v>12</v>
      </c>
      <c r="F1106"/>
      <c r="G1106" s="152"/>
      <c r="H1106" s="152" t="s">
        <v>581</v>
      </c>
      <c r="I1106" s="152" t="s">
        <v>506</v>
      </c>
      <c r="J1106">
        <v>2.5319999999999999E-2</v>
      </c>
      <c r="K1106" s="152" t="s">
        <v>744</v>
      </c>
      <c r="L1106" s="152" t="s">
        <v>741</v>
      </c>
      <c r="M1106">
        <v>2022</v>
      </c>
      <c r="N1106" t="s">
        <v>5518</v>
      </c>
    </row>
    <row r="1107" spans="1:14">
      <c r="A1107" s="152" t="s">
        <v>1975</v>
      </c>
      <c r="B1107" s="152" t="s">
        <v>444</v>
      </c>
      <c r="C1107" s="152" t="s">
        <v>636</v>
      </c>
      <c r="D1107" s="152" t="s">
        <v>9</v>
      </c>
      <c r="E1107" s="152" t="s">
        <v>13</v>
      </c>
      <c r="F1107"/>
      <c r="G1107" s="152"/>
      <c r="H1107" s="152" t="s">
        <v>11</v>
      </c>
      <c r="I1107" s="152" t="s">
        <v>506</v>
      </c>
      <c r="J1107">
        <v>432.58645000000001</v>
      </c>
      <c r="K1107" s="152" t="s">
        <v>744</v>
      </c>
      <c r="L1107" s="152" t="s">
        <v>741</v>
      </c>
      <c r="M1107">
        <v>2022</v>
      </c>
      <c r="N1107" t="s">
        <v>5519</v>
      </c>
    </row>
    <row r="1108" spans="1:14">
      <c r="A1108" s="152" t="s">
        <v>1976</v>
      </c>
      <c r="B1108" s="152" t="s">
        <v>444</v>
      </c>
      <c r="C1108" s="152" t="s">
        <v>636</v>
      </c>
      <c r="D1108" s="152" t="s">
        <v>9</v>
      </c>
      <c r="E1108" s="152" t="s">
        <v>13</v>
      </c>
      <c r="F1108"/>
      <c r="G1108" s="152"/>
      <c r="H1108" s="152" t="s">
        <v>206</v>
      </c>
      <c r="I1108" s="152" t="s">
        <v>506</v>
      </c>
      <c r="J1108">
        <v>0.34339999999999998</v>
      </c>
      <c r="K1108" s="152" t="s">
        <v>744</v>
      </c>
      <c r="L1108" s="152" t="s">
        <v>741</v>
      </c>
      <c r="M1108">
        <v>2022</v>
      </c>
      <c r="N1108" t="s">
        <v>5520</v>
      </c>
    </row>
    <row r="1109" spans="1:14">
      <c r="A1109" s="152" t="s">
        <v>1977</v>
      </c>
      <c r="B1109" s="152" t="s">
        <v>444</v>
      </c>
      <c r="C1109" s="152" t="s">
        <v>636</v>
      </c>
      <c r="D1109" s="152" t="s">
        <v>9</v>
      </c>
      <c r="E1109" s="152" t="s">
        <v>13</v>
      </c>
      <c r="F1109"/>
      <c r="G1109" s="152"/>
      <c r="H1109" s="152" t="s">
        <v>582</v>
      </c>
      <c r="I1109" s="152" t="s">
        <v>506</v>
      </c>
      <c r="J1109">
        <v>3.4459999999999998E-2</v>
      </c>
      <c r="K1109" s="152" t="s">
        <v>744</v>
      </c>
      <c r="L1109" s="152" t="s">
        <v>741</v>
      </c>
      <c r="M1109">
        <v>2022</v>
      </c>
      <c r="N1109" t="s">
        <v>5521</v>
      </c>
    </row>
    <row r="1110" spans="1:14">
      <c r="A1110" s="152" t="s">
        <v>1978</v>
      </c>
      <c r="B1110" s="152" t="s">
        <v>444</v>
      </c>
      <c r="C1110" s="152" t="s">
        <v>636</v>
      </c>
      <c r="D1110" s="152" t="s">
        <v>9</v>
      </c>
      <c r="E1110" s="152" t="s">
        <v>13</v>
      </c>
      <c r="F1110"/>
      <c r="G1110" s="152"/>
      <c r="H1110" s="152" t="s">
        <v>581</v>
      </c>
      <c r="I1110" s="152" t="s">
        <v>506</v>
      </c>
      <c r="J1110">
        <v>3.1099999999999999E-2</v>
      </c>
      <c r="K1110" s="152" t="s">
        <v>744</v>
      </c>
      <c r="L1110" s="152" t="s">
        <v>741</v>
      </c>
      <c r="M1110">
        <v>2022</v>
      </c>
      <c r="N1110" t="s">
        <v>5522</v>
      </c>
    </row>
    <row r="1111" spans="1:14">
      <c r="A1111" s="152" t="s">
        <v>1979</v>
      </c>
      <c r="B1111" s="152" t="s">
        <v>444</v>
      </c>
      <c r="C1111" s="152" t="s">
        <v>636</v>
      </c>
      <c r="D1111" s="152" t="s">
        <v>9</v>
      </c>
      <c r="E1111" s="152" t="s">
        <v>14</v>
      </c>
      <c r="F1111"/>
      <c r="G1111" s="152"/>
      <c r="H1111" s="152" t="s">
        <v>11</v>
      </c>
      <c r="I1111" s="152" t="s">
        <v>506</v>
      </c>
      <c r="J1111">
        <v>432.58645000000001</v>
      </c>
      <c r="K1111" s="152" t="s">
        <v>744</v>
      </c>
      <c r="L1111" s="152" t="s">
        <v>741</v>
      </c>
      <c r="M1111">
        <v>2022</v>
      </c>
      <c r="N1111" t="s">
        <v>5523</v>
      </c>
    </row>
    <row r="1112" spans="1:14">
      <c r="A1112" s="152" t="s">
        <v>1980</v>
      </c>
      <c r="B1112" s="152" t="s">
        <v>444</v>
      </c>
      <c r="C1112" s="152" t="s">
        <v>636</v>
      </c>
      <c r="D1112" s="152" t="s">
        <v>9</v>
      </c>
      <c r="E1112" s="152" t="s">
        <v>14</v>
      </c>
      <c r="F1112"/>
      <c r="G1112" s="152"/>
      <c r="H1112" s="152" t="s">
        <v>206</v>
      </c>
      <c r="I1112" s="152" t="s">
        <v>506</v>
      </c>
      <c r="J1112">
        <v>0.34339999999999998</v>
      </c>
      <c r="K1112" s="152" t="s">
        <v>744</v>
      </c>
      <c r="L1112" s="152" t="s">
        <v>741</v>
      </c>
      <c r="M1112">
        <v>2022</v>
      </c>
      <c r="N1112" t="s">
        <v>5524</v>
      </c>
    </row>
    <row r="1113" spans="1:14">
      <c r="A1113" s="152" t="s">
        <v>1981</v>
      </c>
      <c r="B1113" s="152" t="s">
        <v>444</v>
      </c>
      <c r="C1113" s="152" t="s">
        <v>636</v>
      </c>
      <c r="D1113" s="152" t="s">
        <v>9</v>
      </c>
      <c r="E1113" s="152" t="s">
        <v>14</v>
      </c>
      <c r="F1113"/>
      <c r="G1113" s="152"/>
      <c r="H1113" s="152" t="s">
        <v>582</v>
      </c>
      <c r="I1113" s="152" t="s">
        <v>506</v>
      </c>
      <c r="J1113">
        <v>3.4459999999999998E-2</v>
      </c>
      <c r="K1113" s="152" t="s">
        <v>744</v>
      </c>
      <c r="L1113" s="152" t="s">
        <v>741</v>
      </c>
      <c r="M1113">
        <v>2022</v>
      </c>
      <c r="N1113" t="s">
        <v>5525</v>
      </c>
    </row>
    <row r="1114" spans="1:14">
      <c r="A1114" s="152" t="s">
        <v>1982</v>
      </c>
      <c r="B1114" s="152" t="s">
        <v>444</v>
      </c>
      <c r="C1114" s="152" t="s">
        <v>636</v>
      </c>
      <c r="D1114" s="152" t="s">
        <v>9</v>
      </c>
      <c r="E1114" s="152" t="s">
        <v>14</v>
      </c>
      <c r="F1114"/>
      <c r="G1114" s="152"/>
      <c r="H1114" s="152" t="s">
        <v>581</v>
      </c>
      <c r="I1114" s="152" t="s">
        <v>506</v>
      </c>
      <c r="J1114">
        <v>3.1099999999999999E-2</v>
      </c>
      <c r="K1114" s="152" t="s">
        <v>744</v>
      </c>
      <c r="L1114" s="152" t="s">
        <v>741</v>
      </c>
      <c r="M1114">
        <v>2022</v>
      </c>
      <c r="N1114" t="s">
        <v>5526</v>
      </c>
    </row>
    <row r="1115" spans="1:14">
      <c r="A1115" s="152" t="s">
        <v>1983</v>
      </c>
      <c r="B1115" s="152" t="s">
        <v>444</v>
      </c>
      <c r="C1115" s="152" t="s">
        <v>636</v>
      </c>
      <c r="D1115" s="152" t="s">
        <v>9</v>
      </c>
      <c r="E1115" s="152" t="s">
        <v>15</v>
      </c>
      <c r="F1115"/>
      <c r="G1115" s="152"/>
      <c r="H1115" s="152" t="s">
        <v>11</v>
      </c>
      <c r="I1115" s="152" t="s">
        <v>506</v>
      </c>
      <c r="J1115">
        <v>304.50970000000001</v>
      </c>
      <c r="K1115" s="152" t="s">
        <v>744</v>
      </c>
      <c r="L1115" s="152" t="s">
        <v>741</v>
      </c>
      <c r="M1115">
        <v>2022</v>
      </c>
      <c r="N1115" t="s">
        <v>5527</v>
      </c>
    </row>
    <row r="1116" spans="1:14">
      <c r="A1116" s="152" t="s">
        <v>1984</v>
      </c>
      <c r="B1116" s="152" t="s">
        <v>444</v>
      </c>
      <c r="C1116" s="152" t="s">
        <v>636</v>
      </c>
      <c r="D1116" s="152" t="s">
        <v>9</v>
      </c>
      <c r="E1116" s="152" t="s">
        <v>15</v>
      </c>
      <c r="F1116"/>
      <c r="G1116" s="152"/>
      <c r="H1116" s="152" t="s">
        <v>405</v>
      </c>
      <c r="I1116" s="152" t="s">
        <v>506</v>
      </c>
      <c r="J1116">
        <v>0.11154</v>
      </c>
      <c r="K1116" s="152" t="s">
        <v>744</v>
      </c>
      <c r="L1116" s="152" t="s">
        <v>741</v>
      </c>
      <c r="M1116">
        <v>2022</v>
      </c>
      <c r="N1116" t="s">
        <v>5528</v>
      </c>
    </row>
    <row r="1117" spans="1:14">
      <c r="A1117" s="152" t="s">
        <v>1985</v>
      </c>
      <c r="B1117" s="152" t="s">
        <v>444</v>
      </c>
      <c r="C1117" s="152" t="s">
        <v>636</v>
      </c>
      <c r="D1117" s="152" t="s">
        <v>9</v>
      </c>
      <c r="E1117" s="152" t="s">
        <v>15</v>
      </c>
      <c r="F1117"/>
      <c r="G1117" s="152"/>
      <c r="H1117" s="152" t="s">
        <v>582</v>
      </c>
      <c r="I1117" s="152" t="s">
        <v>506</v>
      </c>
      <c r="J1117">
        <v>2.3519999999999999E-2</v>
      </c>
      <c r="K1117" s="152" t="s">
        <v>744</v>
      </c>
      <c r="L1117" s="152" t="s">
        <v>741</v>
      </c>
      <c r="M1117">
        <v>2022</v>
      </c>
      <c r="N1117" t="s">
        <v>5529</v>
      </c>
    </row>
    <row r="1118" spans="1:14">
      <c r="A1118" s="152" t="s">
        <v>1986</v>
      </c>
      <c r="B1118" s="152" t="s">
        <v>444</v>
      </c>
      <c r="C1118" s="152" t="s">
        <v>636</v>
      </c>
      <c r="D1118" s="152" t="s">
        <v>9</v>
      </c>
      <c r="E1118" s="152" t="s">
        <v>15</v>
      </c>
      <c r="F1118"/>
      <c r="G1118" s="152"/>
      <c r="H1118" s="152" t="s">
        <v>581</v>
      </c>
      <c r="I1118" s="152" t="s">
        <v>506</v>
      </c>
      <c r="J1118">
        <v>2.164E-2</v>
      </c>
      <c r="K1118" s="152" t="s">
        <v>744</v>
      </c>
      <c r="L1118" s="152" t="s">
        <v>741</v>
      </c>
      <c r="M1118">
        <v>2022</v>
      </c>
      <c r="N1118" t="s">
        <v>5530</v>
      </c>
    </row>
    <row r="1119" spans="1:14">
      <c r="A1119" s="152" t="s">
        <v>1987</v>
      </c>
      <c r="B1119" s="152" t="s">
        <v>444</v>
      </c>
      <c r="C1119" s="152" t="s">
        <v>636</v>
      </c>
      <c r="D1119" s="152" t="s">
        <v>9</v>
      </c>
      <c r="E1119" s="152" t="s">
        <v>583</v>
      </c>
      <c r="F1119"/>
      <c r="G1119" s="152"/>
      <c r="H1119" s="152" t="s">
        <v>11</v>
      </c>
      <c r="I1119" s="152" t="s">
        <v>506</v>
      </c>
      <c r="J1119">
        <v>350.45558</v>
      </c>
      <c r="K1119" s="152" t="s">
        <v>744</v>
      </c>
      <c r="L1119" s="152" t="s">
        <v>741</v>
      </c>
      <c r="M1119">
        <v>2022</v>
      </c>
      <c r="N1119" t="s">
        <v>5531</v>
      </c>
    </row>
    <row r="1120" spans="1:14">
      <c r="A1120" s="152" t="s">
        <v>1988</v>
      </c>
      <c r="B1120" s="152" t="s">
        <v>444</v>
      </c>
      <c r="C1120" s="152" t="s">
        <v>636</v>
      </c>
      <c r="D1120" s="152" t="s">
        <v>9</v>
      </c>
      <c r="E1120" s="152" t="s">
        <v>583</v>
      </c>
      <c r="F1120"/>
      <c r="G1120" s="152"/>
      <c r="H1120" s="152" t="s">
        <v>405</v>
      </c>
      <c r="I1120" s="152" t="s">
        <v>506</v>
      </c>
      <c r="J1120">
        <v>0.18046000000000001</v>
      </c>
      <c r="K1120" s="152" t="s">
        <v>744</v>
      </c>
      <c r="L1120" s="152" t="s">
        <v>741</v>
      </c>
      <c r="M1120">
        <v>2022</v>
      </c>
      <c r="N1120" t="s">
        <v>5532</v>
      </c>
    </row>
    <row r="1121" spans="1:14">
      <c r="A1121" s="152" t="s">
        <v>1989</v>
      </c>
      <c r="B1121" s="152" t="s">
        <v>444</v>
      </c>
      <c r="C1121" s="152" t="s">
        <v>636</v>
      </c>
      <c r="D1121" s="152" t="s">
        <v>9</v>
      </c>
      <c r="E1121" s="152" t="s">
        <v>583</v>
      </c>
      <c r="F1121"/>
      <c r="G1121" s="152"/>
      <c r="H1121" s="152" t="s">
        <v>582</v>
      </c>
      <c r="I1121" s="152" t="s">
        <v>506</v>
      </c>
      <c r="J1121">
        <v>2.7189999999999999E-2</v>
      </c>
      <c r="K1121" s="152" t="s">
        <v>744</v>
      </c>
      <c r="L1121" s="152" t="s">
        <v>741</v>
      </c>
      <c r="M1121">
        <v>2022</v>
      </c>
      <c r="N1121" t="s">
        <v>5533</v>
      </c>
    </row>
    <row r="1122" spans="1:14">
      <c r="A1122" s="152" t="s">
        <v>1990</v>
      </c>
      <c r="B1122" s="152" t="s">
        <v>444</v>
      </c>
      <c r="C1122" s="152" t="s">
        <v>636</v>
      </c>
      <c r="D1122" s="152" t="s">
        <v>9</v>
      </c>
      <c r="E1122" s="152" t="s">
        <v>583</v>
      </c>
      <c r="F1122"/>
      <c r="G1122" s="152"/>
      <c r="H1122" s="152" t="s">
        <v>581</v>
      </c>
      <c r="I1122" s="152" t="s">
        <v>506</v>
      </c>
      <c r="J1122">
        <v>2.503E-2</v>
      </c>
      <c r="K1122" s="152" t="s">
        <v>744</v>
      </c>
      <c r="L1122" s="152" t="s">
        <v>741</v>
      </c>
      <c r="M1122">
        <v>2022</v>
      </c>
      <c r="N1122" t="s">
        <v>5534</v>
      </c>
    </row>
    <row r="1123" spans="1:14">
      <c r="A1123" s="152" t="s">
        <v>1991</v>
      </c>
      <c r="B1123" s="152" t="s">
        <v>444</v>
      </c>
      <c r="C1123" s="152" t="s">
        <v>636</v>
      </c>
      <c r="D1123" s="152" t="s">
        <v>16</v>
      </c>
      <c r="E1123" s="152" t="s">
        <v>17</v>
      </c>
      <c r="F1123"/>
      <c r="G1123" s="152"/>
      <c r="H1123" s="152" t="s">
        <v>11</v>
      </c>
      <c r="I1123" s="152" t="s">
        <v>506</v>
      </c>
      <c r="J1123">
        <v>815.31014000000005</v>
      </c>
      <c r="K1123" s="152" t="s">
        <v>744</v>
      </c>
      <c r="L1123" s="152" t="s">
        <v>741</v>
      </c>
      <c r="M1123">
        <v>2022</v>
      </c>
      <c r="N1123" t="s">
        <v>5535</v>
      </c>
    </row>
    <row r="1124" spans="1:14">
      <c r="A1124" s="152" t="s">
        <v>1992</v>
      </c>
      <c r="B1124" s="152" t="s">
        <v>444</v>
      </c>
      <c r="C1124" s="152" t="s">
        <v>636</v>
      </c>
      <c r="D1124" s="152" t="s">
        <v>16</v>
      </c>
      <c r="E1124" s="152" t="s">
        <v>17</v>
      </c>
      <c r="F1124"/>
      <c r="G1124" s="152"/>
      <c r="H1124" s="152" t="s">
        <v>405</v>
      </c>
      <c r="I1124" s="152" t="s">
        <v>506</v>
      </c>
      <c r="J1124">
        <v>0.59511999999999998</v>
      </c>
      <c r="K1124" s="152" t="s">
        <v>744</v>
      </c>
      <c r="L1124" s="152" t="s">
        <v>741</v>
      </c>
      <c r="M1124">
        <v>2022</v>
      </c>
      <c r="N1124" t="s">
        <v>5536</v>
      </c>
    </row>
    <row r="1125" spans="1:14">
      <c r="A1125" s="152" t="s">
        <v>1993</v>
      </c>
      <c r="B1125" s="152" t="s">
        <v>444</v>
      </c>
      <c r="C1125" s="152" t="s">
        <v>636</v>
      </c>
      <c r="D1125" s="152" t="s">
        <v>16</v>
      </c>
      <c r="E1125" s="152" t="s">
        <v>17</v>
      </c>
      <c r="F1125"/>
      <c r="G1125" s="152"/>
      <c r="H1125" s="152" t="s">
        <v>582</v>
      </c>
      <c r="I1125" s="152" t="s">
        <v>506</v>
      </c>
      <c r="J1125">
        <v>6.5519999999999995E-2</v>
      </c>
      <c r="K1125" s="152" t="s">
        <v>744</v>
      </c>
      <c r="L1125" s="152" t="s">
        <v>741</v>
      </c>
      <c r="M1125">
        <v>2022</v>
      </c>
      <c r="N1125" t="s">
        <v>5537</v>
      </c>
    </row>
    <row r="1126" spans="1:14">
      <c r="A1126" s="152" t="s">
        <v>1994</v>
      </c>
      <c r="B1126" s="152" t="s">
        <v>444</v>
      </c>
      <c r="C1126" s="152" t="s">
        <v>636</v>
      </c>
      <c r="D1126" s="152" t="s">
        <v>16</v>
      </c>
      <c r="E1126" s="152" t="s">
        <v>17</v>
      </c>
      <c r="F1126"/>
      <c r="G1126" s="152"/>
      <c r="H1126" s="152" t="s">
        <v>581</v>
      </c>
      <c r="I1126" s="152" t="s">
        <v>506</v>
      </c>
      <c r="J1126">
        <v>6.2239999999999997E-2</v>
      </c>
      <c r="K1126" s="152" t="s">
        <v>744</v>
      </c>
      <c r="L1126" s="152" t="s">
        <v>741</v>
      </c>
      <c r="M1126">
        <v>2022</v>
      </c>
      <c r="N1126" t="s">
        <v>5538</v>
      </c>
    </row>
    <row r="1127" spans="1:14">
      <c r="A1127" s="152" t="s">
        <v>1995</v>
      </c>
      <c r="B1127" s="152" t="s">
        <v>444</v>
      </c>
      <c r="C1127" s="152" t="s">
        <v>636</v>
      </c>
      <c r="D1127" s="152" t="s">
        <v>16</v>
      </c>
      <c r="E1127" s="152" t="s">
        <v>18</v>
      </c>
      <c r="F1127"/>
      <c r="G1127" s="152"/>
      <c r="H1127" s="152" t="s">
        <v>11</v>
      </c>
      <c r="I1127" s="152" t="s">
        <v>506</v>
      </c>
      <c r="J1127">
        <v>658.57015999999999</v>
      </c>
      <c r="K1127" s="152" t="s">
        <v>744</v>
      </c>
      <c r="L1127" s="152" t="s">
        <v>741</v>
      </c>
      <c r="M1127">
        <v>2022</v>
      </c>
      <c r="N1127" t="s">
        <v>5539</v>
      </c>
    </row>
    <row r="1128" spans="1:14">
      <c r="A1128" s="152" t="s">
        <v>1996</v>
      </c>
      <c r="B1128" s="152" t="s">
        <v>444</v>
      </c>
      <c r="C1128" s="152" t="s">
        <v>636</v>
      </c>
      <c r="D1128" s="152" t="s">
        <v>16</v>
      </c>
      <c r="E1128" s="152" t="s">
        <v>18</v>
      </c>
      <c r="F1128"/>
      <c r="G1128" s="152"/>
      <c r="H1128" s="152" t="s">
        <v>405</v>
      </c>
      <c r="I1128" s="152" t="s">
        <v>506</v>
      </c>
      <c r="J1128">
        <v>0.52685999999999999</v>
      </c>
      <c r="K1128" s="152" t="s">
        <v>744</v>
      </c>
      <c r="L1128" s="152" t="s">
        <v>741</v>
      </c>
      <c r="M1128">
        <v>2022</v>
      </c>
      <c r="N1128" t="s">
        <v>5540</v>
      </c>
    </row>
    <row r="1129" spans="1:14">
      <c r="A1129" s="152" t="s">
        <v>1997</v>
      </c>
      <c r="B1129" s="152" t="s">
        <v>444</v>
      </c>
      <c r="C1129" s="152" t="s">
        <v>636</v>
      </c>
      <c r="D1129" s="152" t="s">
        <v>16</v>
      </c>
      <c r="E1129" s="152" t="s">
        <v>18</v>
      </c>
      <c r="F1129"/>
      <c r="G1129" s="152"/>
      <c r="H1129" s="152" t="s">
        <v>582</v>
      </c>
      <c r="I1129" s="152" t="s">
        <v>506</v>
      </c>
      <c r="J1129">
        <v>5.3999999999999999E-2</v>
      </c>
      <c r="K1129" s="152" t="s">
        <v>744</v>
      </c>
      <c r="L1129" s="152" t="s">
        <v>741</v>
      </c>
      <c r="M1129">
        <v>2022</v>
      </c>
      <c r="N1129" t="s">
        <v>5541</v>
      </c>
    </row>
    <row r="1130" spans="1:14">
      <c r="A1130" s="152" t="s">
        <v>1998</v>
      </c>
      <c r="B1130" s="152" t="s">
        <v>444</v>
      </c>
      <c r="C1130" s="152" t="s">
        <v>636</v>
      </c>
      <c r="D1130" s="152" t="s">
        <v>16</v>
      </c>
      <c r="E1130" s="152" t="s">
        <v>18</v>
      </c>
      <c r="F1130"/>
      <c r="G1130" s="152"/>
      <c r="H1130" s="152" t="s">
        <v>581</v>
      </c>
      <c r="I1130" s="152" t="s">
        <v>506</v>
      </c>
      <c r="J1130">
        <v>5.1299999999999998E-2</v>
      </c>
      <c r="K1130" s="152" t="s">
        <v>744</v>
      </c>
      <c r="L1130" s="152" t="s">
        <v>741</v>
      </c>
      <c r="M1130">
        <v>2022</v>
      </c>
      <c r="N1130" t="s">
        <v>5542</v>
      </c>
    </row>
    <row r="1131" spans="1:14">
      <c r="A1131" s="152" t="s">
        <v>1999</v>
      </c>
      <c r="B1131" s="152" t="s">
        <v>444</v>
      </c>
      <c r="C1131" s="152" t="s">
        <v>636</v>
      </c>
      <c r="D1131" s="152" t="s">
        <v>16</v>
      </c>
      <c r="E1131" s="152" t="s">
        <v>19</v>
      </c>
      <c r="F1131"/>
      <c r="G1131" s="152"/>
      <c r="H1131" s="152" t="s">
        <v>11</v>
      </c>
      <c r="I1131" s="152" t="s">
        <v>506</v>
      </c>
      <c r="J1131">
        <v>657.97242000000006</v>
      </c>
      <c r="K1131" s="152" t="s">
        <v>744</v>
      </c>
      <c r="L1131" s="152" t="s">
        <v>741</v>
      </c>
      <c r="M1131">
        <v>2022</v>
      </c>
      <c r="N1131" t="s">
        <v>5543</v>
      </c>
    </row>
    <row r="1132" spans="1:14">
      <c r="A1132" s="152" t="s">
        <v>2000</v>
      </c>
      <c r="B1132" s="152" t="s">
        <v>444</v>
      </c>
      <c r="C1132" s="152" t="s">
        <v>636</v>
      </c>
      <c r="D1132" s="152" t="s">
        <v>16</v>
      </c>
      <c r="E1132" s="152" t="s">
        <v>19</v>
      </c>
      <c r="F1132"/>
      <c r="G1132" s="152"/>
      <c r="H1132" s="152" t="s">
        <v>405</v>
      </c>
      <c r="I1132" s="152" t="s">
        <v>506</v>
      </c>
      <c r="J1132">
        <v>0.52807000000000004</v>
      </c>
      <c r="K1132" s="152" t="s">
        <v>744</v>
      </c>
      <c r="L1132" s="152" t="s">
        <v>741</v>
      </c>
      <c r="M1132">
        <v>2022</v>
      </c>
      <c r="N1132" t="s">
        <v>5544</v>
      </c>
    </row>
    <row r="1133" spans="1:14">
      <c r="A1133" s="152" t="s">
        <v>2001</v>
      </c>
      <c r="B1133" s="152" t="s">
        <v>444</v>
      </c>
      <c r="C1133" s="152" t="s">
        <v>636</v>
      </c>
      <c r="D1133" s="152" t="s">
        <v>16</v>
      </c>
      <c r="E1133" s="152" t="s">
        <v>19</v>
      </c>
      <c r="F1133"/>
      <c r="G1133" s="152"/>
      <c r="H1133" s="152" t="s">
        <v>582</v>
      </c>
      <c r="I1133" s="152" t="s">
        <v>506</v>
      </c>
      <c r="J1133">
        <v>5.3999999999999999E-2</v>
      </c>
      <c r="K1133" s="152" t="s">
        <v>744</v>
      </c>
      <c r="L1133" s="152" t="s">
        <v>741</v>
      </c>
      <c r="M1133">
        <v>2022</v>
      </c>
      <c r="N1133" t="s">
        <v>5545</v>
      </c>
    </row>
    <row r="1134" spans="1:14">
      <c r="A1134" s="152" t="s">
        <v>2002</v>
      </c>
      <c r="B1134" s="152" t="s">
        <v>444</v>
      </c>
      <c r="C1134" s="152" t="s">
        <v>636</v>
      </c>
      <c r="D1134" s="152" t="s">
        <v>16</v>
      </c>
      <c r="E1134" s="152" t="s">
        <v>19</v>
      </c>
      <c r="F1134"/>
      <c r="G1134" s="152"/>
      <c r="H1134" s="152" t="s">
        <v>581</v>
      </c>
      <c r="I1134" s="152" t="s">
        <v>506</v>
      </c>
      <c r="J1134">
        <v>5.1299999999999998E-2</v>
      </c>
      <c r="K1134" s="152" t="s">
        <v>744</v>
      </c>
      <c r="L1134" s="152" t="s">
        <v>741</v>
      </c>
      <c r="M1134">
        <v>2022</v>
      </c>
      <c r="N1134" t="s">
        <v>5546</v>
      </c>
    </row>
    <row r="1135" spans="1:14">
      <c r="A1135" s="152" t="s">
        <v>2003</v>
      </c>
      <c r="B1135" s="152" t="s">
        <v>444</v>
      </c>
      <c r="C1135" s="152" t="s">
        <v>636</v>
      </c>
      <c r="D1135" s="152" t="s">
        <v>16</v>
      </c>
      <c r="E1135" s="152" t="s">
        <v>20</v>
      </c>
      <c r="F1135"/>
      <c r="G1135" s="152"/>
      <c r="H1135" s="152" t="s">
        <v>11</v>
      </c>
      <c r="I1135" s="152" t="s">
        <v>506</v>
      </c>
      <c r="J1135">
        <v>720.72856999999999</v>
      </c>
      <c r="K1135" s="152" t="s">
        <v>744</v>
      </c>
      <c r="L1135" s="152" t="s">
        <v>741</v>
      </c>
      <c r="M1135">
        <v>2022</v>
      </c>
      <c r="N1135" t="s">
        <v>5547</v>
      </c>
    </row>
    <row r="1136" spans="1:14">
      <c r="A1136" s="152" t="s">
        <v>2004</v>
      </c>
      <c r="B1136" s="152" t="s">
        <v>444</v>
      </c>
      <c r="C1136" s="152" t="s">
        <v>636</v>
      </c>
      <c r="D1136" s="152" t="s">
        <v>16</v>
      </c>
      <c r="E1136" s="152" t="s">
        <v>20</v>
      </c>
      <c r="F1136"/>
      <c r="G1136" s="152"/>
      <c r="H1136" s="152" t="s">
        <v>405</v>
      </c>
      <c r="I1136" s="152" t="s">
        <v>506</v>
      </c>
      <c r="J1136">
        <v>0.60985999999999996</v>
      </c>
      <c r="K1136" s="152" t="s">
        <v>744</v>
      </c>
      <c r="L1136" s="152" t="s">
        <v>741</v>
      </c>
      <c r="M1136">
        <v>2022</v>
      </c>
      <c r="N1136" t="s">
        <v>5548</v>
      </c>
    </row>
    <row r="1137" spans="1:14">
      <c r="A1137" s="152" t="s">
        <v>2005</v>
      </c>
      <c r="B1137" s="152" t="s">
        <v>444</v>
      </c>
      <c r="C1137" s="152" t="s">
        <v>636</v>
      </c>
      <c r="D1137" s="152" t="s">
        <v>16</v>
      </c>
      <c r="E1137" s="152" t="s">
        <v>20</v>
      </c>
      <c r="F1137"/>
      <c r="G1137" s="152"/>
      <c r="H1137" s="152" t="s">
        <v>582</v>
      </c>
      <c r="I1137" s="152" t="s">
        <v>506</v>
      </c>
      <c r="J1137">
        <v>6.1089999999999998E-2</v>
      </c>
      <c r="K1137" s="152" t="s">
        <v>744</v>
      </c>
      <c r="L1137" s="152" t="s">
        <v>741</v>
      </c>
      <c r="M1137">
        <v>2022</v>
      </c>
      <c r="N1137" t="s">
        <v>5549</v>
      </c>
    </row>
    <row r="1138" spans="1:14">
      <c r="A1138" s="152" t="s">
        <v>2006</v>
      </c>
      <c r="B1138" s="152" t="s">
        <v>444</v>
      </c>
      <c r="C1138" s="152" t="s">
        <v>636</v>
      </c>
      <c r="D1138" s="152" t="s">
        <v>16</v>
      </c>
      <c r="E1138" s="152" t="s">
        <v>20</v>
      </c>
      <c r="F1138"/>
      <c r="G1138" s="152"/>
      <c r="H1138" s="152" t="s">
        <v>581</v>
      </c>
      <c r="I1138" s="152" t="s">
        <v>506</v>
      </c>
      <c r="J1138">
        <v>5.7500000000000002E-2</v>
      </c>
      <c r="K1138" s="152" t="s">
        <v>744</v>
      </c>
      <c r="L1138" s="152" t="s">
        <v>741</v>
      </c>
      <c r="M1138">
        <v>2022</v>
      </c>
      <c r="N1138" t="s">
        <v>5550</v>
      </c>
    </row>
    <row r="1139" spans="1:14">
      <c r="A1139" s="152" t="s">
        <v>2007</v>
      </c>
      <c r="B1139" s="152" t="s">
        <v>444</v>
      </c>
      <c r="C1139" s="152" t="s">
        <v>636</v>
      </c>
      <c r="D1139" s="152" t="s">
        <v>16</v>
      </c>
      <c r="E1139" s="152" t="s">
        <v>21</v>
      </c>
      <c r="F1139"/>
      <c r="G1139" s="152"/>
      <c r="H1139" s="152" t="s">
        <v>11</v>
      </c>
      <c r="I1139" s="152" t="s">
        <v>506</v>
      </c>
      <c r="J1139">
        <v>745.68124999999998</v>
      </c>
      <c r="K1139" s="152" t="s">
        <v>744</v>
      </c>
      <c r="L1139" s="152" t="s">
        <v>741</v>
      </c>
      <c r="M1139">
        <v>2022</v>
      </c>
      <c r="N1139" t="s">
        <v>5551</v>
      </c>
    </row>
    <row r="1140" spans="1:14">
      <c r="A1140" s="152" t="s">
        <v>2008</v>
      </c>
      <c r="B1140" s="152" t="s">
        <v>444</v>
      </c>
      <c r="C1140" s="152" t="s">
        <v>636</v>
      </c>
      <c r="D1140" s="152" t="s">
        <v>16</v>
      </c>
      <c r="E1140" s="152" t="s">
        <v>21</v>
      </c>
      <c r="F1140"/>
      <c r="G1140" s="152"/>
      <c r="H1140" s="152" t="s">
        <v>405</v>
      </c>
      <c r="I1140" s="152" t="s">
        <v>506</v>
      </c>
      <c r="J1140">
        <v>0.62873999999999997</v>
      </c>
      <c r="K1140" s="152" t="s">
        <v>744</v>
      </c>
      <c r="L1140" s="152" t="s">
        <v>741</v>
      </c>
      <c r="M1140">
        <v>2022</v>
      </c>
      <c r="N1140" t="s">
        <v>5552</v>
      </c>
    </row>
    <row r="1141" spans="1:14">
      <c r="A1141" s="152" t="s">
        <v>2009</v>
      </c>
      <c r="B1141" s="152" t="s">
        <v>444</v>
      </c>
      <c r="C1141" s="152" t="s">
        <v>636</v>
      </c>
      <c r="D1141" s="152" t="s">
        <v>16</v>
      </c>
      <c r="E1141" s="152" t="s">
        <v>21</v>
      </c>
      <c r="F1141"/>
      <c r="G1141" s="152"/>
      <c r="H1141" s="152" t="s">
        <v>582</v>
      </c>
      <c r="I1141" s="152" t="s">
        <v>506</v>
      </c>
      <c r="J1141">
        <v>6.2640000000000001E-2</v>
      </c>
      <c r="K1141" s="152" t="s">
        <v>744</v>
      </c>
      <c r="L1141" s="152" t="s">
        <v>741</v>
      </c>
      <c r="M1141">
        <v>2022</v>
      </c>
      <c r="N1141" t="s">
        <v>5553</v>
      </c>
    </row>
    <row r="1142" spans="1:14">
      <c r="A1142" s="152" t="s">
        <v>2010</v>
      </c>
      <c r="B1142" s="152" t="s">
        <v>444</v>
      </c>
      <c r="C1142" s="152" t="s">
        <v>636</v>
      </c>
      <c r="D1142" s="152" t="s">
        <v>16</v>
      </c>
      <c r="E1142" s="152" t="s">
        <v>21</v>
      </c>
      <c r="F1142"/>
      <c r="G1142" s="152"/>
      <c r="H1142" s="152" t="s">
        <v>581</v>
      </c>
      <c r="I1142" s="152" t="s">
        <v>506</v>
      </c>
      <c r="J1142">
        <v>5.8880000000000002E-2</v>
      </c>
      <c r="K1142" s="152" t="s">
        <v>744</v>
      </c>
      <c r="L1142" s="152" t="s">
        <v>741</v>
      </c>
      <c r="M1142">
        <v>2022</v>
      </c>
      <c r="N1142" t="s">
        <v>5554</v>
      </c>
    </row>
    <row r="1143" spans="1:14">
      <c r="A1143" s="152" t="s">
        <v>2011</v>
      </c>
      <c r="B1143" s="152" t="s">
        <v>444</v>
      </c>
      <c r="C1143" s="152" t="s">
        <v>636</v>
      </c>
      <c r="D1143" s="152" t="s">
        <v>16</v>
      </c>
      <c r="E1143" s="152" t="s">
        <v>22</v>
      </c>
      <c r="F1143"/>
      <c r="G1143" s="152"/>
      <c r="H1143" s="152" t="s">
        <v>11</v>
      </c>
      <c r="I1143" s="152" t="s">
        <v>506</v>
      </c>
      <c r="J1143">
        <v>709.08076000000005</v>
      </c>
      <c r="K1143" s="152" t="s">
        <v>744</v>
      </c>
      <c r="L1143" s="152" t="s">
        <v>741</v>
      </c>
      <c r="M1143">
        <v>2022</v>
      </c>
      <c r="N1143" t="s">
        <v>5555</v>
      </c>
    </row>
    <row r="1144" spans="1:14">
      <c r="A1144" s="152" t="s">
        <v>2012</v>
      </c>
      <c r="B1144" s="152" t="s">
        <v>444</v>
      </c>
      <c r="C1144" s="152" t="s">
        <v>636</v>
      </c>
      <c r="D1144" s="152" t="s">
        <v>16</v>
      </c>
      <c r="E1144" s="152" t="s">
        <v>22</v>
      </c>
      <c r="F1144"/>
      <c r="G1144" s="152"/>
      <c r="H1144" s="152" t="s">
        <v>405</v>
      </c>
      <c r="I1144" s="152" t="s">
        <v>506</v>
      </c>
      <c r="J1144">
        <v>0.69723000000000002</v>
      </c>
      <c r="K1144" s="152" t="s">
        <v>744</v>
      </c>
      <c r="L1144" s="152" t="s">
        <v>741</v>
      </c>
      <c r="M1144">
        <v>2022</v>
      </c>
      <c r="N1144" t="s">
        <v>5556</v>
      </c>
    </row>
    <row r="1145" spans="1:14">
      <c r="A1145" s="152" t="s">
        <v>2013</v>
      </c>
      <c r="B1145" s="152" t="s">
        <v>444</v>
      </c>
      <c r="C1145" s="152" t="s">
        <v>636</v>
      </c>
      <c r="D1145" s="152" t="s">
        <v>16</v>
      </c>
      <c r="E1145" s="152" t="s">
        <v>22</v>
      </c>
      <c r="F1145"/>
      <c r="G1145" s="152"/>
      <c r="H1145" s="152" t="s">
        <v>582</v>
      </c>
      <c r="I1145" s="152" t="s">
        <v>506</v>
      </c>
      <c r="J1145">
        <v>6.2640000000000001E-2</v>
      </c>
      <c r="K1145" s="152" t="s">
        <v>744</v>
      </c>
      <c r="L1145" s="152" t="s">
        <v>741</v>
      </c>
      <c r="M1145">
        <v>2022</v>
      </c>
      <c r="N1145" t="s">
        <v>5557</v>
      </c>
    </row>
    <row r="1146" spans="1:14">
      <c r="A1146" s="152" t="s">
        <v>2014</v>
      </c>
      <c r="B1146" s="152" t="s">
        <v>444</v>
      </c>
      <c r="C1146" s="152" t="s">
        <v>636</v>
      </c>
      <c r="D1146" s="152" t="s">
        <v>16</v>
      </c>
      <c r="E1146" s="152" t="s">
        <v>22</v>
      </c>
      <c r="F1146"/>
      <c r="G1146" s="152"/>
      <c r="H1146" s="152" t="s">
        <v>581</v>
      </c>
      <c r="I1146" s="152" t="s">
        <v>506</v>
      </c>
      <c r="J1146">
        <v>5.8880000000000002E-2</v>
      </c>
      <c r="K1146" s="152" t="s">
        <v>744</v>
      </c>
      <c r="L1146" s="152" t="s">
        <v>741</v>
      </c>
      <c r="M1146">
        <v>2022</v>
      </c>
      <c r="N1146" t="s">
        <v>5558</v>
      </c>
    </row>
    <row r="1147" spans="1:14">
      <c r="A1147" s="152" t="s">
        <v>2015</v>
      </c>
      <c r="B1147" s="152" t="s">
        <v>444</v>
      </c>
      <c r="C1147" s="152" t="s">
        <v>636</v>
      </c>
      <c r="D1147" s="152" t="s">
        <v>16</v>
      </c>
      <c r="E1147" s="152" t="s">
        <v>23</v>
      </c>
      <c r="F1147"/>
      <c r="G1147" s="152"/>
      <c r="H1147" s="152" t="s">
        <v>11</v>
      </c>
      <c r="I1147" s="152" t="s">
        <v>506</v>
      </c>
      <c r="J1147">
        <v>740.69721000000004</v>
      </c>
      <c r="K1147" s="152" t="s">
        <v>744</v>
      </c>
      <c r="L1147" s="152" t="s">
        <v>741</v>
      </c>
      <c r="M1147">
        <v>2022</v>
      </c>
      <c r="N1147" t="s">
        <v>5559</v>
      </c>
    </row>
    <row r="1148" spans="1:14">
      <c r="A1148" s="152" t="s">
        <v>2016</v>
      </c>
      <c r="B1148" s="152" t="s">
        <v>444</v>
      </c>
      <c r="C1148" s="152" t="s">
        <v>636</v>
      </c>
      <c r="D1148" s="152" t="s">
        <v>16</v>
      </c>
      <c r="E1148" s="152" t="s">
        <v>23</v>
      </c>
      <c r="F1148"/>
      <c r="G1148" s="152"/>
      <c r="H1148" s="152" t="s">
        <v>405</v>
      </c>
      <c r="I1148" s="152" t="s">
        <v>506</v>
      </c>
      <c r="J1148">
        <v>0.63253000000000004</v>
      </c>
      <c r="K1148" s="152" t="s">
        <v>744</v>
      </c>
      <c r="L1148" s="152" t="s">
        <v>741</v>
      </c>
      <c r="M1148">
        <v>2022</v>
      </c>
      <c r="N1148" t="s">
        <v>5560</v>
      </c>
    </row>
    <row r="1149" spans="1:14">
      <c r="A1149" s="152" t="s">
        <v>2017</v>
      </c>
      <c r="B1149" s="152" t="s">
        <v>444</v>
      </c>
      <c r="C1149" s="152" t="s">
        <v>636</v>
      </c>
      <c r="D1149" s="152" t="s">
        <v>16</v>
      </c>
      <c r="E1149" s="152" t="s">
        <v>23</v>
      </c>
      <c r="F1149"/>
      <c r="G1149" s="152"/>
      <c r="H1149" s="152" t="s">
        <v>582</v>
      </c>
      <c r="I1149" s="152" t="s">
        <v>506</v>
      </c>
      <c r="J1149">
        <v>6.2640000000000001E-2</v>
      </c>
      <c r="K1149" s="152" t="s">
        <v>744</v>
      </c>
      <c r="L1149" s="152" t="s">
        <v>741</v>
      </c>
      <c r="M1149">
        <v>2022</v>
      </c>
      <c r="N1149" t="s">
        <v>5561</v>
      </c>
    </row>
    <row r="1150" spans="1:14">
      <c r="A1150" s="152" t="s">
        <v>2018</v>
      </c>
      <c r="B1150" s="152" t="s">
        <v>444</v>
      </c>
      <c r="C1150" s="152" t="s">
        <v>636</v>
      </c>
      <c r="D1150" s="152" t="s">
        <v>16</v>
      </c>
      <c r="E1150" s="152" t="s">
        <v>23</v>
      </c>
      <c r="F1150"/>
      <c r="G1150" s="152"/>
      <c r="H1150" s="152" t="s">
        <v>581</v>
      </c>
      <c r="I1150" s="152" t="s">
        <v>506</v>
      </c>
      <c r="J1150">
        <v>5.8880000000000002E-2</v>
      </c>
      <c r="K1150" s="152" t="s">
        <v>744</v>
      </c>
      <c r="L1150" s="152" t="s">
        <v>741</v>
      </c>
      <c r="M1150">
        <v>2022</v>
      </c>
      <c r="N1150" t="s">
        <v>5562</v>
      </c>
    </row>
    <row r="1151" spans="1:14">
      <c r="A1151" s="152" t="s">
        <v>2019</v>
      </c>
      <c r="B1151" s="152" t="s">
        <v>444</v>
      </c>
      <c r="C1151" s="152" t="s">
        <v>636</v>
      </c>
      <c r="D1151" s="152" t="s">
        <v>16</v>
      </c>
      <c r="E1151" s="152" t="s">
        <v>24</v>
      </c>
      <c r="F1151"/>
      <c r="G1151" s="152"/>
      <c r="H1151" s="152" t="s">
        <v>11</v>
      </c>
      <c r="I1151" s="152" t="s">
        <v>506</v>
      </c>
      <c r="J1151">
        <v>824.04840000000002</v>
      </c>
      <c r="K1151" s="152" t="s">
        <v>744</v>
      </c>
      <c r="L1151" s="152" t="s">
        <v>741</v>
      </c>
      <c r="M1151">
        <v>2022</v>
      </c>
      <c r="N1151" t="s">
        <v>5563</v>
      </c>
    </row>
    <row r="1152" spans="1:14">
      <c r="A1152" s="152" t="s">
        <v>2020</v>
      </c>
      <c r="B1152" s="152" t="s">
        <v>444</v>
      </c>
      <c r="C1152" s="152" t="s">
        <v>636</v>
      </c>
      <c r="D1152" s="152" t="s">
        <v>16</v>
      </c>
      <c r="E1152" s="152" t="s">
        <v>24</v>
      </c>
      <c r="F1152"/>
      <c r="G1152" s="152"/>
      <c r="H1152" s="152" t="s">
        <v>405</v>
      </c>
      <c r="I1152" s="152" t="s">
        <v>506</v>
      </c>
      <c r="J1152"/>
      <c r="K1152" s="152" t="s">
        <v>744</v>
      </c>
      <c r="L1152" s="152" t="s">
        <v>741</v>
      </c>
      <c r="M1152">
        <v>2022</v>
      </c>
      <c r="N1152" t="s">
        <v>5564</v>
      </c>
    </row>
    <row r="1153" spans="1:14">
      <c r="A1153" s="152" t="s">
        <v>2021</v>
      </c>
      <c r="B1153" s="152" t="s">
        <v>444</v>
      </c>
      <c r="C1153" s="152" t="s">
        <v>636</v>
      </c>
      <c r="D1153" s="152" t="s">
        <v>16</v>
      </c>
      <c r="E1153" s="152" t="s">
        <v>24</v>
      </c>
      <c r="F1153"/>
      <c r="G1153" s="152"/>
      <c r="H1153" s="152" t="s">
        <v>582</v>
      </c>
      <c r="I1153" s="152" t="s">
        <v>506</v>
      </c>
      <c r="J1153">
        <v>7.2800000000000004E-2</v>
      </c>
      <c r="K1153" s="152" t="s">
        <v>744</v>
      </c>
      <c r="L1153" s="152" t="s">
        <v>741</v>
      </c>
      <c r="M1153">
        <v>2022</v>
      </c>
      <c r="N1153" t="s">
        <v>5565</v>
      </c>
    </row>
    <row r="1154" spans="1:14">
      <c r="A1154" s="152" t="s">
        <v>2022</v>
      </c>
      <c r="B1154" s="152" t="s">
        <v>444</v>
      </c>
      <c r="C1154" s="152" t="s">
        <v>636</v>
      </c>
      <c r="D1154" s="152" t="s">
        <v>16</v>
      </c>
      <c r="E1154" s="152" t="s">
        <v>24</v>
      </c>
      <c r="F1154"/>
      <c r="G1154" s="152"/>
      <c r="H1154" s="152" t="s">
        <v>581</v>
      </c>
      <c r="I1154" s="152" t="s">
        <v>506</v>
      </c>
      <c r="J1154">
        <v>6.8430000000000005E-2</v>
      </c>
      <c r="K1154" s="152" t="s">
        <v>744</v>
      </c>
      <c r="L1154" s="152" t="s">
        <v>741</v>
      </c>
      <c r="M1154">
        <v>2022</v>
      </c>
      <c r="N1154" t="s">
        <v>5566</v>
      </c>
    </row>
    <row r="1155" spans="1:14">
      <c r="A1155" s="152" t="s">
        <v>2023</v>
      </c>
      <c r="B1155" s="152" t="s">
        <v>444</v>
      </c>
      <c r="C1155" s="152" t="s">
        <v>636</v>
      </c>
      <c r="D1155" s="152" t="s">
        <v>16</v>
      </c>
      <c r="E1155" s="152" t="s">
        <v>25</v>
      </c>
      <c r="F1155"/>
      <c r="G1155" s="152"/>
      <c r="H1155" s="152" t="s">
        <v>11</v>
      </c>
      <c r="I1155" s="152" t="s">
        <v>506</v>
      </c>
      <c r="J1155">
        <v>640.80917999999997</v>
      </c>
      <c r="K1155" s="152" t="s">
        <v>744</v>
      </c>
      <c r="L1155" s="152" t="s">
        <v>741</v>
      </c>
      <c r="M1155">
        <v>2022</v>
      </c>
      <c r="N1155" t="s">
        <v>5567</v>
      </c>
    </row>
    <row r="1156" spans="1:14">
      <c r="A1156" s="152" t="s">
        <v>2024</v>
      </c>
      <c r="B1156" s="152" t="s">
        <v>444</v>
      </c>
      <c r="C1156" s="152" t="s">
        <v>636</v>
      </c>
      <c r="D1156" s="152" t="s">
        <v>16</v>
      </c>
      <c r="E1156" s="152" t="s">
        <v>25</v>
      </c>
      <c r="F1156"/>
      <c r="G1156" s="152"/>
      <c r="H1156" s="152" t="s">
        <v>405</v>
      </c>
      <c r="I1156" s="152" t="s">
        <v>506</v>
      </c>
      <c r="J1156"/>
      <c r="K1156" s="152" t="s">
        <v>744</v>
      </c>
      <c r="L1156" s="152" t="s">
        <v>741</v>
      </c>
      <c r="M1156">
        <v>2022</v>
      </c>
      <c r="N1156" t="s">
        <v>5568</v>
      </c>
    </row>
    <row r="1157" spans="1:14">
      <c r="A1157" s="152" t="s">
        <v>2025</v>
      </c>
      <c r="B1157" s="152" t="s">
        <v>444</v>
      </c>
      <c r="C1157" s="152" t="s">
        <v>636</v>
      </c>
      <c r="D1157" s="152" t="s">
        <v>16</v>
      </c>
      <c r="E1157" s="152" t="s">
        <v>25</v>
      </c>
      <c r="F1157"/>
      <c r="G1157" s="152"/>
      <c r="H1157" s="152" t="s">
        <v>582</v>
      </c>
      <c r="I1157" s="152" t="s">
        <v>506</v>
      </c>
      <c r="J1157">
        <v>5.076E-2</v>
      </c>
      <c r="K1157" s="152" t="s">
        <v>744</v>
      </c>
      <c r="L1157" s="152" t="s">
        <v>741</v>
      </c>
      <c r="M1157">
        <v>2022</v>
      </c>
      <c r="N1157" t="s">
        <v>5569</v>
      </c>
    </row>
    <row r="1158" spans="1:14">
      <c r="A1158" s="152" t="s">
        <v>2026</v>
      </c>
      <c r="B1158" s="152" t="s">
        <v>444</v>
      </c>
      <c r="C1158" s="152" t="s">
        <v>636</v>
      </c>
      <c r="D1158" s="152" t="s">
        <v>16</v>
      </c>
      <c r="E1158" s="152" t="s">
        <v>25</v>
      </c>
      <c r="F1158"/>
      <c r="G1158" s="152"/>
      <c r="H1158" s="152" t="s">
        <v>581</v>
      </c>
      <c r="I1158" s="152" t="s">
        <v>506</v>
      </c>
      <c r="J1158">
        <v>4.8219999999999999E-2</v>
      </c>
      <c r="K1158" s="152" t="s">
        <v>744</v>
      </c>
      <c r="L1158" s="152" t="s">
        <v>741</v>
      </c>
      <c r="M1158">
        <v>2022</v>
      </c>
      <c r="N1158" t="s">
        <v>5570</v>
      </c>
    </row>
    <row r="1159" spans="1:14">
      <c r="A1159" s="152" t="s">
        <v>2027</v>
      </c>
      <c r="B1159" s="152" t="s">
        <v>444</v>
      </c>
      <c r="C1159" s="152" t="s">
        <v>636</v>
      </c>
      <c r="D1159" s="152" t="s">
        <v>16</v>
      </c>
      <c r="E1159" s="152" t="s">
        <v>26</v>
      </c>
      <c r="F1159"/>
      <c r="G1159" s="152"/>
      <c r="H1159" s="152" t="s">
        <v>11</v>
      </c>
      <c r="I1159" s="152" t="s">
        <v>506</v>
      </c>
      <c r="J1159">
        <v>824.12159999999994</v>
      </c>
      <c r="K1159" s="152" t="s">
        <v>744</v>
      </c>
      <c r="L1159" s="152" t="s">
        <v>741</v>
      </c>
      <c r="M1159">
        <v>2022</v>
      </c>
      <c r="N1159" t="s">
        <v>5571</v>
      </c>
    </row>
    <row r="1160" spans="1:14">
      <c r="A1160" s="152" t="s">
        <v>2028</v>
      </c>
      <c r="B1160" s="152" t="s">
        <v>444</v>
      </c>
      <c r="C1160" s="152" t="s">
        <v>636</v>
      </c>
      <c r="D1160" s="152" t="s">
        <v>16</v>
      </c>
      <c r="E1160" s="152" t="s">
        <v>26</v>
      </c>
      <c r="F1160"/>
      <c r="G1160" s="152"/>
      <c r="H1160" s="152" t="s">
        <v>405</v>
      </c>
      <c r="I1160" s="152" t="s">
        <v>506</v>
      </c>
      <c r="J1160">
        <v>0.61328000000000005</v>
      </c>
      <c r="K1160" s="152" t="s">
        <v>744</v>
      </c>
      <c r="L1160" s="152" t="s">
        <v>741</v>
      </c>
      <c r="M1160">
        <v>2022</v>
      </c>
      <c r="N1160" t="s">
        <v>5572</v>
      </c>
    </row>
    <row r="1161" spans="1:14">
      <c r="A1161" s="152" t="s">
        <v>2029</v>
      </c>
      <c r="B1161" s="152" t="s">
        <v>444</v>
      </c>
      <c r="C1161" s="152" t="s">
        <v>636</v>
      </c>
      <c r="D1161" s="152" t="s">
        <v>16</v>
      </c>
      <c r="E1161" s="152" t="s">
        <v>26</v>
      </c>
      <c r="F1161"/>
      <c r="G1161" s="152"/>
      <c r="H1161" s="152" t="s">
        <v>582</v>
      </c>
      <c r="I1161" s="152" t="s">
        <v>506</v>
      </c>
      <c r="J1161">
        <v>6.7739999999999995E-2</v>
      </c>
      <c r="K1161" s="152" t="s">
        <v>744</v>
      </c>
      <c r="L1161" s="152" t="s">
        <v>741</v>
      </c>
      <c r="M1161">
        <v>2022</v>
      </c>
      <c r="N1161" t="s">
        <v>5573</v>
      </c>
    </row>
    <row r="1162" spans="1:14">
      <c r="A1162" s="152" t="s">
        <v>2030</v>
      </c>
      <c r="B1162" s="152" t="s">
        <v>444</v>
      </c>
      <c r="C1162" s="152" t="s">
        <v>636</v>
      </c>
      <c r="D1162" s="152" t="s">
        <v>16</v>
      </c>
      <c r="E1162" s="152" t="s">
        <v>26</v>
      </c>
      <c r="F1162"/>
      <c r="G1162" s="152"/>
      <c r="H1162" s="152" t="s">
        <v>581</v>
      </c>
      <c r="I1162" s="152" t="s">
        <v>506</v>
      </c>
      <c r="J1162">
        <v>6.4250000000000002E-2</v>
      </c>
      <c r="K1162" s="152" t="s">
        <v>744</v>
      </c>
      <c r="L1162" s="152" t="s">
        <v>741</v>
      </c>
      <c r="M1162">
        <v>2022</v>
      </c>
      <c r="N1162" t="s">
        <v>5574</v>
      </c>
    </row>
    <row r="1163" spans="1:14">
      <c r="A1163" s="152" t="s">
        <v>2031</v>
      </c>
      <c r="B1163" s="152" t="s">
        <v>444</v>
      </c>
      <c r="C1163" s="152" t="s">
        <v>636</v>
      </c>
      <c r="D1163" s="152" t="s">
        <v>16</v>
      </c>
      <c r="E1163" s="152" t="s">
        <v>27</v>
      </c>
      <c r="F1163"/>
      <c r="G1163" s="152"/>
      <c r="H1163" s="152" t="s">
        <v>11</v>
      </c>
      <c r="I1163" s="152" t="s">
        <v>506</v>
      </c>
      <c r="J1163">
        <v>812.61051999999995</v>
      </c>
      <c r="K1163" s="152" t="s">
        <v>744</v>
      </c>
      <c r="L1163" s="152" t="s">
        <v>741</v>
      </c>
      <c r="M1163">
        <v>2022</v>
      </c>
      <c r="N1163" t="s">
        <v>5575</v>
      </c>
    </row>
    <row r="1164" spans="1:14">
      <c r="A1164" s="152" t="s">
        <v>2032</v>
      </c>
      <c r="B1164" s="152" t="s">
        <v>444</v>
      </c>
      <c r="C1164" s="152" t="s">
        <v>636</v>
      </c>
      <c r="D1164" s="152" t="s">
        <v>16</v>
      </c>
      <c r="E1164" s="152" t="s">
        <v>27</v>
      </c>
      <c r="F1164"/>
      <c r="G1164" s="152"/>
      <c r="H1164" s="152" t="s">
        <v>405</v>
      </c>
      <c r="I1164" s="152" t="s">
        <v>506</v>
      </c>
      <c r="J1164">
        <v>0.60282999999999998</v>
      </c>
      <c r="K1164" s="152" t="s">
        <v>744</v>
      </c>
      <c r="L1164" s="152" t="s">
        <v>741</v>
      </c>
      <c r="M1164">
        <v>2022</v>
      </c>
      <c r="N1164" t="s">
        <v>5576</v>
      </c>
    </row>
    <row r="1165" spans="1:14">
      <c r="A1165" s="152" t="s">
        <v>2033</v>
      </c>
      <c r="B1165" s="152" t="s">
        <v>444</v>
      </c>
      <c r="C1165" s="152" t="s">
        <v>636</v>
      </c>
      <c r="D1165" s="152" t="s">
        <v>16</v>
      </c>
      <c r="E1165" s="152" t="s">
        <v>27</v>
      </c>
      <c r="F1165"/>
      <c r="G1165" s="152"/>
      <c r="H1165" s="152" t="s">
        <v>582</v>
      </c>
      <c r="I1165" s="152" t="s">
        <v>506</v>
      </c>
      <c r="J1165">
        <v>6.5519999999999995E-2</v>
      </c>
      <c r="K1165" s="152" t="s">
        <v>744</v>
      </c>
      <c r="L1165" s="152" t="s">
        <v>741</v>
      </c>
      <c r="M1165">
        <v>2022</v>
      </c>
      <c r="N1165" t="s">
        <v>5577</v>
      </c>
    </row>
    <row r="1166" spans="1:14">
      <c r="A1166" s="152" t="s">
        <v>2034</v>
      </c>
      <c r="B1166" s="152" t="s">
        <v>444</v>
      </c>
      <c r="C1166" s="152" t="s">
        <v>636</v>
      </c>
      <c r="D1166" s="152" t="s">
        <v>16</v>
      </c>
      <c r="E1166" s="152" t="s">
        <v>27</v>
      </c>
      <c r="F1166"/>
      <c r="G1166" s="152"/>
      <c r="H1166" s="152" t="s">
        <v>581</v>
      </c>
      <c r="I1166" s="152" t="s">
        <v>506</v>
      </c>
      <c r="J1166">
        <v>6.2239999999999997E-2</v>
      </c>
      <c r="K1166" s="152" t="s">
        <v>744</v>
      </c>
      <c r="L1166" s="152" t="s">
        <v>741</v>
      </c>
      <c r="M1166">
        <v>2022</v>
      </c>
      <c r="N1166" t="s">
        <v>5578</v>
      </c>
    </row>
    <row r="1167" spans="1:14">
      <c r="A1167" s="152" t="s">
        <v>2035</v>
      </c>
      <c r="B1167" s="152" t="s">
        <v>444</v>
      </c>
      <c r="C1167" s="152" t="s">
        <v>636</v>
      </c>
      <c r="D1167" s="152" t="s">
        <v>16</v>
      </c>
      <c r="E1167" s="152" t="s">
        <v>28</v>
      </c>
      <c r="F1167"/>
      <c r="G1167" s="152"/>
      <c r="H1167" s="152" t="s">
        <v>11</v>
      </c>
      <c r="I1167" s="152" t="s">
        <v>506</v>
      </c>
      <c r="J1167">
        <v>835.81881999999996</v>
      </c>
      <c r="K1167" s="152" t="s">
        <v>744</v>
      </c>
      <c r="L1167" s="152" t="s">
        <v>741</v>
      </c>
      <c r="M1167">
        <v>2022</v>
      </c>
      <c r="N1167" t="s">
        <v>5579</v>
      </c>
    </row>
    <row r="1168" spans="1:14">
      <c r="A1168" s="152" t="s">
        <v>2036</v>
      </c>
      <c r="B1168" s="152" t="s">
        <v>444</v>
      </c>
      <c r="C1168" s="152" t="s">
        <v>636</v>
      </c>
      <c r="D1168" s="152" t="s">
        <v>16</v>
      </c>
      <c r="E1168" s="152" t="s">
        <v>28</v>
      </c>
      <c r="F1168"/>
      <c r="G1168" s="152"/>
      <c r="H1168" s="152" t="s">
        <v>405</v>
      </c>
      <c r="I1168" s="152" t="s">
        <v>506</v>
      </c>
      <c r="J1168">
        <v>0.82184999999999997</v>
      </c>
      <c r="K1168" s="152" t="s">
        <v>744</v>
      </c>
      <c r="L1168" s="152" t="s">
        <v>741</v>
      </c>
      <c r="M1168">
        <v>2022</v>
      </c>
      <c r="N1168" t="s">
        <v>5580</v>
      </c>
    </row>
    <row r="1169" spans="1:14">
      <c r="A1169" s="152" t="s">
        <v>2037</v>
      </c>
      <c r="B1169" s="152" t="s">
        <v>444</v>
      </c>
      <c r="C1169" s="152" t="s">
        <v>636</v>
      </c>
      <c r="D1169" s="152" t="s">
        <v>16</v>
      </c>
      <c r="E1169" s="152" t="s">
        <v>28</v>
      </c>
      <c r="F1169"/>
      <c r="G1169" s="152"/>
      <c r="H1169" s="152" t="s">
        <v>582</v>
      </c>
      <c r="I1169" s="152" t="s">
        <v>506</v>
      </c>
      <c r="J1169">
        <v>7.3840000000000003E-2</v>
      </c>
      <c r="K1169" s="152" t="s">
        <v>744</v>
      </c>
      <c r="L1169" s="152" t="s">
        <v>741</v>
      </c>
      <c r="M1169">
        <v>2022</v>
      </c>
      <c r="N1169" t="s">
        <v>5581</v>
      </c>
    </row>
    <row r="1170" spans="1:14">
      <c r="A1170" s="152" t="s">
        <v>2038</v>
      </c>
      <c r="B1170" s="152" t="s">
        <v>444</v>
      </c>
      <c r="C1170" s="152" t="s">
        <v>636</v>
      </c>
      <c r="D1170" s="152" t="s">
        <v>16</v>
      </c>
      <c r="E1170" s="152" t="s">
        <v>28</v>
      </c>
      <c r="F1170"/>
      <c r="G1170" s="152"/>
      <c r="H1170" s="152" t="s">
        <v>581</v>
      </c>
      <c r="I1170" s="152" t="s">
        <v>506</v>
      </c>
      <c r="J1170">
        <v>6.9409999999999999E-2</v>
      </c>
      <c r="K1170" s="152" t="s">
        <v>744</v>
      </c>
      <c r="L1170" s="152" t="s">
        <v>741</v>
      </c>
      <c r="M1170">
        <v>2022</v>
      </c>
      <c r="N1170" t="s">
        <v>5582</v>
      </c>
    </row>
    <row r="1171" spans="1:14">
      <c r="A1171" s="152" t="s">
        <v>2039</v>
      </c>
      <c r="B1171" s="152" t="s">
        <v>444</v>
      </c>
      <c r="C1171" s="152" t="s">
        <v>636</v>
      </c>
      <c r="D1171" s="152" t="s">
        <v>16</v>
      </c>
      <c r="E1171" s="152" t="s">
        <v>29</v>
      </c>
      <c r="F1171"/>
      <c r="G1171" s="152"/>
      <c r="H1171" s="152" t="s">
        <v>11</v>
      </c>
      <c r="I1171" s="152" t="s">
        <v>506</v>
      </c>
      <c r="J1171">
        <v>828.96367999999995</v>
      </c>
      <c r="K1171" s="152" t="s">
        <v>744</v>
      </c>
      <c r="L1171" s="152" t="s">
        <v>741</v>
      </c>
      <c r="M1171">
        <v>2022</v>
      </c>
      <c r="N1171" t="s">
        <v>5583</v>
      </c>
    </row>
    <row r="1172" spans="1:14">
      <c r="A1172" s="152" t="s">
        <v>2040</v>
      </c>
      <c r="B1172" s="152" t="s">
        <v>444</v>
      </c>
      <c r="C1172" s="152" t="s">
        <v>636</v>
      </c>
      <c r="D1172" s="152" t="s">
        <v>16</v>
      </c>
      <c r="E1172" s="152" t="s">
        <v>29</v>
      </c>
      <c r="F1172"/>
      <c r="G1172" s="152"/>
      <c r="H1172" s="152" t="s">
        <v>405</v>
      </c>
      <c r="I1172" s="152" t="s">
        <v>506</v>
      </c>
      <c r="J1172">
        <v>0.70791000000000004</v>
      </c>
      <c r="K1172" s="152" t="s">
        <v>744</v>
      </c>
      <c r="L1172" s="152" t="s">
        <v>741</v>
      </c>
      <c r="M1172">
        <v>2022</v>
      </c>
      <c r="N1172" t="s">
        <v>5584</v>
      </c>
    </row>
    <row r="1173" spans="1:14">
      <c r="A1173" s="152" t="s">
        <v>2041</v>
      </c>
      <c r="B1173" s="152" t="s">
        <v>444</v>
      </c>
      <c r="C1173" s="152" t="s">
        <v>636</v>
      </c>
      <c r="D1173" s="152" t="s">
        <v>16</v>
      </c>
      <c r="E1173" s="152" t="s">
        <v>29</v>
      </c>
      <c r="F1173"/>
      <c r="G1173" s="152"/>
      <c r="H1173" s="152" t="s">
        <v>582</v>
      </c>
      <c r="I1173" s="152" t="s">
        <v>506</v>
      </c>
      <c r="J1173">
        <v>7.0099999999999996E-2</v>
      </c>
      <c r="K1173" s="152" t="s">
        <v>744</v>
      </c>
      <c r="L1173" s="152" t="s">
        <v>741</v>
      </c>
      <c r="M1173">
        <v>2022</v>
      </c>
      <c r="N1173" t="s">
        <v>5585</v>
      </c>
    </row>
    <row r="1174" spans="1:14">
      <c r="A1174" s="152" t="s">
        <v>2042</v>
      </c>
      <c r="B1174" s="152" t="s">
        <v>444</v>
      </c>
      <c r="C1174" s="152" t="s">
        <v>636</v>
      </c>
      <c r="D1174" s="152" t="s">
        <v>16</v>
      </c>
      <c r="E1174" s="152" t="s">
        <v>29</v>
      </c>
      <c r="F1174"/>
      <c r="G1174" s="152"/>
      <c r="H1174" s="152" t="s">
        <v>581</v>
      </c>
      <c r="I1174" s="152" t="s">
        <v>506</v>
      </c>
      <c r="J1174">
        <v>6.59E-2</v>
      </c>
      <c r="K1174" s="152" t="s">
        <v>744</v>
      </c>
      <c r="L1174" s="152" t="s">
        <v>741</v>
      </c>
      <c r="M1174">
        <v>2022</v>
      </c>
      <c r="N1174" t="s">
        <v>5586</v>
      </c>
    </row>
    <row r="1175" spans="1:14">
      <c r="A1175" s="152" t="s">
        <v>2043</v>
      </c>
      <c r="B1175" s="152" t="s">
        <v>444</v>
      </c>
      <c r="C1175" s="152" t="s">
        <v>636</v>
      </c>
      <c r="D1175" s="152" t="s">
        <v>16</v>
      </c>
      <c r="E1175" s="152" t="s">
        <v>30</v>
      </c>
      <c r="F1175"/>
      <c r="G1175" s="152"/>
      <c r="H1175" s="152" t="s">
        <v>11</v>
      </c>
      <c r="I1175" s="152" t="s">
        <v>506</v>
      </c>
      <c r="J1175">
        <v>346.79113999999998</v>
      </c>
      <c r="K1175" s="152" t="s">
        <v>744</v>
      </c>
      <c r="L1175" s="152" t="s">
        <v>741</v>
      </c>
      <c r="M1175">
        <v>2022</v>
      </c>
      <c r="N1175" t="s">
        <v>5587</v>
      </c>
    </row>
    <row r="1176" spans="1:14">
      <c r="A1176" s="152" t="s">
        <v>2044</v>
      </c>
      <c r="B1176" s="152" t="s">
        <v>444</v>
      </c>
      <c r="C1176" s="152" t="s">
        <v>636</v>
      </c>
      <c r="D1176" s="152" t="s">
        <v>16</v>
      </c>
      <c r="E1176" s="152" t="s">
        <v>30</v>
      </c>
      <c r="F1176"/>
      <c r="G1176" s="152"/>
      <c r="H1176" s="152" t="s">
        <v>405</v>
      </c>
      <c r="I1176" s="152" t="s">
        <v>506</v>
      </c>
      <c r="J1176"/>
      <c r="K1176" s="152" t="s">
        <v>744</v>
      </c>
      <c r="L1176" s="152" t="s">
        <v>741</v>
      </c>
      <c r="M1176">
        <v>2022</v>
      </c>
      <c r="N1176" t="s">
        <v>5588</v>
      </c>
    </row>
    <row r="1177" spans="1:14">
      <c r="A1177" s="152" t="s">
        <v>2045</v>
      </c>
      <c r="B1177" s="152" t="s">
        <v>444</v>
      </c>
      <c r="C1177" s="152" t="s">
        <v>636</v>
      </c>
      <c r="D1177" s="152" t="s">
        <v>16</v>
      </c>
      <c r="E1177" s="152" t="s">
        <v>30</v>
      </c>
      <c r="F1177"/>
      <c r="G1177" s="152"/>
      <c r="H1177" s="152" t="s">
        <v>582</v>
      </c>
      <c r="I1177" s="152" t="s">
        <v>506</v>
      </c>
      <c r="J1177">
        <v>3.058E-2</v>
      </c>
      <c r="K1177" s="152" t="s">
        <v>744</v>
      </c>
      <c r="L1177" s="152" t="s">
        <v>741</v>
      </c>
      <c r="M1177">
        <v>2022</v>
      </c>
      <c r="N1177" t="s">
        <v>5589</v>
      </c>
    </row>
    <row r="1178" spans="1:14">
      <c r="A1178" s="152" t="s">
        <v>2046</v>
      </c>
      <c r="B1178" s="152" t="s">
        <v>444</v>
      </c>
      <c r="C1178" s="152" t="s">
        <v>636</v>
      </c>
      <c r="D1178" s="152" t="s">
        <v>16</v>
      </c>
      <c r="E1178" s="152" t="s">
        <v>30</v>
      </c>
      <c r="F1178"/>
      <c r="G1178" s="152"/>
      <c r="H1178" s="152" t="s">
        <v>581</v>
      </c>
      <c r="I1178" s="152" t="s">
        <v>506</v>
      </c>
      <c r="J1178">
        <v>2.9049999999999999E-2</v>
      </c>
      <c r="K1178" s="152" t="s">
        <v>744</v>
      </c>
      <c r="L1178" s="152" t="s">
        <v>741</v>
      </c>
      <c r="M1178">
        <v>2022</v>
      </c>
      <c r="N1178" t="s">
        <v>5590</v>
      </c>
    </row>
    <row r="1179" spans="1:14">
      <c r="A1179" s="152" t="s">
        <v>2047</v>
      </c>
      <c r="B1179" s="152" t="s">
        <v>444</v>
      </c>
      <c r="C1179" s="152" t="s">
        <v>636</v>
      </c>
      <c r="D1179" s="152" t="s">
        <v>16</v>
      </c>
      <c r="E1179" s="152" t="s">
        <v>31</v>
      </c>
      <c r="F1179"/>
      <c r="G1179" s="152"/>
      <c r="H1179" s="152" t="s">
        <v>11</v>
      </c>
      <c r="I1179" s="152" t="s">
        <v>506</v>
      </c>
      <c r="J1179">
        <v>824.04840000000002</v>
      </c>
      <c r="K1179" s="152" t="s">
        <v>744</v>
      </c>
      <c r="L1179" s="152" t="s">
        <v>741</v>
      </c>
      <c r="M1179">
        <v>2022</v>
      </c>
      <c r="N1179" t="s">
        <v>5591</v>
      </c>
    </row>
    <row r="1180" spans="1:14">
      <c r="A1180" s="152" t="s">
        <v>2048</v>
      </c>
      <c r="B1180" s="152" t="s">
        <v>444</v>
      </c>
      <c r="C1180" s="152" t="s">
        <v>636</v>
      </c>
      <c r="D1180" s="152" t="s">
        <v>16</v>
      </c>
      <c r="E1180" s="152" t="s">
        <v>31</v>
      </c>
      <c r="F1180"/>
      <c r="G1180" s="152"/>
      <c r="H1180" s="152" t="s">
        <v>405</v>
      </c>
      <c r="I1180" s="152" t="s">
        <v>506</v>
      </c>
      <c r="J1180"/>
      <c r="K1180" s="152" t="s">
        <v>744</v>
      </c>
      <c r="L1180" s="152" t="s">
        <v>741</v>
      </c>
      <c r="M1180">
        <v>2022</v>
      </c>
      <c r="N1180" t="s">
        <v>5592</v>
      </c>
    </row>
    <row r="1181" spans="1:14">
      <c r="A1181" s="152" t="s">
        <v>2049</v>
      </c>
      <c r="B1181" s="152" t="s">
        <v>444</v>
      </c>
      <c r="C1181" s="152" t="s">
        <v>636</v>
      </c>
      <c r="D1181" s="152" t="s">
        <v>16</v>
      </c>
      <c r="E1181" s="152" t="s">
        <v>31</v>
      </c>
      <c r="F1181"/>
      <c r="G1181" s="152"/>
      <c r="H1181" s="152" t="s">
        <v>582</v>
      </c>
      <c r="I1181" s="152" t="s">
        <v>506</v>
      </c>
      <c r="J1181">
        <v>7.0290000000000005E-2</v>
      </c>
      <c r="K1181" s="152" t="s">
        <v>744</v>
      </c>
      <c r="L1181" s="152" t="s">
        <v>741</v>
      </c>
      <c r="M1181">
        <v>2022</v>
      </c>
      <c r="N1181" t="s">
        <v>5593</v>
      </c>
    </row>
    <row r="1182" spans="1:14">
      <c r="A1182" s="152" t="s">
        <v>2050</v>
      </c>
      <c r="B1182" s="152" t="s">
        <v>444</v>
      </c>
      <c r="C1182" s="152" t="s">
        <v>636</v>
      </c>
      <c r="D1182" s="152" t="s">
        <v>16</v>
      </c>
      <c r="E1182" s="152" t="s">
        <v>31</v>
      </c>
      <c r="F1182"/>
      <c r="G1182" s="152"/>
      <c r="H1182" s="152" t="s">
        <v>581</v>
      </c>
      <c r="I1182" s="152" t="s">
        <v>506</v>
      </c>
      <c r="J1182">
        <v>6.5629999999999994E-2</v>
      </c>
      <c r="K1182" s="152" t="s">
        <v>744</v>
      </c>
      <c r="L1182" s="152" t="s">
        <v>741</v>
      </c>
      <c r="M1182">
        <v>2022</v>
      </c>
      <c r="N1182" t="s">
        <v>5594</v>
      </c>
    </row>
    <row r="1183" spans="1:14">
      <c r="A1183" s="152" t="s">
        <v>2051</v>
      </c>
      <c r="B1183" s="152" t="s">
        <v>444</v>
      </c>
      <c r="C1183" s="152" t="s">
        <v>636</v>
      </c>
      <c r="D1183" s="152" t="s">
        <v>16</v>
      </c>
      <c r="E1183" s="152" t="s">
        <v>32</v>
      </c>
      <c r="F1183"/>
      <c r="G1183" s="152"/>
      <c r="H1183" s="152" t="s">
        <v>11</v>
      </c>
      <c r="I1183" s="152" t="s">
        <v>506</v>
      </c>
      <c r="J1183">
        <v>740.69721000000004</v>
      </c>
      <c r="K1183" s="152" t="s">
        <v>744</v>
      </c>
      <c r="L1183" s="152" t="s">
        <v>741</v>
      </c>
      <c r="M1183">
        <v>2022</v>
      </c>
      <c r="N1183" t="s">
        <v>5595</v>
      </c>
    </row>
    <row r="1184" spans="1:14">
      <c r="A1184" s="152" t="s">
        <v>2052</v>
      </c>
      <c r="B1184" s="152" t="s">
        <v>444</v>
      </c>
      <c r="C1184" s="152" t="s">
        <v>636</v>
      </c>
      <c r="D1184" s="152" t="s">
        <v>16</v>
      </c>
      <c r="E1184" s="152" t="s">
        <v>32</v>
      </c>
      <c r="F1184"/>
      <c r="G1184" s="152"/>
      <c r="H1184" s="152" t="s">
        <v>405</v>
      </c>
      <c r="I1184" s="152" t="s">
        <v>506</v>
      </c>
      <c r="J1184">
        <v>0.63253000000000004</v>
      </c>
      <c r="K1184" s="152" t="s">
        <v>744</v>
      </c>
      <c r="L1184" s="152" t="s">
        <v>741</v>
      </c>
      <c r="M1184">
        <v>2022</v>
      </c>
      <c r="N1184" t="s">
        <v>5596</v>
      </c>
    </row>
    <row r="1185" spans="1:14">
      <c r="A1185" s="152" t="s">
        <v>2053</v>
      </c>
      <c r="B1185" s="152" t="s">
        <v>444</v>
      </c>
      <c r="C1185" s="152" t="s">
        <v>636</v>
      </c>
      <c r="D1185" s="152" t="s">
        <v>16</v>
      </c>
      <c r="E1185" s="152" t="s">
        <v>32</v>
      </c>
      <c r="F1185"/>
      <c r="G1185" s="152"/>
      <c r="H1185" s="152" t="s">
        <v>582</v>
      </c>
      <c r="I1185" s="152" t="s">
        <v>506</v>
      </c>
      <c r="J1185">
        <v>6.2640000000000001E-2</v>
      </c>
      <c r="K1185" s="152" t="s">
        <v>744</v>
      </c>
      <c r="L1185" s="152" t="s">
        <v>741</v>
      </c>
      <c r="M1185">
        <v>2022</v>
      </c>
      <c r="N1185" t="s">
        <v>5597</v>
      </c>
    </row>
    <row r="1186" spans="1:14">
      <c r="A1186" s="152" t="s">
        <v>2054</v>
      </c>
      <c r="B1186" s="152" t="s">
        <v>444</v>
      </c>
      <c r="C1186" s="152" t="s">
        <v>636</v>
      </c>
      <c r="D1186" s="152" t="s">
        <v>16</v>
      </c>
      <c r="E1186" s="152" t="s">
        <v>32</v>
      </c>
      <c r="F1186"/>
      <c r="G1186" s="152"/>
      <c r="H1186" s="152" t="s">
        <v>581</v>
      </c>
      <c r="I1186" s="152" t="s">
        <v>506</v>
      </c>
      <c r="J1186">
        <v>5.8880000000000002E-2</v>
      </c>
      <c r="K1186" s="152" t="s">
        <v>744</v>
      </c>
      <c r="L1186" s="152" t="s">
        <v>741</v>
      </c>
      <c r="M1186">
        <v>2022</v>
      </c>
      <c r="N1186" t="s">
        <v>5598</v>
      </c>
    </row>
    <row r="1187" spans="1:14">
      <c r="A1187" s="152" t="s">
        <v>2055</v>
      </c>
      <c r="B1187" s="152" t="s">
        <v>444</v>
      </c>
      <c r="C1187" s="152" t="s">
        <v>636</v>
      </c>
      <c r="D1187" s="152" t="s">
        <v>16</v>
      </c>
      <c r="E1187" s="152" t="s">
        <v>33</v>
      </c>
      <c r="F1187"/>
      <c r="G1187" s="152"/>
      <c r="H1187" s="152" t="s">
        <v>11</v>
      </c>
      <c r="I1187" s="152" t="s">
        <v>506</v>
      </c>
      <c r="J1187">
        <v>709.08076000000005</v>
      </c>
      <c r="K1187" s="152" t="s">
        <v>744</v>
      </c>
      <c r="L1187" s="152" t="s">
        <v>741</v>
      </c>
      <c r="M1187">
        <v>2022</v>
      </c>
      <c r="N1187" t="s">
        <v>5599</v>
      </c>
    </row>
    <row r="1188" spans="1:14">
      <c r="A1188" s="152" t="s">
        <v>2056</v>
      </c>
      <c r="B1188" s="152" t="s">
        <v>444</v>
      </c>
      <c r="C1188" s="152" t="s">
        <v>636</v>
      </c>
      <c r="D1188" s="152" t="s">
        <v>16</v>
      </c>
      <c r="E1188" s="152" t="s">
        <v>33</v>
      </c>
      <c r="F1188"/>
      <c r="G1188" s="152"/>
      <c r="H1188" s="152" t="s">
        <v>405</v>
      </c>
      <c r="I1188" s="152" t="s">
        <v>506</v>
      </c>
      <c r="J1188">
        <v>0.69723000000000002</v>
      </c>
      <c r="K1188" s="152" t="s">
        <v>744</v>
      </c>
      <c r="L1188" s="152" t="s">
        <v>741</v>
      </c>
      <c r="M1188">
        <v>2022</v>
      </c>
      <c r="N1188" t="s">
        <v>5600</v>
      </c>
    </row>
    <row r="1189" spans="1:14">
      <c r="A1189" s="152" t="s">
        <v>2057</v>
      </c>
      <c r="B1189" s="152" t="s">
        <v>444</v>
      </c>
      <c r="C1189" s="152" t="s">
        <v>636</v>
      </c>
      <c r="D1189" s="152" t="s">
        <v>16</v>
      </c>
      <c r="E1189" s="152" t="s">
        <v>33</v>
      </c>
      <c r="F1189"/>
      <c r="G1189" s="152"/>
      <c r="H1189" s="152" t="s">
        <v>582</v>
      </c>
      <c r="I1189" s="152" t="s">
        <v>506</v>
      </c>
      <c r="J1189">
        <v>6.2640000000000001E-2</v>
      </c>
      <c r="K1189" s="152" t="s">
        <v>744</v>
      </c>
      <c r="L1189" s="152" t="s">
        <v>741</v>
      </c>
      <c r="M1189">
        <v>2022</v>
      </c>
      <c r="N1189" t="s">
        <v>5601</v>
      </c>
    </row>
    <row r="1190" spans="1:14">
      <c r="A1190" s="152" t="s">
        <v>2058</v>
      </c>
      <c r="B1190" s="152" t="s">
        <v>444</v>
      </c>
      <c r="C1190" s="152" t="s">
        <v>636</v>
      </c>
      <c r="D1190" s="152" t="s">
        <v>16</v>
      </c>
      <c r="E1190" s="152" t="s">
        <v>33</v>
      </c>
      <c r="F1190"/>
      <c r="G1190" s="152"/>
      <c r="H1190" s="152" t="s">
        <v>581</v>
      </c>
      <c r="I1190" s="152" t="s">
        <v>506</v>
      </c>
      <c r="J1190">
        <v>5.8880000000000002E-2</v>
      </c>
      <c r="K1190" s="152" t="s">
        <v>744</v>
      </c>
      <c r="L1190" s="152" t="s">
        <v>741</v>
      </c>
      <c r="M1190">
        <v>2022</v>
      </c>
      <c r="N1190" t="s">
        <v>5602</v>
      </c>
    </row>
    <row r="1191" spans="1:14">
      <c r="A1191" s="152" t="s">
        <v>2059</v>
      </c>
      <c r="B1191" s="152" t="s">
        <v>444</v>
      </c>
      <c r="C1191" s="152" t="s">
        <v>636</v>
      </c>
      <c r="D1191" s="152" t="s">
        <v>34</v>
      </c>
      <c r="E1191" s="152" t="s">
        <v>35</v>
      </c>
      <c r="F1191"/>
      <c r="G1191" s="152"/>
      <c r="H1191" s="152" t="s">
        <v>11</v>
      </c>
      <c r="I1191" s="152" t="s">
        <v>506</v>
      </c>
      <c r="J1191">
        <v>393.14028999999999</v>
      </c>
      <c r="K1191" s="152" t="s">
        <v>744</v>
      </c>
      <c r="L1191" s="152" t="s">
        <v>741</v>
      </c>
      <c r="M1191">
        <v>2022</v>
      </c>
      <c r="N1191" t="s">
        <v>5603</v>
      </c>
    </row>
    <row r="1192" spans="1:14">
      <c r="A1192" s="152" t="s">
        <v>2060</v>
      </c>
      <c r="B1192" s="152" t="s">
        <v>444</v>
      </c>
      <c r="C1192" s="152" t="s">
        <v>636</v>
      </c>
      <c r="D1192" s="152" t="s">
        <v>34</v>
      </c>
      <c r="E1192" s="152" t="s">
        <v>35</v>
      </c>
      <c r="F1192"/>
      <c r="G1192" s="152"/>
      <c r="H1192" s="152" t="s">
        <v>582</v>
      </c>
      <c r="I1192" s="152" t="s">
        <v>506</v>
      </c>
      <c r="J1192">
        <v>5.5710000000000003E-2</v>
      </c>
      <c r="K1192" s="152" t="s">
        <v>744</v>
      </c>
      <c r="L1192" s="152" t="s">
        <v>741</v>
      </c>
      <c r="M1192">
        <v>2022</v>
      </c>
      <c r="N1192" t="s">
        <v>5604</v>
      </c>
    </row>
    <row r="1193" spans="1:14">
      <c r="A1193" s="152" t="s">
        <v>2061</v>
      </c>
      <c r="B1193" s="152" t="s">
        <v>444</v>
      </c>
      <c r="C1193" s="152" t="s">
        <v>636</v>
      </c>
      <c r="D1193" s="152" t="s">
        <v>34</v>
      </c>
      <c r="E1193" s="152" t="s">
        <v>35</v>
      </c>
      <c r="F1193"/>
      <c r="G1193" s="152"/>
      <c r="H1193" s="152" t="s">
        <v>581</v>
      </c>
      <c r="I1193" s="152" t="s">
        <v>506</v>
      </c>
      <c r="J1193">
        <v>5.2920000000000002E-2</v>
      </c>
      <c r="K1193" s="152" t="s">
        <v>744</v>
      </c>
      <c r="L1193" s="152" t="s">
        <v>741</v>
      </c>
      <c r="M1193">
        <v>2022</v>
      </c>
      <c r="N1193" t="s">
        <v>5605</v>
      </c>
    </row>
    <row r="1194" spans="1:14">
      <c r="A1194" s="152" t="s">
        <v>2062</v>
      </c>
      <c r="B1194" s="152" t="s">
        <v>444</v>
      </c>
      <c r="C1194" s="152" t="s">
        <v>636</v>
      </c>
      <c r="D1194" s="152" t="s">
        <v>34</v>
      </c>
      <c r="E1194" s="152" t="s">
        <v>36</v>
      </c>
      <c r="F1194"/>
      <c r="G1194" s="152"/>
      <c r="H1194" s="152" t="s">
        <v>11</v>
      </c>
      <c r="I1194" s="152" t="s">
        <v>506</v>
      </c>
      <c r="J1194">
        <v>372.27789000000001</v>
      </c>
      <c r="K1194" s="152" t="s">
        <v>744</v>
      </c>
      <c r="L1194" s="152" t="s">
        <v>741</v>
      </c>
      <c r="M1194">
        <v>2022</v>
      </c>
      <c r="N1194" t="s">
        <v>5606</v>
      </c>
    </row>
    <row r="1195" spans="1:14">
      <c r="A1195" s="152" t="s">
        <v>2063</v>
      </c>
      <c r="B1195" s="152" t="s">
        <v>444</v>
      </c>
      <c r="C1195" s="152" t="s">
        <v>636</v>
      </c>
      <c r="D1195" s="152" t="s">
        <v>34</v>
      </c>
      <c r="E1195" s="152" t="s">
        <v>36</v>
      </c>
      <c r="F1195"/>
      <c r="G1195" s="152"/>
      <c r="H1195" s="152" t="s">
        <v>582</v>
      </c>
      <c r="I1195" s="152" t="s">
        <v>506</v>
      </c>
      <c r="J1195">
        <v>5.5710000000000003E-2</v>
      </c>
      <c r="K1195" s="152" t="s">
        <v>744</v>
      </c>
      <c r="L1195" s="152" t="s">
        <v>741</v>
      </c>
      <c r="M1195">
        <v>2022</v>
      </c>
      <c r="N1195" t="s">
        <v>5607</v>
      </c>
    </row>
    <row r="1196" spans="1:14">
      <c r="A1196" s="152" t="s">
        <v>2064</v>
      </c>
      <c r="B1196" s="152" t="s">
        <v>444</v>
      </c>
      <c r="C1196" s="152" t="s">
        <v>636</v>
      </c>
      <c r="D1196" s="152" t="s">
        <v>34</v>
      </c>
      <c r="E1196" s="152" t="s">
        <v>36</v>
      </c>
      <c r="F1196"/>
      <c r="G1196" s="152"/>
      <c r="H1196" s="152" t="s">
        <v>581</v>
      </c>
      <c r="I1196" s="152" t="s">
        <v>506</v>
      </c>
      <c r="J1196">
        <v>5.2920000000000002E-2</v>
      </c>
      <c r="K1196" s="152" t="s">
        <v>744</v>
      </c>
      <c r="L1196" s="152" t="s">
        <v>741</v>
      </c>
      <c r="M1196">
        <v>2022</v>
      </c>
      <c r="N1196" t="s">
        <v>5608</v>
      </c>
    </row>
    <row r="1197" spans="1:14">
      <c r="A1197" s="152" t="s">
        <v>2065</v>
      </c>
      <c r="B1197" s="152" t="s">
        <v>444</v>
      </c>
      <c r="C1197" s="152" t="s">
        <v>636</v>
      </c>
      <c r="D1197" s="152" t="s">
        <v>34</v>
      </c>
      <c r="E1197" s="152" t="s">
        <v>37</v>
      </c>
      <c r="F1197"/>
      <c r="G1197" s="152"/>
      <c r="H1197" s="152" t="s">
        <v>11</v>
      </c>
      <c r="I1197" s="152" t="s">
        <v>506</v>
      </c>
      <c r="J1197">
        <v>442.78949999999998</v>
      </c>
      <c r="K1197" s="152" t="s">
        <v>744</v>
      </c>
      <c r="L1197" s="152" t="s">
        <v>741</v>
      </c>
      <c r="M1197">
        <v>2022</v>
      </c>
      <c r="N1197" t="s">
        <v>5609</v>
      </c>
    </row>
    <row r="1198" spans="1:14">
      <c r="A1198" s="152" t="s">
        <v>2066</v>
      </c>
      <c r="B1198" s="152" t="s">
        <v>444</v>
      </c>
      <c r="C1198" s="152" t="s">
        <v>636</v>
      </c>
      <c r="D1198" s="152" t="s">
        <v>34</v>
      </c>
      <c r="E1198" s="152" t="s">
        <v>37</v>
      </c>
      <c r="F1198"/>
      <c r="G1198" s="152"/>
      <c r="H1198" s="152" t="s">
        <v>582</v>
      </c>
      <c r="I1198" s="152" t="s">
        <v>506</v>
      </c>
      <c r="J1198">
        <v>5.5710000000000003E-2</v>
      </c>
      <c r="K1198" s="152" t="s">
        <v>744</v>
      </c>
      <c r="L1198" s="152" t="s">
        <v>741</v>
      </c>
      <c r="M1198">
        <v>2022</v>
      </c>
      <c r="N1198" t="s">
        <v>5610</v>
      </c>
    </row>
    <row r="1199" spans="1:14">
      <c r="A1199" s="152" t="s">
        <v>2067</v>
      </c>
      <c r="B1199" s="152" t="s">
        <v>444</v>
      </c>
      <c r="C1199" s="152" t="s">
        <v>636</v>
      </c>
      <c r="D1199" s="152" t="s">
        <v>34</v>
      </c>
      <c r="E1199" s="152" t="s">
        <v>37</v>
      </c>
      <c r="F1199"/>
      <c r="G1199" s="152"/>
      <c r="H1199" s="152" t="s">
        <v>581</v>
      </c>
      <c r="I1199" s="152" t="s">
        <v>506</v>
      </c>
      <c r="J1199">
        <v>5.2920000000000002E-2</v>
      </c>
      <c r="K1199" s="152" t="s">
        <v>744</v>
      </c>
      <c r="L1199" s="152" t="s">
        <v>741</v>
      </c>
      <c r="M1199">
        <v>2022</v>
      </c>
      <c r="N1199" t="s">
        <v>5611</v>
      </c>
    </row>
    <row r="1200" spans="1:14">
      <c r="A1200" s="152" t="s">
        <v>2068</v>
      </c>
      <c r="B1200" s="152" t="s">
        <v>444</v>
      </c>
      <c r="C1200" s="152" t="s">
        <v>636</v>
      </c>
      <c r="D1200" s="152" t="s">
        <v>34</v>
      </c>
      <c r="E1200" s="152" t="s">
        <v>38</v>
      </c>
      <c r="F1200"/>
      <c r="G1200" s="152"/>
      <c r="H1200" s="152" t="s">
        <v>11</v>
      </c>
      <c r="I1200" s="152" t="s">
        <v>506</v>
      </c>
      <c r="J1200">
        <v>467.96717999999998</v>
      </c>
      <c r="K1200" s="152" t="s">
        <v>744</v>
      </c>
      <c r="L1200" s="152" t="s">
        <v>741</v>
      </c>
      <c r="M1200">
        <v>2022</v>
      </c>
      <c r="N1200" t="s">
        <v>5612</v>
      </c>
    </row>
    <row r="1201" spans="1:14">
      <c r="A1201" s="152" t="s">
        <v>2069</v>
      </c>
      <c r="B1201" s="152" t="s">
        <v>444</v>
      </c>
      <c r="C1201" s="152" t="s">
        <v>636</v>
      </c>
      <c r="D1201" s="152" t="s">
        <v>34</v>
      </c>
      <c r="E1201" s="152" t="s">
        <v>38</v>
      </c>
      <c r="F1201"/>
      <c r="G1201" s="152"/>
      <c r="H1201" s="152" t="s">
        <v>582</v>
      </c>
      <c r="I1201" s="152" t="s">
        <v>506</v>
      </c>
      <c r="J1201">
        <v>5.5710000000000003E-2</v>
      </c>
      <c r="K1201" s="152" t="s">
        <v>744</v>
      </c>
      <c r="L1201" s="152" t="s">
        <v>741</v>
      </c>
      <c r="M1201">
        <v>2022</v>
      </c>
      <c r="N1201" t="s">
        <v>5613</v>
      </c>
    </row>
    <row r="1202" spans="1:14">
      <c r="A1202" s="152" t="s">
        <v>2070</v>
      </c>
      <c r="B1202" s="152" t="s">
        <v>444</v>
      </c>
      <c r="C1202" s="152" t="s">
        <v>636</v>
      </c>
      <c r="D1202" s="152" t="s">
        <v>34</v>
      </c>
      <c r="E1202" s="152" t="s">
        <v>38</v>
      </c>
      <c r="F1202"/>
      <c r="G1202" s="152"/>
      <c r="H1202" s="152" t="s">
        <v>581</v>
      </c>
      <c r="I1202" s="152" t="s">
        <v>506</v>
      </c>
      <c r="J1202">
        <v>5.2920000000000002E-2</v>
      </c>
      <c r="K1202" s="152" t="s">
        <v>744</v>
      </c>
      <c r="L1202" s="152" t="s">
        <v>741</v>
      </c>
      <c r="M1202">
        <v>2022</v>
      </c>
      <c r="N1202" t="s">
        <v>5614</v>
      </c>
    </row>
    <row r="1203" spans="1:14">
      <c r="A1203" s="152" t="s">
        <v>2071</v>
      </c>
      <c r="B1203" s="152" t="s">
        <v>444</v>
      </c>
      <c r="C1203" s="152" t="s">
        <v>636</v>
      </c>
      <c r="D1203" s="152" t="s">
        <v>34</v>
      </c>
      <c r="E1203" s="152" t="s">
        <v>39</v>
      </c>
      <c r="F1203"/>
      <c r="G1203" s="152"/>
      <c r="H1203" s="152" t="s">
        <v>11</v>
      </c>
      <c r="I1203" s="152" t="s">
        <v>506</v>
      </c>
      <c r="J1203">
        <v>399.24907000000002</v>
      </c>
      <c r="K1203" s="152" t="s">
        <v>744</v>
      </c>
      <c r="L1203" s="152" t="s">
        <v>741</v>
      </c>
      <c r="M1203">
        <v>2022</v>
      </c>
      <c r="N1203" t="s">
        <v>5615</v>
      </c>
    </row>
    <row r="1204" spans="1:14">
      <c r="A1204" s="152" t="s">
        <v>2072</v>
      </c>
      <c r="B1204" s="152" t="s">
        <v>444</v>
      </c>
      <c r="C1204" s="152" t="s">
        <v>636</v>
      </c>
      <c r="D1204" s="152" t="s">
        <v>34</v>
      </c>
      <c r="E1204" s="152" t="s">
        <v>39</v>
      </c>
      <c r="F1204"/>
      <c r="G1204" s="152"/>
      <c r="H1204" s="152" t="s">
        <v>582</v>
      </c>
      <c r="I1204" s="152" t="s">
        <v>506</v>
      </c>
      <c r="J1204">
        <v>4.231E-2</v>
      </c>
      <c r="K1204" s="152" t="s">
        <v>744</v>
      </c>
      <c r="L1204" s="152" t="s">
        <v>741</v>
      </c>
      <c r="M1204">
        <v>2022</v>
      </c>
      <c r="N1204" t="s">
        <v>5616</v>
      </c>
    </row>
    <row r="1205" spans="1:14">
      <c r="A1205" s="152" t="s">
        <v>2073</v>
      </c>
      <c r="B1205" s="152" t="s">
        <v>444</v>
      </c>
      <c r="C1205" s="152" t="s">
        <v>636</v>
      </c>
      <c r="D1205" s="152" t="s">
        <v>34</v>
      </c>
      <c r="E1205" s="152" t="s">
        <v>39</v>
      </c>
      <c r="F1205"/>
      <c r="G1205" s="152"/>
      <c r="H1205" s="152" t="s">
        <v>581</v>
      </c>
      <c r="I1205" s="152" t="s">
        <v>506</v>
      </c>
      <c r="J1205">
        <v>4.0189999999999997E-2</v>
      </c>
      <c r="K1205" s="152" t="s">
        <v>744</v>
      </c>
      <c r="L1205" s="152" t="s">
        <v>741</v>
      </c>
      <c r="M1205">
        <v>2022</v>
      </c>
      <c r="N1205" t="s">
        <v>5617</v>
      </c>
    </row>
    <row r="1206" spans="1:14">
      <c r="A1206" s="152" t="s">
        <v>2074</v>
      </c>
      <c r="B1206" s="152" t="s">
        <v>444</v>
      </c>
      <c r="C1206" s="152" t="s">
        <v>636</v>
      </c>
      <c r="D1206" s="152" t="s">
        <v>34</v>
      </c>
      <c r="E1206" s="152" t="s">
        <v>40</v>
      </c>
      <c r="F1206"/>
      <c r="G1206" s="152"/>
      <c r="H1206" s="152" t="s">
        <v>11</v>
      </c>
      <c r="I1206" s="152" t="s">
        <v>506</v>
      </c>
      <c r="J1206">
        <v>371.69625000000002</v>
      </c>
      <c r="K1206" s="152" t="s">
        <v>744</v>
      </c>
      <c r="L1206" s="152" t="s">
        <v>741</v>
      </c>
      <c r="M1206">
        <v>2022</v>
      </c>
      <c r="N1206" t="s">
        <v>5618</v>
      </c>
    </row>
    <row r="1207" spans="1:14">
      <c r="A1207" s="152" t="s">
        <v>2075</v>
      </c>
      <c r="B1207" s="152" t="s">
        <v>444</v>
      </c>
      <c r="C1207" s="152" t="s">
        <v>636</v>
      </c>
      <c r="D1207" s="152" t="s">
        <v>34</v>
      </c>
      <c r="E1207" s="152" t="s">
        <v>40</v>
      </c>
      <c r="F1207"/>
      <c r="G1207" s="152"/>
      <c r="H1207" s="152" t="s">
        <v>582</v>
      </c>
      <c r="I1207" s="152" t="s">
        <v>506</v>
      </c>
      <c r="J1207">
        <v>5.5710000000000003E-2</v>
      </c>
      <c r="K1207" s="152" t="s">
        <v>744</v>
      </c>
      <c r="L1207" s="152" t="s">
        <v>741</v>
      </c>
      <c r="M1207">
        <v>2022</v>
      </c>
      <c r="N1207" t="s">
        <v>5619</v>
      </c>
    </row>
    <row r="1208" spans="1:14">
      <c r="A1208" s="152" t="s">
        <v>2076</v>
      </c>
      <c r="B1208" s="152" t="s">
        <v>444</v>
      </c>
      <c r="C1208" s="152" t="s">
        <v>636</v>
      </c>
      <c r="D1208" s="152" t="s">
        <v>34</v>
      </c>
      <c r="E1208" s="152" t="s">
        <v>40</v>
      </c>
      <c r="F1208"/>
      <c r="G1208" s="152"/>
      <c r="H1208" s="152" t="s">
        <v>581</v>
      </c>
      <c r="I1208" s="152" t="s">
        <v>506</v>
      </c>
      <c r="J1208">
        <v>5.2920000000000002E-2</v>
      </c>
      <c r="K1208" s="152" t="s">
        <v>744</v>
      </c>
      <c r="L1208" s="152" t="s">
        <v>741</v>
      </c>
      <c r="M1208">
        <v>2022</v>
      </c>
      <c r="N1208" t="s">
        <v>5620</v>
      </c>
    </row>
    <row r="1209" spans="1:14">
      <c r="A1209" s="152" t="s">
        <v>2077</v>
      </c>
      <c r="B1209" s="152" t="s">
        <v>444</v>
      </c>
      <c r="C1209" s="152" t="s">
        <v>714</v>
      </c>
      <c r="D1209" s="152" t="s">
        <v>715</v>
      </c>
      <c r="E1209" s="152" t="s">
        <v>586</v>
      </c>
      <c r="F1209"/>
      <c r="G1209" s="152"/>
      <c r="H1209" s="152" t="s">
        <v>405</v>
      </c>
      <c r="I1209" s="152" t="s">
        <v>506</v>
      </c>
      <c r="J1209">
        <v>0.41583999999999999</v>
      </c>
      <c r="K1209" s="152" t="s">
        <v>744</v>
      </c>
      <c r="L1209" s="152" t="s">
        <v>741</v>
      </c>
      <c r="M1209">
        <v>2022</v>
      </c>
      <c r="N1209" t="s">
        <v>5621</v>
      </c>
    </row>
    <row r="1210" spans="1:14">
      <c r="A1210" s="152" t="s">
        <v>2078</v>
      </c>
      <c r="B1210" s="152" t="s">
        <v>444</v>
      </c>
      <c r="C1210" s="152" t="s">
        <v>714</v>
      </c>
      <c r="D1210" s="152" t="s">
        <v>715</v>
      </c>
      <c r="E1210" s="152" t="s">
        <v>586</v>
      </c>
      <c r="F1210"/>
      <c r="G1210" s="152"/>
      <c r="H1210" s="152" t="s">
        <v>587</v>
      </c>
      <c r="I1210" s="152" t="s">
        <v>506</v>
      </c>
      <c r="J1210">
        <v>19.542120000000001</v>
      </c>
      <c r="K1210" s="152" t="s">
        <v>744</v>
      </c>
      <c r="L1210" s="152" t="s">
        <v>741</v>
      </c>
      <c r="M1210">
        <v>2022</v>
      </c>
      <c r="N1210" t="s">
        <v>5622</v>
      </c>
    </row>
    <row r="1211" spans="1:14">
      <c r="A1211" s="152" t="s">
        <v>2079</v>
      </c>
      <c r="B1211" s="152" t="s">
        <v>444</v>
      </c>
      <c r="C1211" s="152" t="s">
        <v>714</v>
      </c>
      <c r="D1211" s="152" t="s">
        <v>715</v>
      </c>
      <c r="E1211" s="152" t="s">
        <v>586</v>
      </c>
      <c r="F1211"/>
      <c r="G1211" s="152"/>
      <c r="H1211" s="152" t="s">
        <v>426</v>
      </c>
      <c r="I1211" s="152" t="s">
        <v>506</v>
      </c>
      <c r="J1211">
        <v>0.52373000000000003</v>
      </c>
      <c r="K1211" s="152" t="s">
        <v>744</v>
      </c>
      <c r="L1211" s="152" t="s">
        <v>741</v>
      </c>
      <c r="M1211">
        <v>2022</v>
      </c>
      <c r="N1211" t="s">
        <v>5623</v>
      </c>
    </row>
    <row r="1212" spans="1:14">
      <c r="A1212" s="152" t="s">
        <v>2080</v>
      </c>
      <c r="B1212" s="152" t="s">
        <v>444</v>
      </c>
      <c r="C1212" s="152" t="s">
        <v>714</v>
      </c>
      <c r="D1212" s="152" t="s">
        <v>715</v>
      </c>
      <c r="E1212" s="152" t="s">
        <v>588</v>
      </c>
      <c r="F1212"/>
      <c r="G1212" s="152"/>
      <c r="H1212" s="152" t="s">
        <v>405</v>
      </c>
      <c r="I1212" s="152" t="s">
        <v>506</v>
      </c>
      <c r="J1212">
        <v>0.36332999999999999</v>
      </c>
      <c r="K1212" s="152" t="s">
        <v>744</v>
      </c>
      <c r="L1212" s="152" t="s">
        <v>741</v>
      </c>
      <c r="M1212">
        <v>2022</v>
      </c>
      <c r="N1212" t="s">
        <v>5624</v>
      </c>
    </row>
    <row r="1213" spans="1:14">
      <c r="A1213" s="152" t="s">
        <v>2081</v>
      </c>
      <c r="B1213" s="152" t="s">
        <v>444</v>
      </c>
      <c r="C1213" s="152" t="s">
        <v>714</v>
      </c>
      <c r="D1213" s="152" t="s">
        <v>715</v>
      </c>
      <c r="E1213" s="152" t="s">
        <v>588</v>
      </c>
      <c r="F1213"/>
      <c r="G1213" s="152"/>
      <c r="H1213" s="152" t="s">
        <v>587</v>
      </c>
      <c r="I1213" s="152" t="s">
        <v>506</v>
      </c>
      <c r="J1213">
        <v>10.97411</v>
      </c>
      <c r="K1213" s="152" t="s">
        <v>744</v>
      </c>
      <c r="L1213" s="152" t="s">
        <v>741</v>
      </c>
      <c r="M1213">
        <v>2022</v>
      </c>
      <c r="N1213" t="s">
        <v>5625</v>
      </c>
    </row>
    <row r="1214" spans="1:14">
      <c r="A1214" s="152" t="s">
        <v>2082</v>
      </c>
      <c r="B1214" s="152" t="s">
        <v>444</v>
      </c>
      <c r="C1214" s="152" t="s">
        <v>714</v>
      </c>
      <c r="D1214" s="152" t="s">
        <v>715</v>
      </c>
      <c r="E1214" s="152" t="s">
        <v>588</v>
      </c>
      <c r="F1214"/>
      <c r="G1214" s="152"/>
      <c r="H1214" s="152" t="s">
        <v>426</v>
      </c>
      <c r="I1214" s="152" t="s">
        <v>506</v>
      </c>
      <c r="J1214">
        <v>0.40823999999999999</v>
      </c>
      <c r="K1214" s="152" t="s">
        <v>744</v>
      </c>
      <c r="L1214" s="152" t="s">
        <v>741</v>
      </c>
      <c r="M1214">
        <v>2022</v>
      </c>
      <c r="N1214" t="s">
        <v>5626</v>
      </c>
    </row>
    <row r="1215" spans="1:14">
      <c r="A1215" s="152" t="s">
        <v>2083</v>
      </c>
      <c r="B1215" s="152" t="s">
        <v>444</v>
      </c>
      <c r="C1215" s="152" t="s">
        <v>714</v>
      </c>
      <c r="D1215" s="152" t="s">
        <v>715</v>
      </c>
      <c r="E1215" s="152" t="s">
        <v>903</v>
      </c>
      <c r="F1215"/>
      <c r="G1215" s="152"/>
      <c r="H1215" s="152" t="s">
        <v>405</v>
      </c>
      <c r="I1215" s="152" t="s">
        <v>506</v>
      </c>
      <c r="J1215"/>
      <c r="K1215" s="152" t="s">
        <v>744</v>
      </c>
      <c r="L1215" s="152" t="s">
        <v>741</v>
      </c>
      <c r="M1215">
        <v>2022</v>
      </c>
      <c r="N1215" t="s">
        <v>5627</v>
      </c>
    </row>
    <row r="1216" spans="1:14">
      <c r="A1216" s="152" t="s">
        <v>2084</v>
      </c>
      <c r="B1216" s="152" t="s">
        <v>444</v>
      </c>
      <c r="C1216" s="152" t="s">
        <v>714</v>
      </c>
      <c r="D1216" s="152" t="s">
        <v>715</v>
      </c>
      <c r="E1216" s="152" t="s">
        <v>903</v>
      </c>
      <c r="F1216"/>
      <c r="G1216" s="152"/>
      <c r="H1216" s="152" t="s">
        <v>587</v>
      </c>
      <c r="I1216" s="152" t="s">
        <v>506</v>
      </c>
      <c r="J1216">
        <v>11.367470000000001</v>
      </c>
      <c r="K1216" s="152" t="s">
        <v>744</v>
      </c>
      <c r="L1216" s="152" t="s">
        <v>741</v>
      </c>
      <c r="M1216">
        <v>2022</v>
      </c>
      <c r="N1216" t="s">
        <v>5628</v>
      </c>
    </row>
    <row r="1217" spans="1:14">
      <c r="A1217" s="152" t="s">
        <v>2085</v>
      </c>
      <c r="B1217" s="152" t="s">
        <v>444</v>
      </c>
      <c r="C1217" s="152" t="s">
        <v>714</v>
      </c>
      <c r="D1217" s="152" t="s">
        <v>715</v>
      </c>
      <c r="E1217" s="152" t="s">
        <v>903</v>
      </c>
      <c r="F1217"/>
      <c r="G1217" s="152"/>
      <c r="H1217" s="152" t="s">
        <v>426</v>
      </c>
      <c r="I1217" s="152" t="s">
        <v>506</v>
      </c>
      <c r="J1217">
        <v>0.55701000000000001</v>
      </c>
      <c r="K1217" s="152" t="s">
        <v>744</v>
      </c>
      <c r="L1217" s="152" t="s">
        <v>741</v>
      </c>
      <c r="M1217">
        <v>2022</v>
      </c>
      <c r="N1217" t="s">
        <v>5629</v>
      </c>
    </row>
    <row r="1218" spans="1:14">
      <c r="A1218" s="152" t="s">
        <v>2086</v>
      </c>
      <c r="B1218" s="152" t="s">
        <v>444</v>
      </c>
      <c r="C1218" s="152" t="s">
        <v>714</v>
      </c>
      <c r="D1218" s="152" t="s">
        <v>715</v>
      </c>
      <c r="E1218" s="152" t="s">
        <v>589</v>
      </c>
      <c r="F1218"/>
      <c r="G1218" s="152"/>
      <c r="H1218" s="152" t="s">
        <v>405</v>
      </c>
      <c r="I1218" s="152" t="s">
        <v>506</v>
      </c>
      <c r="J1218">
        <v>0.34251999999999999</v>
      </c>
      <c r="K1218" s="152" t="s">
        <v>744</v>
      </c>
      <c r="L1218" s="152" t="s">
        <v>741</v>
      </c>
      <c r="M1218">
        <v>2022</v>
      </c>
      <c r="N1218" t="s">
        <v>5630</v>
      </c>
    </row>
    <row r="1219" spans="1:14">
      <c r="A1219" s="152" t="s">
        <v>2087</v>
      </c>
      <c r="B1219" s="152" t="s">
        <v>444</v>
      </c>
      <c r="C1219" s="152" t="s">
        <v>714</v>
      </c>
      <c r="D1219" s="152" t="s">
        <v>715</v>
      </c>
      <c r="E1219" s="152" t="s">
        <v>589</v>
      </c>
      <c r="F1219"/>
      <c r="G1219" s="152"/>
      <c r="H1219" s="152" t="s">
        <v>587</v>
      </c>
      <c r="I1219" s="152" t="s">
        <v>506</v>
      </c>
      <c r="J1219">
        <v>10.34563</v>
      </c>
      <c r="K1219" s="152" t="s">
        <v>744</v>
      </c>
      <c r="L1219" s="152" t="s">
        <v>741</v>
      </c>
      <c r="M1219">
        <v>2022</v>
      </c>
      <c r="N1219" t="s">
        <v>5631</v>
      </c>
    </row>
    <row r="1220" spans="1:14">
      <c r="A1220" s="152" t="s">
        <v>2088</v>
      </c>
      <c r="B1220" s="152" t="s">
        <v>444</v>
      </c>
      <c r="C1220" s="152" t="s">
        <v>714</v>
      </c>
      <c r="D1220" s="152" t="s">
        <v>715</v>
      </c>
      <c r="E1220" s="152" t="s">
        <v>589</v>
      </c>
      <c r="F1220"/>
      <c r="G1220" s="152"/>
      <c r="H1220" s="152" t="s">
        <v>426</v>
      </c>
      <c r="I1220" s="152" t="s">
        <v>506</v>
      </c>
      <c r="J1220">
        <v>0.38485999999999998</v>
      </c>
      <c r="K1220" s="152" t="s">
        <v>744</v>
      </c>
      <c r="L1220" s="152" t="s">
        <v>741</v>
      </c>
      <c r="M1220">
        <v>2022</v>
      </c>
      <c r="N1220" t="s">
        <v>5632</v>
      </c>
    </row>
    <row r="1221" spans="1:14">
      <c r="A1221" s="152" t="s">
        <v>2089</v>
      </c>
      <c r="B1221" s="152" t="s">
        <v>444</v>
      </c>
      <c r="C1221" s="152" t="s">
        <v>714</v>
      </c>
      <c r="D1221" s="152" t="s">
        <v>715</v>
      </c>
      <c r="E1221" s="152" t="s">
        <v>2090</v>
      </c>
      <c r="F1221"/>
      <c r="G1221" s="152"/>
      <c r="H1221" s="152" t="s">
        <v>405</v>
      </c>
      <c r="I1221" s="152" t="s">
        <v>506</v>
      </c>
      <c r="J1221">
        <v>0.46350999999999998</v>
      </c>
      <c r="K1221" s="152" t="s">
        <v>744</v>
      </c>
      <c r="L1221" s="152" t="s">
        <v>741</v>
      </c>
      <c r="M1221">
        <v>2022</v>
      </c>
      <c r="N1221" t="s">
        <v>5633</v>
      </c>
    </row>
    <row r="1222" spans="1:14">
      <c r="A1222" s="152" t="s">
        <v>2091</v>
      </c>
      <c r="B1222" s="152" t="s">
        <v>444</v>
      </c>
      <c r="C1222" s="152" t="s">
        <v>714</v>
      </c>
      <c r="D1222" s="152" t="s">
        <v>715</v>
      </c>
      <c r="E1222" s="152" t="s">
        <v>2090</v>
      </c>
      <c r="F1222"/>
      <c r="G1222" s="152"/>
      <c r="H1222" s="152" t="s">
        <v>587</v>
      </c>
      <c r="I1222" s="152" t="s">
        <v>506</v>
      </c>
      <c r="J1222">
        <v>14</v>
      </c>
      <c r="K1222" s="152" t="s">
        <v>744</v>
      </c>
      <c r="L1222" s="152" t="s">
        <v>741</v>
      </c>
      <c r="M1222">
        <v>2022</v>
      </c>
      <c r="N1222" t="s">
        <v>5634</v>
      </c>
    </row>
    <row r="1223" spans="1:14">
      <c r="A1223" s="152" t="s">
        <v>2092</v>
      </c>
      <c r="B1223" s="152" t="s">
        <v>444</v>
      </c>
      <c r="C1223" s="152" t="s">
        <v>714</v>
      </c>
      <c r="D1223" s="152" t="s">
        <v>715</v>
      </c>
      <c r="E1223" s="152" t="s">
        <v>2090</v>
      </c>
      <c r="F1223"/>
      <c r="G1223" s="152"/>
      <c r="H1223" s="152" t="s">
        <v>426</v>
      </c>
      <c r="I1223" s="152" t="s">
        <v>506</v>
      </c>
      <c r="J1223">
        <v>0.52080000000000004</v>
      </c>
      <c r="K1223" s="152" t="s">
        <v>744</v>
      </c>
      <c r="L1223" s="152" t="s">
        <v>741</v>
      </c>
      <c r="M1223">
        <v>2022</v>
      </c>
      <c r="N1223" t="s">
        <v>5635</v>
      </c>
    </row>
    <row r="1224" spans="1:14">
      <c r="A1224" s="152" t="s">
        <v>2093</v>
      </c>
      <c r="B1224" s="152" t="s">
        <v>444</v>
      </c>
      <c r="C1224" s="152" t="s">
        <v>714</v>
      </c>
      <c r="D1224" s="152" t="s">
        <v>715</v>
      </c>
      <c r="E1224" s="152" t="s">
        <v>591</v>
      </c>
      <c r="F1224"/>
      <c r="G1224" s="152"/>
      <c r="H1224" s="152" t="s">
        <v>405</v>
      </c>
      <c r="I1224" s="152" t="s">
        <v>506</v>
      </c>
      <c r="J1224">
        <v>0.35177999999999998</v>
      </c>
      <c r="K1224" s="152" t="s">
        <v>744</v>
      </c>
      <c r="L1224" s="152" t="s">
        <v>741</v>
      </c>
      <c r="M1224">
        <v>2022</v>
      </c>
      <c r="N1224" t="s">
        <v>5636</v>
      </c>
    </row>
    <row r="1225" spans="1:14">
      <c r="A1225" s="152" t="s">
        <v>2094</v>
      </c>
      <c r="B1225" s="152" t="s">
        <v>444</v>
      </c>
      <c r="C1225" s="152" t="s">
        <v>714</v>
      </c>
      <c r="D1225" s="152" t="s">
        <v>715</v>
      </c>
      <c r="E1225" s="152" t="s">
        <v>591</v>
      </c>
      <c r="F1225"/>
      <c r="G1225" s="152"/>
      <c r="H1225" s="152" t="s">
        <v>587</v>
      </c>
      <c r="I1225" s="152" t="s">
        <v>506</v>
      </c>
      <c r="J1225">
        <v>10.25</v>
      </c>
      <c r="K1225" s="152" t="s">
        <v>744</v>
      </c>
      <c r="L1225" s="152" t="s">
        <v>741</v>
      </c>
      <c r="M1225">
        <v>2022</v>
      </c>
      <c r="N1225" t="s">
        <v>5637</v>
      </c>
    </row>
    <row r="1226" spans="1:14">
      <c r="A1226" s="152" t="s">
        <v>2095</v>
      </c>
      <c r="B1226" s="152" t="s">
        <v>444</v>
      </c>
      <c r="C1226" s="152" t="s">
        <v>714</v>
      </c>
      <c r="D1226" s="152" t="s">
        <v>715</v>
      </c>
      <c r="E1226" s="152" t="s">
        <v>591</v>
      </c>
      <c r="F1226"/>
      <c r="G1226" s="152"/>
      <c r="H1226" s="152" t="s">
        <v>426</v>
      </c>
      <c r="I1226" s="152" t="s">
        <v>506</v>
      </c>
      <c r="J1226">
        <v>0.45100000000000001</v>
      </c>
      <c r="K1226" s="152" t="s">
        <v>744</v>
      </c>
      <c r="L1226" s="152" t="s">
        <v>741</v>
      </c>
      <c r="M1226">
        <v>2022</v>
      </c>
      <c r="N1226" t="s">
        <v>5638</v>
      </c>
    </row>
    <row r="1227" spans="1:14">
      <c r="A1227" s="152" t="s">
        <v>2096</v>
      </c>
      <c r="B1227" s="152" t="s">
        <v>444</v>
      </c>
      <c r="C1227" s="152" t="s">
        <v>714</v>
      </c>
      <c r="D1227" s="152" t="s">
        <v>715</v>
      </c>
      <c r="E1227" s="152" t="s">
        <v>592</v>
      </c>
      <c r="F1227"/>
      <c r="G1227" s="152"/>
      <c r="H1227" s="152" t="s">
        <v>405</v>
      </c>
      <c r="I1227" s="152" t="s">
        <v>506</v>
      </c>
      <c r="J1227">
        <v>0.24578</v>
      </c>
      <c r="K1227" s="152" t="s">
        <v>744</v>
      </c>
      <c r="L1227" s="152" t="s">
        <v>741</v>
      </c>
      <c r="M1227">
        <v>2022</v>
      </c>
      <c r="N1227" t="s">
        <v>5639</v>
      </c>
    </row>
    <row r="1228" spans="1:14">
      <c r="A1228" s="152" t="s">
        <v>2097</v>
      </c>
      <c r="B1228" s="152" t="s">
        <v>444</v>
      </c>
      <c r="C1228" s="152" t="s">
        <v>714</v>
      </c>
      <c r="D1228" s="152" t="s">
        <v>715</v>
      </c>
      <c r="E1228" s="152" t="s">
        <v>592</v>
      </c>
      <c r="F1228"/>
      <c r="G1228" s="152"/>
      <c r="H1228" s="152" t="s">
        <v>587</v>
      </c>
      <c r="I1228" s="152" t="s">
        <v>506</v>
      </c>
      <c r="J1228">
        <v>10.28659</v>
      </c>
      <c r="K1228" s="152" t="s">
        <v>744</v>
      </c>
      <c r="L1228" s="152" t="s">
        <v>741</v>
      </c>
      <c r="M1228">
        <v>2022</v>
      </c>
      <c r="N1228" t="s">
        <v>5640</v>
      </c>
    </row>
    <row r="1229" spans="1:14">
      <c r="A1229" s="152" t="s">
        <v>2098</v>
      </c>
      <c r="B1229" s="152" t="s">
        <v>444</v>
      </c>
      <c r="C1229" s="152" t="s">
        <v>714</v>
      </c>
      <c r="D1229" s="152" t="s">
        <v>715</v>
      </c>
      <c r="E1229" s="152" t="s">
        <v>592</v>
      </c>
      <c r="F1229"/>
      <c r="G1229" s="152"/>
      <c r="H1229" s="152" t="s">
        <v>426</v>
      </c>
      <c r="I1229" s="152" t="s">
        <v>506</v>
      </c>
      <c r="J1229">
        <v>0.4773</v>
      </c>
      <c r="K1229" s="152" t="s">
        <v>744</v>
      </c>
      <c r="L1229" s="152" t="s">
        <v>741</v>
      </c>
      <c r="M1229">
        <v>2022</v>
      </c>
      <c r="N1229" t="s">
        <v>5641</v>
      </c>
    </row>
    <row r="1230" spans="1:14">
      <c r="A1230" s="152" t="s">
        <v>2099</v>
      </c>
      <c r="B1230" s="152" t="s">
        <v>444</v>
      </c>
      <c r="C1230" s="152" t="s">
        <v>714</v>
      </c>
      <c r="D1230" s="152" t="s">
        <v>715</v>
      </c>
      <c r="E1230" s="152" t="s">
        <v>593</v>
      </c>
      <c r="F1230"/>
      <c r="G1230" s="152"/>
      <c r="H1230" s="152" t="s">
        <v>405</v>
      </c>
      <c r="I1230" s="152" t="s">
        <v>506</v>
      </c>
      <c r="J1230">
        <v>0.27392</v>
      </c>
      <c r="K1230" s="152" t="s">
        <v>744</v>
      </c>
      <c r="L1230" s="152" t="s">
        <v>741</v>
      </c>
      <c r="M1230">
        <v>2022</v>
      </c>
      <c r="N1230" t="s">
        <v>5642</v>
      </c>
    </row>
    <row r="1231" spans="1:14">
      <c r="A1231" s="152" t="s">
        <v>2100</v>
      </c>
      <c r="B1231" s="152" t="s">
        <v>444</v>
      </c>
      <c r="C1231" s="152" t="s">
        <v>714</v>
      </c>
      <c r="D1231" s="152" t="s">
        <v>715</v>
      </c>
      <c r="E1231" s="152" t="s">
        <v>593</v>
      </c>
      <c r="F1231"/>
      <c r="G1231" s="152"/>
      <c r="H1231" s="152" t="s">
        <v>587</v>
      </c>
      <c r="I1231" s="152" t="s">
        <v>506</v>
      </c>
      <c r="J1231">
        <v>8.2692300000000003</v>
      </c>
      <c r="K1231" s="152" t="s">
        <v>744</v>
      </c>
      <c r="L1231" s="152" t="s">
        <v>741</v>
      </c>
      <c r="M1231">
        <v>2022</v>
      </c>
      <c r="N1231" t="s">
        <v>5643</v>
      </c>
    </row>
    <row r="1232" spans="1:14">
      <c r="A1232" s="152" t="s">
        <v>2101</v>
      </c>
      <c r="B1232" s="152" t="s">
        <v>444</v>
      </c>
      <c r="C1232" s="152" t="s">
        <v>714</v>
      </c>
      <c r="D1232" s="152" t="s">
        <v>715</v>
      </c>
      <c r="E1232" s="152" t="s">
        <v>593</v>
      </c>
      <c r="F1232"/>
      <c r="G1232" s="152"/>
      <c r="H1232" s="152" t="s">
        <v>426</v>
      </c>
      <c r="I1232" s="152" t="s">
        <v>506</v>
      </c>
      <c r="J1232">
        <v>0.36924000000000001</v>
      </c>
      <c r="K1232" s="152" t="s">
        <v>744</v>
      </c>
      <c r="L1232" s="152" t="s">
        <v>741</v>
      </c>
      <c r="M1232">
        <v>2022</v>
      </c>
      <c r="N1232" t="s">
        <v>5644</v>
      </c>
    </row>
    <row r="1233" spans="1:14">
      <c r="A1233" s="152" t="s">
        <v>2102</v>
      </c>
      <c r="B1233" s="152" t="s">
        <v>444</v>
      </c>
      <c r="C1233" s="152" t="s">
        <v>714</v>
      </c>
      <c r="D1233" s="152" t="s">
        <v>715</v>
      </c>
      <c r="E1233" s="152" t="s">
        <v>594</v>
      </c>
      <c r="F1233"/>
      <c r="G1233" s="152"/>
      <c r="H1233" s="152" t="s">
        <v>405</v>
      </c>
      <c r="I1233" s="152" t="s">
        <v>506</v>
      </c>
      <c r="J1233">
        <v>0.45724999999999999</v>
      </c>
      <c r="K1233" s="152" t="s">
        <v>744</v>
      </c>
      <c r="L1233" s="152" t="s">
        <v>741</v>
      </c>
      <c r="M1233">
        <v>2022</v>
      </c>
      <c r="N1233" t="s">
        <v>5645</v>
      </c>
    </row>
    <row r="1234" spans="1:14">
      <c r="A1234" s="152" t="s">
        <v>2103</v>
      </c>
      <c r="B1234" s="152" t="s">
        <v>444</v>
      </c>
      <c r="C1234" s="152" t="s">
        <v>714</v>
      </c>
      <c r="D1234" s="152" t="s">
        <v>715</v>
      </c>
      <c r="E1234" s="152" t="s">
        <v>594</v>
      </c>
      <c r="F1234"/>
      <c r="G1234" s="152"/>
      <c r="H1234" s="152" t="s">
        <v>587</v>
      </c>
      <c r="I1234" s="152" t="s">
        <v>506</v>
      </c>
      <c r="J1234">
        <v>18.27807</v>
      </c>
      <c r="K1234" s="152" t="s">
        <v>744</v>
      </c>
      <c r="L1234" s="152" t="s">
        <v>741</v>
      </c>
      <c r="M1234">
        <v>2022</v>
      </c>
      <c r="N1234" t="s">
        <v>5646</v>
      </c>
    </row>
    <row r="1235" spans="1:14">
      <c r="A1235" s="152" t="s">
        <v>2104</v>
      </c>
      <c r="B1235" s="152" t="s">
        <v>444</v>
      </c>
      <c r="C1235" s="152" t="s">
        <v>714</v>
      </c>
      <c r="D1235" s="152" t="s">
        <v>715</v>
      </c>
      <c r="E1235" s="152" t="s">
        <v>594</v>
      </c>
      <c r="F1235"/>
      <c r="G1235" s="152"/>
      <c r="H1235" s="152" t="s">
        <v>426</v>
      </c>
      <c r="I1235" s="152" t="s">
        <v>506</v>
      </c>
      <c r="J1235">
        <v>0.51283999999999996</v>
      </c>
      <c r="K1235" s="152" t="s">
        <v>744</v>
      </c>
      <c r="L1235" s="152" t="s">
        <v>741</v>
      </c>
      <c r="M1235">
        <v>2022</v>
      </c>
      <c r="N1235" t="s">
        <v>5647</v>
      </c>
    </row>
    <row r="1236" spans="1:14">
      <c r="A1236" s="152" t="s">
        <v>2105</v>
      </c>
      <c r="B1236" s="152" t="s">
        <v>444</v>
      </c>
      <c r="C1236" s="152" t="s">
        <v>714</v>
      </c>
      <c r="D1236" s="152" t="s">
        <v>715</v>
      </c>
      <c r="E1236" s="152" t="s">
        <v>925</v>
      </c>
      <c r="F1236"/>
      <c r="G1236" s="152"/>
      <c r="H1236" s="152" t="s">
        <v>405</v>
      </c>
      <c r="I1236" s="152" t="s">
        <v>506</v>
      </c>
      <c r="J1236">
        <v>0.36332999999999999</v>
      </c>
      <c r="K1236" s="152" t="s">
        <v>744</v>
      </c>
      <c r="L1236" s="152" t="s">
        <v>741</v>
      </c>
      <c r="M1236">
        <v>2022</v>
      </c>
      <c r="N1236" t="s">
        <v>5648</v>
      </c>
    </row>
    <row r="1237" spans="1:14">
      <c r="A1237" s="152" t="s">
        <v>2106</v>
      </c>
      <c r="B1237" s="152" t="s">
        <v>444</v>
      </c>
      <c r="C1237" s="152" t="s">
        <v>714</v>
      </c>
      <c r="D1237" s="152" t="s">
        <v>715</v>
      </c>
      <c r="E1237" s="152" t="s">
        <v>925</v>
      </c>
      <c r="F1237"/>
      <c r="G1237" s="152"/>
      <c r="H1237" s="152" t="s">
        <v>587</v>
      </c>
      <c r="I1237" s="152" t="s">
        <v>506</v>
      </c>
      <c r="J1237">
        <v>10.97411</v>
      </c>
      <c r="K1237" s="152" t="s">
        <v>744</v>
      </c>
      <c r="L1237" s="152" t="s">
        <v>741</v>
      </c>
      <c r="M1237">
        <v>2022</v>
      </c>
      <c r="N1237" t="s">
        <v>5649</v>
      </c>
    </row>
    <row r="1238" spans="1:14">
      <c r="A1238" s="152" t="s">
        <v>2107</v>
      </c>
      <c r="B1238" s="152" t="s">
        <v>444</v>
      </c>
      <c r="C1238" s="152" t="s">
        <v>714</v>
      </c>
      <c r="D1238" s="152" t="s">
        <v>715</v>
      </c>
      <c r="E1238" s="152" t="s">
        <v>925</v>
      </c>
      <c r="F1238"/>
      <c r="G1238" s="152"/>
      <c r="H1238" s="152" t="s">
        <v>426</v>
      </c>
      <c r="I1238" s="152" t="s">
        <v>506</v>
      </c>
      <c r="J1238">
        <v>0.40823999999999999</v>
      </c>
      <c r="K1238" s="152" t="s">
        <v>744</v>
      </c>
      <c r="L1238" s="152" t="s">
        <v>741</v>
      </c>
      <c r="M1238">
        <v>2022</v>
      </c>
      <c r="N1238" t="s">
        <v>5650</v>
      </c>
    </row>
    <row r="1239" spans="1:14">
      <c r="A1239" s="152" t="s">
        <v>2108</v>
      </c>
      <c r="B1239" s="152" t="s">
        <v>444</v>
      </c>
      <c r="C1239" s="152" t="s">
        <v>714</v>
      </c>
      <c r="D1239" s="152" t="s">
        <v>715</v>
      </c>
      <c r="E1239" s="152" t="s">
        <v>929</v>
      </c>
      <c r="F1239"/>
      <c r="G1239" s="152"/>
      <c r="H1239" s="152" t="s">
        <v>405</v>
      </c>
      <c r="I1239" s="152" t="s">
        <v>506</v>
      </c>
      <c r="J1239"/>
      <c r="K1239" s="152" t="s">
        <v>744</v>
      </c>
      <c r="L1239" s="152" t="s">
        <v>741</v>
      </c>
      <c r="M1239">
        <v>2022</v>
      </c>
      <c r="N1239" t="s">
        <v>5651</v>
      </c>
    </row>
    <row r="1240" spans="1:14">
      <c r="A1240" s="152" t="s">
        <v>2109</v>
      </c>
      <c r="B1240" s="152" t="s">
        <v>444</v>
      </c>
      <c r="C1240" s="152" t="s">
        <v>714</v>
      </c>
      <c r="D1240" s="152" t="s">
        <v>715</v>
      </c>
      <c r="E1240" s="152" t="s">
        <v>929</v>
      </c>
      <c r="F1240"/>
      <c r="G1240" s="152"/>
      <c r="H1240" s="152" t="s">
        <v>587</v>
      </c>
      <c r="I1240" s="152" t="s">
        <v>506</v>
      </c>
      <c r="J1240">
        <v>11.367470000000001</v>
      </c>
      <c r="K1240" s="152" t="s">
        <v>744</v>
      </c>
      <c r="L1240" s="152" t="s">
        <v>741</v>
      </c>
      <c r="M1240">
        <v>2022</v>
      </c>
      <c r="N1240" t="s">
        <v>5652</v>
      </c>
    </row>
    <row r="1241" spans="1:14">
      <c r="A1241" s="152" t="s">
        <v>2110</v>
      </c>
      <c r="B1241" s="152" t="s">
        <v>444</v>
      </c>
      <c r="C1241" s="152" t="s">
        <v>714</v>
      </c>
      <c r="D1241" s="152" t="s">
        <v>715</v>
      </c>
      <c r="E1241" s="152" t="s">
        <v>929</v>
      </c>
      <c r="F1241"/>
      <c r="G1241" s="152"/>
      <c r="H1241" s="152" t="s">
        <v>426</v>
      </c>
      <c r="I1241" s="152" t="s">
        <v>506</v>
      </c>
      <c r="J1241">
        <v>0.55701000000000001</v>
      </c>
      <c r="K1241" s="152" t="s">
        <v>744</v>
      </c>
      <c r="L1241" s="152" t="s">
        <v>741</v>
      </c>
      <c r="M1241">
        <v>2022</v>
      </c>
      <c r="N1241" t="s">
        <v>5653</v>
      </c>
    </row>
    <row r="1242" spans="1:14">
      <c r="A1242" s="152" t="s">
        <v>2111</v>
      </c>
      <c r="B1242" s="152" t="s">
        <v>444</v>
      </c>
      <c r="C1242" s="152" t="s">
        <v>714</v>
      </c>
      <c r="D1242" s="152" t="s">
        <v>715</v>
      </c>
      <c r="E1242" s="152" t="s">
        <v>933</v>
      </c>
      <c r="F1242"/>
      <c r="G1242" s="152"/>
      <c r="H1242" s="152" t="s">
        <v>405</v>
      </c>
      <c r="I1242" s="152" t="s">
        <v>506</v>
      </c>
      <c r="J1242">
        <v>0.41583999999999999</v>
      </c>
      <c r="K1242" s="152" t="s">
        <v>744</v>
      </c>
      <c r="L1242" s="152" t="s">
        <v>741</v>
      </c>
      <c r="M1242">
        <v>2022</v>
      </c>
      <c r="N1242" t="s">
        <v>5654</v>
      </c>
    </row>
    <row r="1243" spans="1:14">
      <c r="A1243" s="152" t="s">
        <v>2112</v>
      </c>
      <c r="B1243" s="152" t="s">
        <v>444</v>
      </c>
      <c r="C1243" s="152" t="s">
        <v>714</v>
      </c>
      <c r="D1243" s="152" t="s">
        <v>715</v>
      </c>
      <c r="E1243" s="152" t="s">
        <v>933</v>
      </c>
      <c r="F1243"/>
      <c r="G1243" s="152"/>
      <c r="H1243" s="152" t="s">
        <v>587</v>
      </c>
      <c r="I1243" s="152" t="s">
        <v>506</v>
      </c>
      <c r="J1243">
        <v>19.542120000000001</v>
      </c>
      <c r="K1243" s="152" t="s">
        <v>744</v>
      </c>
      <c r="L1243" s="152" t="s">
        <v>741</v>
      </c>
      <c r="M1243">
        <v>2022</v>
      </c>
      <c r="N1243" t="s">
        <v>5655</v>
      </c>
    </row>
    <row r="1244" spans="1:14">
      <c r="A1244" s="152" t="s">
        <v>2113</v>
      </c>
      <c r="B1244" s="152" t="s">
        <v>444</v>
      </c>
      <c r="C1244" s="152" t="s">
        <v>714</v>
      </c>
      <c r="D1244" s="152" t="s">
        <v>715</v>
      </c>
      <c r="E1244" s="152" t="s">
        <v>933</v>
      </c>
      <c r="F1244"/>
      <c r="G1244" s="152"/>
      <c r="H1244" s="152" t="s">
        <v>426</v>
      </c>
      <c r="I1244" s="152" t="s">
        <v>506</v>
      </c>
      <c r="J1244">
        <v>0.52373000000000003</v>
      </c>
      <c r="K1244" s="152" t="s">
        <v>744</v>
      </c>
      <c r="L1244" s="152" t="s">
        <v>741</v>
      </c>
      <c r="M1244">
        <v>2022</v>
      </c>
      <c r="N1244" t="s">
        <v>5656</v>
      </c>
    </row>
    <row r="1245" spans="1:14">
      <c r="A1245" s="152" t="s">
        <v>2114</v>
      </c>
      <c r="B1245" s="152" t="s">
        <v>444</v>
      </c>
      <c r="C1245" s="152" t="s">
        <v>714</v>
      </c>
      <c r="D1245" s="152" t="s">
        <v>716</v>
      </c>
      <c r="E1245" s="152" t="s">
        <v>596</v>
      </c>
      <c r="F1245"/>
      <c r="G1245" s="152"/>
      <c r="H1245" s="152" t="s">
        <v>11</v>
      </c>
      <c r="I1245" s="152" t="s">
        <v>506</v>
      </c>
      <c r="J1245">
        <v>52.14</v>
      </c>
      <c r="K1245" s="152" t="s">
        <v>744</v>
      </c>
      <c r="L1245" s="152" t="s">
        <v>741</v>
      </c>
      <c r="M1245">
        <v>2022</v>
      </c>
      <c r="N1245" t="s">
        <v>5657</v>
      </c>
    </row>
    <row r="1246" spans="1:14">
      <c r="A1246" s="152" t="s">
        <v>2115</v>
      </c>
      <c r="B1246" s="152" t="s">
        <v>444</v>
      </c>
      <c r="C1246" s="152" t="s">
        <v>714</v>
      </c>
      <c r="D1246" s="152" t="s">
        <v>716</v>
      </c>
      <c r="E1246" s="152" t="s">
        <v>596</v>
      </c>
      <c r="F1246"/>
      <c r="G1246" s="152"/>
      <c r="H1246" s="152" t="s">
        <v>135</v>
      </c>
      <c r="I1246" s="152" t="s">
        <v>506</v>
      </c>
      <c r="J1246">
        <v>1.277E-2</v>
      </c>
      <c r="K1246" s="152" t="s">
        <v>744</v>
      </c>
      <c r="L1246" s="152" t="s">
        <v>741</v>
      </c>
      <c r="M1246">
        <v>2022</v>
      </c>
      <c r="N1246" t="s">
        <v>5658</v>
      </c>
    </row>
    <row r="1247" spans="1:14">
      <c r="A1247" s="152" t="s">
        <v>2116</v>
      </c>
      <c r="B1247" s="152" t="s">
        <v>444</v>
      </c>
      <c r="C1247" s="152" t="s">
        <v>714</v>
      </c>
      <c r="D1247" s="152" t="s">
        <v>716</v>
      </c>
      <c r="E1247" s="152" t="s">
        <v>597</v>
      </c>
      <c r="F1247"/>
      <c r="G1247" s="152"/>
      <c r="H1247" s="152" t="s">
        <v>11</v>
      </c>
      <c r="I1247" s="152" t="s">
        <v>506</v>
      </c>
      <c r="J1247">
        <v>30.4</v>
      </c>
      <c r="K1247" s="152" t="s">
        <v>744</v>
      </c>
      <c r="L1247" s="152" t="s">
        <v>741</v>
      </c>
      <c r="M1247">
        <v>2022</v>
      </c>
      <c r="N1247" t="s">
        <v>5659</v>
      </c>
    </row>
    <row r="1248" spans="1:14">
      <c r="A1248" s="152" t="s">
        <v>2117</v>
      </c>
      <c r="B1248" s="152" t="s">
        <v>444</v>
      </c>
      <c r="C1248" s="152" t="s">
        <v>714</v>
      </c>
      <c r="D1248" s="152" t="s">
        <v>716</v>
      </c>
      <c r="E1248" s="152" t="s">
        <v>597</v>
      </c>
      <c r="F1248"/>
      <c r="G1248" s="152"/>
      <c r="H1248" s="152" t="s">
        <v>135</v>
      </c>
      <c r="I1248" s="152" t="s">
        <v>506</v>
      </c>
      <c r="J1248">
        <v>7.92E-3</v>
      </c>
      <c r="K1248" s="152" t="s">
        <v>744</v>
      </c>
      <c r="L1248" s="152" t="s">
        <v>741</v>
      </c>
      <c r="M1248">
        <v>2022</v>
      </c>
      <c r="N1248" t="s">
        <v>5660</v>
      </c>
    </row>
    <row r="1249" spans="1:14">
      <c r="A1249" s="152" t="s">
        <v>2118</v>
      </c>
      <c r="B1249" s="152" t="s">
        <v>444</v>
      </c>
      <c r="C1249" s="152" t="s">
        <v>714</v>
      </c>
      <c r="D1249" s="152" t="s">
        <v>716</v>
      </c>
      <c r="E1249" s="152" t="s">
        <v>598</v>
      </c>
      <c r="F1249"/>
      <c r="G1249" s="152"/>
      <c r="H1249" s="152" t="s">
        <v>11</v>
      </c>
      <c r="I1249" s="152" t="s">
        <v>506</v>
      </c>
      <c r="J1249">
        <v>177</v>
      </c>
      <c r="K1249" s="152" t="s">
        <v>744</v>
      </c>
      <c r="L1249" s="152" t="s">
        <v>741</v>
      </c>
      <c r="M1249">
        <v>2022</v>
      </c>
      <c r="N1249" t="s">
        <v>5661</v>
      </c>
    </row>
    <row r="1250" spans="1:14">
      <c r="A1250" s="152" t="s">
        <v>2119</v>
      </c>
      <c r="B1250" s="152" t="s">
        <v>444</v>
      </c>
      <c r="C1250" s="152" t="s">
        <v>714</v>
      </c>
      <c r="D1250" s="152" t="s">
        <v>716</v>
      </c>
      <c r="E1250" s="152" t="s">
        <v>598</v>
      </c>
      <c r="F1250"/>
      <c r="G1250" s="152"/>
      <c r="H1250" s="152" t="s">
        <v>135</v>
      </c>
      <c r="I1250" s="152" t="s">
        <v>506</v>
      </c>
      <c r="J1250">
        <v>3.7440000000000001E-2</v>
      </c>
      <c r="K1250" s="152" t="s">
        <v>744</v>
      </c>
      <c r="L1250" s="152" t="s">
        <v>741</v>
      </c>
      <c r="M1250">
        <v>2022</v>
      </c>
      <c r="N1250" t="s">
        <v>5662</v>
      </c>
    </row>
    <row r="1251" spans="1:14">
      <c r="A1251" s="152" t="s">
        <v>2120</v>
      </c>
      <c r="B1251" s="152" t="s">
        <v>444</v>
      </c>
      <c r="C1251" s="152" t="s">
        <v>714</v>
      </c>
      <c r="D1251" s="152" t="s">
        <v>716</v>
      </c>
      <c r="E1251" s="152" t="s">
        <v>599</v>
      </c>
      <c r="F1251"/>
      <c r="G1251" s="152"/>
      <c r="H1251" s="152" t="s">
        <v>11</v>
      </c>
      <c r="I1251" s="152" t="s">
        <v>506</v>
      </c>
      <c r="J1251">
        <v>68.650000000000006</v>
      </c>
      <c r="K1251" s="152" t="s">
        <v>744</v>
      </c>
      <c r="L1251" s="152" t="s">
        <v>741</v>
      </c>
      <c r="M1251">
        <v>2022</v>
      </c>
      <c r="N1251" t="s">
        <v>5663</v>
      </c>
    </row>
    <row r="1252" spans="1:14">
      <c r="A1252" s="152" t="s">
        <v>2121</v>
      </c>
      <c r="B1252" s="152" t="s">
        <v>444</v>
      </c>
      <c r="C1252" s="152" t="s">
        <v>714</v>
      </c>
      <c r="D1252" s="152" t="s">
        <v>716</v>
      </c>
      <c r="E1252" s="152" t="s">
        <v>599</v>
      </c>
      <c r="F1252"/>
      <c r="G1252" s="152"/>
      <c r="H1252" s="152" t="s">
        <v>135</v>
      </c>
      <c r="I1252" s="152" t="s">
        <v>506</v>
      </c>
      <c r="J1252">
        <v>1.6039999999999999E-2</v>
      </c>
      <c r="K1252" s="152" t="s">
        <v>744</v>
      </c>
      <c r="L1252" s="152" t="s">
        <v>741</v>
      </c>
      <c r="M1252">
        <v>2022</v>
      </c>
      <c r="N1252" t="s">
        <v>5664</v>
      </c>
    </row>
    <row r="1253" spans="1:14">
      <c r="A1253" s="152" t="s">
        <v>2122</v>
      </c>
      <c r="B1253" s="152" t="s">
        <v>444</v>
      </c>
      <c r="C1253" s="152" t="s">
        <v>714</v>
      </c>
      <c r="D1253" s="152" t="s">
        <v>717</v>
      </c>
      <c r="E1253" s="152" t="s">
        <v>600</v>
      </c>
      <c r="F1253"/>
      <c r="G1253" s="152"/>
      <c r="H1253" s="152" t="s">
        <v>11</v>
      </c>
      <c r="I1253" s="152" t="s">
        <v>506</v>
      </c>
      <c r="J1253">
        <v>157.82597000000001</v>
      </c>
      <c r="K1253" s="152" t="s">
        <v>744</v>
      </c>
      <c r="L1253" s="152" t="s">
        <v>741</v>
      </c>
      <c r="M1253">
        <v>2022</v>
      </c>
      <c r="N1253" t="s">
        <v>5665</v>
      </c>
    </row>
    <row r="1254" spans="1:14">
      <c r="A1254" s="152" t="s">
        <v>2123</v>
      </c>
      <c r="B1254" s="152" t="s">
        <v>444</v>
      </c>
      <c r="C1254" s="152" t="s">
        <v>714</v>
      </c>
      <c r="D1254" s="152" t="s">
        <v>717</v>
      </c>
      <c r="E1254" s="152" t="s">
        <v>600</v>
      </c>
      <c r="F1254"/>
      <c r="G1254" s="152"/>
      <c r="H1254" s="152" t="s">
        <v>135</v>
      </c>
      <c r="I1254" s="152" t="s">
        <v>506</v>
      </c>
      <c r="J1254">
        <v>2.8410000000000001E-2</v>
      </c>
      <c r="K1254" s="152" t="s">
        <v>744</v>
      </c>
      <c r="L1254" s="152" t="s">
        <v>741</v>
      </c>
      <c r="M1254">
        <v>2022</v>
      </c>
      <c r="N1254" t="s">
        <v>5666</v>
      </c>
    </row>
    <row r="1255" spans="1:14">
      <c r="A1255" s="152" t="s">
        <v>2124</v>
      </c>
      <c r="B1255" s="152" t="s">
        <v>444</v>
      </c>
      <c r="C1255" s="152" t="s">
        <v>714</v>
      </c>
      <c r="D1255" s="152" t="s">
        <v>717</v>
      </c>
      <c r="E1255" s="152" t="s">
        <v>601</v>
      </c>
      <c r="F1255"/>
      <c r="G1255" s="152"/>
      <c r="H1255" s="152" t="s">
        <v>11</v>
      </c>
      <c r="I1255" s="152" t="s">
        <v>506</v>
      </c>
      <c r="J1255">
        <v>0</v>
      </c>
      <c r="K1255" s="152" t="s">
        <v>744</v>
      </c>
      <c r="L1255" s="152" t="s">
        <v>741</v>
      </c>
      <c r="M1255">
        <v>2022</v>
      </c>
      <c r="N1255" t="s">
        <v>5667</v>
      </c>
    </row>
    <row r="1256" spans="1:14">
      <c r="A1256" s="152" t="s">
        <v>2125</v>
      </c>
      <c r="B1256" s="152" t="s">
        <v>444</v>
      </c>
      <c r="C1256" s="152" t="s">
        <v>714</v>
      </c>
      <c r="D1256" s="152" t="s">
        <v>717</v>
      </c>
      <c r="E1256" s="152" t="s">
        <v>601</v>
      </c>
      <c r="F1256"/>
      <c r="G1256" s="152"/>
      <c r="H1256" s="152" t="s">
        <v>135</v>
      </c>
      <c r="I1256" s="152" t="s">
        <v>506</v>
      </c>
      <c r="J1256">
        <v>0</v>
      </c>
      <c r="K1256" s="152" t="s">
        <v>744</v>
      </c>
      <c r="L1256" s="152" t="s">
        <v>741</v>
      </c>
      <c r="M1256">
        <v>2022</v>
      </c>
      <c r="N1256" t="s">
        <v>5668</v>
      </c>
    </row>
    <row r="1257" spans="1:14">
      <c r="A1257" s="152" t="s">
        <v>2126</v>
      </c>
      <c r="B1257" s="152" t="s">
        <v>444</v>
      </c>
      <c r="C1257" s="152" t="s">
        <v>1</v>
      </c>
      <c r="D1257" s="152" t="s">
        <v>634</v>
      </c>
      <c r="E1257" s="152" t="s">
        <v>556</v>
      </c>
      <c r="F1257" t="s">
        <v>1879</v>
      </c>
      <c r="G1257" s="152"/>
      <c r="H1257" s="152" t="s">
        <v>135</v>
      </c>
      <c r="I1257" s="152" t="s">
        <v>506</v>
      </c>
      <c r="J1257">
        <v>1.7690000000000001E-2</v>
      </c>
      <c r="K1257" s="152" t="s">
        <v>744</v>
      </c>
      <c r="L1257" s="152" t="s">
        <v>741</v>
      </c>
      <c r="M1257">
        <v>2022</v>
      </c>
      <c r="N1257" t="s">
        <v>5669</v>
      </c>
    </row>
    <row r="1258" spans="1:14">
      <c r="A1258" s="152" t="s">
        <v>2127</v>
      </c>
      <c r="B1258" s="152" t="s">
        <v>444</v>
      </c>
      <c r="C1258" s="152" t="s">
        <v>1</v>
      </c>
      <c r="D1258" s="152" t="s">
        <v>138</v>
      </c>
      <c r="E1258" s="152" t="s">
        <v>566</v>
      </c>
      <c r="F1258" t="s">
        <v>1879</v>
      </c>
      <c r="G1258" s="152"/>
      <c r="H1258" s="152" t="s">
        <v>135</v>
      </c>
      <c r="I1258" s="152" t="s">
        <v>506</v>
      </c>
      <c r="J1258">
        <v>8.9899999999999997E-3</v>
      </c>
      <c r="K1258" s="152" t="s">
        <v>744</v>
      </c>
      <c r="L1258" s="152" t="s">
        <v>741</v>
      </c>
      <c r="M1258">
        <v>2022</v>
      </c>
      <c r="N1258" t="s">
        <v>5670</v>
      </c>
    </row>
    <row r="1259" spans="1:14">
      <c r="A1259" s="152" t="s">
        <v>2128</v>
      </c>
      <c r="B1259" s="152" t="s">
        <v>444</v>
      </c>
      <c r="C1259" s="152" t="s">
        <v>635</v>
      </c>
      <c r="D1259" s="152" t="s">
        <v>604</v>
      </c>
      <c r="E1259" s="152" t="s">
        <v>605</v>
      </c>
      <c r="F1259"/>
      <c r="G1259" s="152" t="s">
        <v>607</v>
      </c>
      <c r="H1259" s="152" t="s">
        <v>424</v>
      </c>
      <c r="I1259" s="152" t="s">
        <v>506</v>
      </c>
      <c r="J1259"/>
      <c r="K1259" s="152" t="s">
        <v>744</v>
      </c>
      <c r="L1259" s="152" t="s">
        <v>741</v>
      </c>
      <c r="M1259">
        <v>2022</v>
      </c>
      <c r="N1259" t="s">
        <v>5671</v>
      </c>
    </row>
    <row r="1260" spans="1:14">
      <c r="A1260" s="152" t="s">
        <v>2129</v>
      </c>
      <c r="B1260" s="152" t="s">
        <v>444</v>
      </c>
      <c r="C1260" s="152" t="s">
        <v>635</v>
      </c>
      <c r="D1260" s="152" t="s">
        <v>604</v>
      </c>
      <c r="E1260" s="152" t="s">
        <v>605</v>
      </c>
      <c r="F1260"/>
      <c r="G1260" s="152" t="s">
        <v>608</v>
      </c>
      <c r="H1260" s="152" t="s">
        <v>424</v>
      </c>
      <c r="I1260" s="152" t="s">
        <v>506</v>
      </c>
      <c r="J1260">
        <v>3.3899999999999998E-3</v>
      </c>
      <c r="K1260" s="152" t="s">
        <v>744</v>
      </c>
      <c r="L1260" s="152" t="s">
        <v>741</v>
      </c>
      <c r="M1260">
        <v>2022</v>
      </c>
      <c r="N1260" t="s">
        <v>5672</v>
      </c>
    </row>
    <row r="1261" spans="1:14">
      <c r="A1261" s="152" t="s">
        <v>2130</v>
      </c>
      <c r="B1261" s="152" t="s">
        <v>444</v>
      </c>
      <c r="C1261" s="152" t="s">
        <v>635</v>
      </c>
      <c r="D1261" s="152" t="s">
        <v>604</v>
      </c>
      <c r="E1261" s="152" t="s">
        <v>605</v>
      </c>
      <c r="F1261"/>
      <c r="G1261" s="152" t="s">
        <v>607</v>
      </c>
      <c r="H1261" s="152" t="s">
        <v>606</v>
      </c>
      <c r="I1261" s="152" t="s">
        <v>506</v>
      </c>
      <c r="J1261"/>
      <c r="K1261" s="152" t="s">
        <v>744</v>
      </c>
      <c r="L1261" s="152" t="s">
        <v>741</v>
      </c>
      <c r="M1261">
        <v>2022</v>
      </c>
      <c r="N1261" t="s">
        <v>5673</v>
      </c>
    </row>
    <row r="1262" spans="1:14">
      <c r="A1262" s="152" t="s">
        <v>2131</v>
      </c>
      <c r="B1262" s="152" t="s">
        <v>444</v>
      </c>
      <c r="C1262" s="152" t="s">
        <v>635</v>
      </c>
      <c r="D1262" s="152" t="s">
        <v>604</v>
      </c>
      <c r="E1262" s="152" t="s">
        <v>605</v>
      </c>
      <c r="F1262"/>
      <c r="G1262" s="152" t="s">
        <v>608</v>
      </c>
      <c r="H1262" s="152" t="s">
        <v>606</v>
      </c>
      <c r="I1262" s="152" t="s">
        <v>506</v>
      </c>
      <c r="J1262">
        <v>5.4599999999999996E-3</v>
      </c>
      <c r="K1262" s="152" t="s">
        <v>744</v>
      </c>
      <c r="L1262" s="152" t="s">
        <v>741</v>
      </c>
      <c r="M1262">
        <v>2022</v>
      </c>
      <c r="N1262" t="s">
        <v>5674</v>
      </c>
    </row>
    <row r="1263" spans="1:14">
      <c r="A1263" s="152" t="s">
        <v>2132</v>
      </c>
      <c r="B1263" s="152" t="s">
        <v>444</v>
      </c>
      <c r="C1263" s="152" t="s">
        <v>635</v>
      </c>
      <c r="D1263" s="152" t="s">
        <v>604</v>
      </c>
      <c r="E1263" s="152" t="s">
        <v>609</v>
      </c>
      <c r="F1263"/>
      <c r="G1263" s="152" t="s">
        <v>607</v>
      </c>
      <c r="H1263" s="152" t="s">
        <v>424</v>
      </c>
      <c r="I1263" s="152" t="s">
        <v>506</v>
      </c>
      <c r="J1263">
        <v>2.5500000000000002E-3</v>
      </c>
      <c r="K1263" s="152" t="s">
        <v>744</v>
      </c>
      <c r="L1263" s="152" t="s">
        <v>741</v>
      </c>
      <c r="M1263">
        <v>2022</v>
      </c>
      <c r="N1263" t="s">
        <v>5675</v>
      </c>
    </row>
    <row r="1264" spans="1:14">
      <c r="A1264" s="152" t="s">
        <v>2133</v>
      </c>
      <c r="B1264" s="152" t="s">
        <v>444</v>
      </c>
      <c r="C1264" s="152" t="s">
        <v>635</v>
      </c>
      <c r="D1264" s="152" t="s">
        <v>604</v>
      </c>
      <c r="E1264" s="152" t="s">
        <v>609</v>
      </c>
      <c r="F1264"/>
      <c r="G1264" s="152" t="s">
        <v>608</v>
      </c>
      <c r="H1264" s="152" t="s">
        <v>424</v>
      </c>
      <c r="I1264" s="152" t="s">
        <v>506</v>
      </c>
      <c r="J1264">
        <v>3.7399999999999998E-3</v>
      </c>
      <c r="K1264" s="152" t="s">
        <v>744</v>
      </c>
      <c r="L1264" s="152" t="s">
        <v>741</v>
      </c>
      <c r="M1264">
        <v>2022</v>
      </c>
      <c r="N1264" t="s">
        <v>5676</v>
      </c>
    </row>
    <row r="1265" spans="1:14">
      <c r="A1265" s="152" t="s">
        <v>2134</v>
      </c>
      <c r="B1265" s="152" t="s">
        <v>444</v>
      </c>
      <c r="C1265" s="152" t="s">
        <v>635</v>
      </c>
      <c r="D1265" s="152" t="s">
        <v>604</v>
      </c>
      <c r="E1265" s="152" t="s">
        <v>609</v>
      </c>
      <c r="F1265"/>
      <c r="G1265" s="152" t="s">
        <v>607</v>
      </c>
      <c r="H1265" s="152" t="s">
        <v>606</v>
      </c>
      <c r="I1265" s="152" t="s">
        <v>506</v>
      </c>
      <c r="J1265">
        <v>4.1099999999999999E-3</v>
      </c>
      <c r="K1265" s="152" t="s">
        <v>744</v>
      </c>
      <c r="L1265" s="152" t="s">
        <v>741</v>
      </c>
      <c r="M1265">
        <v>2022</v>
      </c>
      <c r="N1265" t="s">
        <v>5677</v>
      </c>
    </row>
    <row r="1266" spans="1:14">
      <c r="A1266" s="152" t="s">
        <v>2135</v>
      </c>
      <c r="B1266" s="152" t="s">
        <v>444</v>
      </c>
      <c r="C1266" s="152" t="s">
        <v>635</v>
      </c>
      <c r="D1266" s="152" t="s">
        <v>604</v>
      </c>
      <c r="E1266" s="152" t="s">
        <v>609</v>
      </c>
      <c r="F1266"/>
      <c r="G1266" s="152" t="s">
        <v>608</v>
      </c>
      <c r="H1266" s="152" t="s">
        <v>606</v>
      </c>
      <c r="I1266" s="152" t="s">
        <v>506</v>
      </c>
      <c r="J1266">
        <v>6.0400000000000002E-3</v>
      </c>
      <c r="K1266" s="152" t="s">
        <v>744</v>
      </c>
      <c r="L1266" s="152" t="s">
        <v>741</v>
      </c>
      <c r="M1266">
        <v>2022</v>
      </c>
      <c r="N1266" t="s">
        <v>5678</v>
      </c>
    </row>
    <row r="1267" spans="1:14">
      <c r="A1267" s="152" t="s">
        <v>2136</v>
      </c>
      <c r="B1267" s="152" t="s">
        <v>444</v>
      </c>
      <c r="C1267" s="152" t="s">
        <v>635</v>
      </c>
      <c r="D1267" s="152" t="s">
        <v>604</v>
      </c>
      <c r="E1267" s="152" t="s">
        <v>610</v>
      </c>
      <c r="F1267"/>
      <c r="G1267" s="152" t="s">
        <v>607</v>
      </c>
      <c r="H1267" s="152" t="s">
        <v>424</v>
      </c>
      <c r="I1267" s="152" t="s">
        <v>506</v>
      </c>
      <c r="J1267">
        <v>1.75E-3</v>
      </c>
      <c r="K1267" s="152" t="s">
        <v>744</v>
      </c>
      <c r="L1267" s="152" t="s">
        <v>741</v>
      </c>
      <c r="M1267">
        <v>2022</v>
      </c>
      <c r="N1267" t="s">
        <v>5679</v>
      </c>
    </row>
    <row r="1268" spans="1:14">
      <c r="A1268" s="152" t="s">
        <v>2137</v>
      </c>
      <c r="B1268" s="152" t="s">
        <v>444</v>
      </c>
      <c r="C1268" s="152" t="s">
        <v>635</v>
      </c>
      <c r="D1268" s="152" t="s">
        <v>604</v>
      </c>
      <c r="E1268" s="152" t="s">
        <v>610</v>
      </c>
      <c r="F1268"/>
      <c r="G1268" s="152" t="s">
        <v>608</v>
      </c>
      <c r="H1268" s="152" t="s">
        <v>424</v>
      </c>
      <c r="I1268" s="152" t="s">
        <v>506</v>
      </c>
      <c r="J1268">
        <v>4.1000000000000003E-3</v>
      </c>
      <c r="K1268" s="152" t="s">
        <v>744</v>
      </c>
      <c r="L1268" s="152" t="s">
        <v>741</v>
      </c>
      <c r="M1268">
        <v>2022</v>
      </c>
      <c r="N1268" t="s">
        <v>5680</v>
      </c>
    </row>
    <row r="1269" spans="1:14">
      <c r="A1269" s="152" t="s">
        <v>2138</v>
      </c>
      <c r="B1269" s="152" t="s">
        <v>444</v>
      </c>
      <c r="C1269" s="152" t="s">
        <v>635</v>
      </c>
      <c r="D1269" s="152" t="s">
        <v>604</v>
      </c>
      <c r="E1269" s="152" t="s">
        <v>610</v>
      </c>
      <c r="F1269"/>
      <c r="G1269" s="152" t="s">
        <v>607</v>
      </c>
      <c r="H1269" s="152" t="s">
        <v>606</v>
      </c>
      <c r="I1269" s="152" t="s">
        <v>506</v>
      </c>
      <c r="J1269">
        <v>2.81E-3</v>
      </c>
      <c r="K1269" s="152" t="s">
        <v>744</v>
      </c>
      <c r="L1269" s="152" t="s">
        <v>741</v>
      </c>
      <c r="M1269">
        <v>2022</v>
      </c>
      <c r="N1269" t="s">
        <v>5681</v>
      </c>
    </row>
    <row r="1270" spans="1:14">
      <c r="A1270" s="152" t="s">
        <v>2139</v>
      </c>
      <c r="B1270" s="152" t="s">
        <v>444</v>
      </c>
      <c r="C1270" s="152" t="s">
        <v>635</v>
      </c>
      <c r="D1270" s="152" t="s">
        <v>604</v>
      </c>
      <c r="E1270" s="152" t="s">
        <v>610</v>
      </c>
      <c r="F1270"/>
      <c r="G1270" s="152" t="s">
        <v>608</v>
      </c>
      <c r="H1270" s="152" t="s">
        <v>606</v>
      </c>
      <c r="I1270" s="152" t="s">
        <v>506</v>
      </c>
      <c r="J1270">
        <v>6.5799999999999999E-3</v>
      </c>
      <c r="K1270" s="152" t="s">
        <v>744</v>
      </c>
      <c r="L1270" s="152" t="s">
        <v>741</v>
      </c>
      <c r="M1270">
        <v>2022</v>
      </c>
      <c r="N1270" t="s">
        <v>5682</v>
      </c>
    </row>
    <row r="1271" spans="1:14">
      <c r="A1271" s="152" t="s">
        <v>2140</v>
      </c>
      <c r="B1271" s="152" t="s">
        <v>444</v>
      </c>
      <c r="C1271" s="152" t="s">
        <v>635</v>
      </c>
      <c r="D1271" s="152" t="s">
        <v>604</v>
      </c>
      <c r="E1271" s="152" t="s">
        <v>611</v>
      </c>
      <c r="F1271"/>
      <c r="G1271" s="152" t="s">
        <v>607</v>
      </c>
      <c r="H1271" s="152" t="s">
        <v>424</v>
      </c>
      <c r="I1271" s="152" t="s">
        <v>506</v>
      </c>
      <c r="J1271">
        <v>1.81E-3</v>
      </c>
      <c r="K1271" s="152" t="s">
        <v>744</v>
      </c>
      <c r="L1271" s="152" t="s">
        <v>741</v>
      </c>
      <c r="M1271">
        <v>2022</v>
      </c>
      <c r="N1271" t="s">
        <v>5683</v>
      </c>
    </row>
    <row r="1272" spans="1:14">
      <c r="A1272" s="152" t="s">
        <v>2141</v>
      </c>
      <c r="B1272" s="152" t="s">
        <v>444</v>
      </c>
      <c r="C1272" s="152" t="s">
        <v>635</v>
      </c>
      <c r="D1272" s="152" t="s">
        <v>604</v>
      </c>
      <c r="E1272" s="152" t="s">
        <v>611</v>
      </c>
      <c r="F1272"/>
      <c r="G1272" s="152" t="s">
        <v>608</v>
      </c>
      <c r="H1272" s="152" t="s">
        <v>424</v>
      </c>
      <c r="I1272" s="152" t="s">
        <v>506</v>
      </c>
      <c r="J1272">
        <v>4.0200000000000001E-3</v>
      </c>
      <c r="K1272" s="152" t="s">
        <v>744</v>
      </c>
      <c r="L1272" s="152" t="s">
        <v>741</v>
      </c>
      <c r="M1272">
        <v>2022</v>
      </c>
      <c r="N1272" t="s">
        <v>5684</v>
      </c>
    </row>
    <row r="1273" spans="1:14">
      <c r="A1273" s="152" t="s">
        <v>2142</v>
      </c>
      <c r="B1273" s="152" t="s">
        <v>444</v>
      </c>
      <c r="C1273" s="152" t="s">
        <v>635</v>
      </c>
      <c r="D1273" s="152" t="s">
        <v>604</v>
      </c>
      <c r="E1273" s="152" t="s">
        <v>611</v>
      </c>
      <c r="F1273"/>
      <c r="G1273" s="152" t="s">
        <v>607</v>
      </c>
      <c r="H1273" s="152" t="s">
        <v>606</v>
      </c>
      <c r="I1273" s="152" t="s">
        <v>506</v>
      </c>
      <c r="J1273">
        <v>2.9099999999999998E-3</v>
      </c>
      <c r="K1273" s="152" t="s">
        <v>744</v>
      </c>
      <c r="L1273" s="152" t="s">
        <v>741</v>
      </c>
      <c r="M1273">
        <v>2022</v>
      </c>
      <c r="N1273" t="s">
        <v>5685</v>
      </c>
    </row>
    <row r="1274" spans="1:14">
      <c r="A1274" s="152" t="s">
        <v>2143</v>
      </c>
      <c r="B1274" s="152" t="s">
        <v>444</v>
      </c>
      <c r="C1274" s="152" t="s">
        <v>635</v>
      </c>
      <c r="D1274" s="152" t="s">
        <v>604</v>
      </c>
      <c r="E1274" s="152" t="s">
        <v>611</v>
      </c>
      <c r="F1274"/>
      <c r="G1274" s="152" t="s">
        <v>608</v>
      </c>
      <c r="H1274" s="152" t="s">
        <v>606</v>
      </c>
      <c r="I1274" s="152" t="s">
        <v>506</v>
      </c>
      <c r="J1274">
        <v>6.4700000000000001E-3</v>
      </c>
      <c r="K1274" s="152" t="s">
        <v>744</v>
      </c>
      <c r="L1274" s="152" t="s">
        <v>741</v>
      </c>
      <c r="M1274">
        <v>2022</v>
      </c>
      <c r="N1274" t="s">
        <v>5686</v>
      </c>
    </row>
    <row r="1275" spans="1:14">
      <c r="A1275" s="152" t="s">
        <v>2144</v>
      </c>
      <c r="B1275" s="152" t="s">
        <v>444</v>
      </c>
      <c r="C1275" s="152" t="s">
        <v>635</v>
      </c>
      <c r="D1275" s="152" t="s">
        <v>604</v>
      </c>
      <c r="E1275" s="152" t="s">
        <v>612</v>
      </c>
      <c r="F1275"/>
      <c r="G1275" s="152" t="s">
        <v>607</v>
      </c>
      <c r="H1275" s="152" t="s">
        <v>424</v>
      </c>
      <c r="I1275" s="152" t="s">
        <v>506</v>
      </c>
      <c r="J1275">
        <v>1.74E-3</v>
      </c>
      <c r="K1275" s="152" t="s">
        <v>744</v>
      </c>
      <c r="L1275" s="152" t="s">
        <v>741</v>
      </c>
      <c r="M1275">
        <v>2022</v>
      </c>
      <c r="N1275" t="s">
        <v>5687</v>
      </c>
    </row>
    <row r="1276" spans="1:14">
      <c r="A1276" s="152" t="s">
        <v>2145</v>
      </c>
      <c r="B1276" s="152" t="s">
        <v>444</v>
      </c>
      <c r="C1276" s="152" t="s">
        <v>635</v>
      </c>
      <c r="D1276" s="152" t="s">
        <v>604</v>
      </c>
      <c r="E1276" s="152" t="s">
        <v>612</v>
      </c>
      <c r="F1276"/>
      <c r="G1276" s="152" t="s">
        <v>608</v>
      </c>
      <c r="H1276" s="152" t="s">
        <v>424</v>
      </c>
      <c r="I1276" s="152" t="s">
        <v>506</v>
      </c>
      <c r="J1276">
        <v>3.8999999999999998E-3</v>
      </c>
      <c r="K1276" s="152" t="s">
        <v>744</v>
      </c>
      <c r="L1276" s="152" t="s">
        <v>741</v>
      </c>
      <c r="M1276">
        <v>2022</v>
      </c>
      <c r="N1276" t="s">
        <v>5688</v>
      </c>
    </row>
    <row r="1277" spans="1:14">
      <c r="A1277" s="152" t="s">
        <v>2146</v>
      </c>
      <c r="B1277" s="152" t="s">
        <v>444</v>
      </c>
      <c r="C1277" s="152" t="s">
        <v>635</v>
      </c>
      <c r="D1277" s="152" t="s">
        <v>604</v>
      </c>
      <c r="E1277" s="152" t="s">
        <v>612</v>
      </c>
      <c r="F1277"/>
      <c r="G1277" s="152" t="s">
        <v>607</v>
      </c>
      <c r="H1277" s="152" t="s">
        <v>606</v>
      </c>
      <c r="I1277" s="152" t="s">
        <v>506</v>
      </c>
      <c r="J1277">
        <v>2.8E-3</v>
      </c>
      <c r="K1277" s="152" t="s">
        <v>744</v>
      </c>
      <c r="L1277" s="152" t="s">
        <v>741</v>
      </c>
      <c r="M1277">
        <v>2022</v>
      </c>
      <c r="N1277" t="s">
        <v>5689</v>
      </c>
    </row>
    <row r="1278" spans="1:14">
      <c r="A1278" s="152" t="s">
        <v>2147</v>
      </c>
      <c r="B1278" s="152" t="s">
        <v>444</v>
      </c>
      <c r="C1278" s="152" t="s">
        <v>635</v>
      </c>
      <c r="D1278" s="152" t="s">
        <v>604</v>
      </c>
      <c r="E1278" s="152" t="s">
        <v>612</v>
      </c>
      <c r="F1278"/>
      <c r="G1278" s="152" t="s">
        <v>608</v>
      </c>
      <c r="H1278" s="152" t="s">
        <v>606</v>
      </c>
      <c r="I1278" s="152" t="s">
        <v>506</v>
      </c>
      <c r="J1278">
        <v>6.2700000000000004E-3</v>
      </c>
      <c r="K1278" s="152" t="s">
        <v>744</v>
      </c>
      <c r="L1278" s="152" t="s">
        <v>741</v>
      </c>
      <c r="M1278">
        <v>2022</v>
      </c>
      <c r="N1278" t="s">
        <v>5690</v>
      </c>
    </row>
    <row r="1279" spans="1:14">
      <c r="A1279" s="152" t="s">
        <v>2148</v>
      </c>
      <c r="B1279" s="152" t="s">
        <v>444</v>
      </c>
      <c r="C1279" s="152" t="s">
        <v>635</v>
      </c>
      <c r="D1279" s="152" t="s">
        <v>604</v>
      </c>
      <c r="E1279" s="152" t="s">
        <v>613</v>
      </c>
      <c r="F1279"/>
      <c r="G1279" s="152" t="s">
        <v>607</v>
      </c>
      <c r="H1279" s="152" t="s">
        <v>424</v>
      </c>
      <c r="I1279" s="152" t="s">
        <v>506</v>
      </c>
      <c r="J1279">
        <v>1.92E-3</v>
      </c>
      <c r="K1279" s="152" t="s">
        <v>744</v>
      </c>
      <c r="L1279" s="152" t="s">
        <v>741</v>
      </c>
      <c r="M1279">
        <v>2022</v>
      </c>
      <c r="N1279" t="s">
        <v>5691</v>
      </c>
    </row>
    <row r="1280" spans="1:14">
      <c r="A1280" s="152" t="s">
        <v>2149</v>
      </c>
      <c r="B1280" s="152" t="s">
        <v>444</v>
      </c>
      <c r="C1280" s="152" t="s">
        <v>635</v>
      </c>
      <c r="D1280" s="152" t="s">
        <v>604</v>
      </c>
      <c r="E1280" s="152" t="s">
        <v>613</v>
      </c>
      <c r="F1280"/>
      <c r="G1280" s="152" t="s">
        <v>608</v>
      </c>
      <c r="H1280" s="152" t="s">
        <v>424</v>
      </c>
      <c r="I1280" s="152" t="s">
        <v>506</v>
      </c>
      <c r="J1280">
        <v>4.5900000000000003E-3</v>
      </c>
      <c r="K1280" s="152" t="s">
        <v>744</v>
      </c>
      <c r="L1280" s="152" t="s">
        <v>741</v>
      </c>
      <c r="M1280">
        <v>2022</v>
      </c>
      <c r="N1280" t="s">
        <v>5692</v>
      </c>
    </row>
    <row r="1281" spans="1:14">
      <c r="A1281" s="152" t="s">
        <v>2150</v>
      </c>
      <c r="B1281" s="152" t="s">
        <v>444</v>
      </c>
      <c r="C1281" s="152" t="s">
        <v>635</v>
      </c>
      <c r="D1281" s="152" t="s">
        <v>604</v>
      </c>
      <c r="E1281" s="152" t="s">
        <v>613</v>
      </c>
      <c r="F1281"/>
      <c r="G1281" s="152" t="s">
        <v>607</v>
      </c>
      <c r="H1281" s="152" t="s">
        <v>606</v>
      </c>
      <c r="I1281" s="152" t="s">
        <v>506</v>
      </c>
      <c r="J1281">
        <v>3.0899999999999999E-3</v>
      </c>
      <c r="K1281" s="152" t="s">
        <v>744</v>
      </c>
      <c r="L1281" s="152" t="s">
        <v>741</v>
      </c>
      <c r="M1281">
        <v>2022</v>
      </c>
      <c r="N1281" t="s">
        <v>5693</v>
      </c>
    </row>
    <row r="1282" spans="1:14">
      <c r="A1282" s="152" t="s">
        <v>2151</v>
      </c>
      <c r="B1282" s="152" t="s">
        <v>444</v>
      </c>
      <c r="C1282" s="152" t="s">
        <v>635</v>
      </c>
      <c r="D1282" s="152" t="s">
        <v>604</v>
      </c>
      <c r="E1282" s="152" t="s">
        <v>613</v>
      </c>
      <c r="F1282"/>
      <c r="G1282" s="152" t="s">
        <v>608</v>
      </c>
      <c r="H1282" s="152" t="s">
        <v>606</v>
      </c>
      <c r="I1282" s="152" t="s">
        <v>506</v>
      </c>
      <c r="J1282">
        <v>7.3899999999999999E-3</v>
      </c>
      <c r="K1282" s="152" t="s">
        <v>744</v>
      </c>
      <c r="L1282" s="152" t="s">
        <v>741</v>
      </c>
      <c r="M1282">
        <v>2022</v>
      </c>
      <c r="N1282" t="s">
        <v>5694</v>
      </c>
    </row>
    <row r="1283" spans="1:14">
      <c r="A1283" s="152" t="s">
        <v>2152</v>
      </c>
      <c r="B1283" s="152" t="s">
        <v>444</v>
      </c>
      <c r="C1283" s="152" t="s">
        <v>635</v>
      </c>
      <c r="D1283" s="152" t="s">
        <v>604</v>
      </c>
      <c r="E1283" s="152" t="s">
        <v>614</v>
      </c>
      <c r="F1283"/>
      <c r="G1283" s="152" t="s">
        <v>607</v>
      </c>
      <c r="H1283" s="152" t="s">
        <v>424</v>
      </c>
      <c r="I1283" s="152" t="s">
        <v>506</v>
      </c>
      <c r="J1283">
        <v>1.42E-3</v>
      </c>
      <c r="K1283" s="152" t="s">
        <v>744</v>
      </c>
      <c r="L1283" s="152" t="s">
        <v>741</v>
      </c>
      <c r="M1283">
        <v>2022</v>
      </c>
      <c r="N1283" t="s">
        <v>5695</v>
      </c>
    </row>
    <row r="1284" spans="1:14">
      <c r="A1284" s="152" t="s">
        <v>2153</v>
      </c>
      <c r="B1284" s="152" t="s">
        <v>444</v>
      </c>
      <c r="C1284" s="152" t="s">
        <v>635</v>
      </c>
      <c r="D1284" s="152" t="s">
        <v>604</v>
      </c>
      <c r="E1284" s="152" t="s">
        <v>614</v>
      </c>
      <c r="F1284"/>
      <c r="G1284" s="152" t="s">
        <v>608</v>
      </c>
      <c r="H1284" s="152" t="s">
        <v>424</v>
      </c>
      <c r="I1284" s="152" t="s">
        <v>506</v>
      </c>
      <c r="J1284">
        <v>6.5500000000000003E-3</v>
      </c>
      <c r="K1284" s="152" t="s">
        <v>744</v>
      </c>
      <c r="L1284" s="152" t="s">
        <v>741</v>
      </c>
      <c r="M1284">
        <v>2022</v>
      </c>
      <c r="N1284" t="s">
        <v>5696</v>
      </c>
    </row>
    <row r="1285" spans="1:14">
      <c r="A1285" s="152" t="s">
        <v>2154</v>
      </c>
      <c r="B1285" s="152" t="s">
        <v>444</v>
      </c>
      <c r="C1285" s="152" t="s">
        <v>635</v>
      </c>
      <c r="D1285" s="152" t="s">
        <v>604</v>
      </c>
      <c r="E1285" s="152" t="s">
        <v>614</v>
      </c>
      <c r="F1285"/>
      <c r="G1285" s="152" t="s">
        <v>607</v>
      </c>
      <c r="H1285" s="152" t="s">
        <v>606</v>
      </c>
      <c r="I1285" s="152" t="s">
        <v>506</v>
      </c>
      <c r="J1285">
        <v>2.2799999999999999E-3</v>
      </c>
      <c r="K1285" s="152" t="s">
        <v>744</v>
      </c>
      <c r="L1285" s="152" t="s">
        <v>741</v>
      </c>
      <c r="M1285">
        <v>2022</v>
      </c>
      <c r="N1285" t="s">
        <v>5697</v>
      </c>
    </row>
    <row r="1286" spans="1:14">
      <c r="A1286" s="152" t="s">
        <v>2155</v>
      </c>
      <c r="B1286" s="152" t="s">
        <v>444</v>
      </c>
      <c r="C1286" s="152" t="s">
        <v>635</v>
      </c>
      <c r="D1286" s="152" t="s">
        <v>604</v>
      </c>
      <c r="E1286" s="152" t="s">
        <v>614</v>
      </c>
      <c r="F1286"/>
      <c r="G1286" s="152" t="s">
        <v>608</v>
      </c>
      <c r="H1286" s="152" t="s">
        <v>606</v>
      </c>
      <c r="I1286" s="152" t="s">
        <v>506</v>
      </c>
      <c r="J1286">
        <v>1.055E-2</v>
      </c>
      <c r="K1286" s="152" t="s">
        <v>744</v>
      </c>
      <c r="L1286" s="152" t="s">
        <v>741</v>
      </c>
      <c r="M1286">
        <v>2022</v>
      </c>
      <c r="N1286" t="s">
        <v>5698</v>
      </c>
    </row>
    <row r="1287" spans="1:14">
      <c r="A1287" s="152" t="s">
        <v>2156</v>
      </c>
      <c r="B1287" s="152" t="s">
        <v>444</v>
      </c>
      <c r="C1287" s="152" t="s">
        <v>635</v>
      </c>
      <c r="D1287" s="152" t="s">
        <v>604</v>
      </c>
      <c r="E1287" s="152" t="s">
        <v>615</v>
      </c>
      <c r="F1287"/>
      <c r="G1287" s="152" t="s">
        <v>607</v>
      </c>
      <c r="H1287" s="152" t="s">
        <v>424</v>
      </c>
      <c r="I1287" s="152" t="s">
        <v>506</v>
      </c>
      <c r="J1287">
        <v>2.4399999999999999E-3</v>
      </c>
      <c r="K1287" s="152" t="s">
        <v>744</v>
      </c>
      <c r="L1287" s="152" t="s">
        <v>741</v>
      </c>
      <c r="M1287">
        <v>2022</v>
      </c>
      <c r="N1287" t="s">
        <v>5699</v>
      </c>
    </row>
    <row r="1288" spans="1:14">
      <c r="A1288" s="152" t="s">
        <v>2157</v>
      </c>
      <c r="B1288" s="152" t="s">
        <v>444</v>
      </c>
      <c r="C1288" s="152" t="s">
        <v>635</v>
      </c>
      <c r="D1288" s="152" t="s">
        <v>604</v>
      </c>
      <c r="E1288" s="152" t="s">
        <v>615</v>
      </c>
      <c r="F1288"/>
      <c r="G1288" s="152" t="s">
        <v>608</v>
      </c>
      <c r="H1288" s="152" t="s">
        <v>424</v>
      </c>
      <c r="I1288" s="152" t="s">
        <v>506</v>
      </c>
      <c r="J1288">
        <v>5.0499999999999998E-3</v>
      </c>
      <c r="K1288" s="152" t="s">
        <v>744</v>
      </c>
      <c r="L1288" s="152" t="s">
        <v>741</v>
      </c>
      <c r="M1288">
        <v>2022</v>
      </c>
      <c r="N1288" t="s">
        <v>5700</v>
      </c>
    </row>
    <row r="1289" spans="1:14">
      <c r="A1289" s="152" t="s">
        <v>2158</v>
      </c>
      <c r="B1289" s="152" t="s">
        <v>444</v>
      </c>
      <c r="C1289" s="152" t="s">
        <v>635</v>
      </c>
      <c r="D1289" s="152" t="s">
        <v>604</v>
      </c>
      <c r="E1289" s="152" t="s">
        <v>615</v>
      </c>
      <c r="F1289"/>
      <c r="G1289" s="152" t="s">
        <v>607</v>
      </c>
      <c r="H1289" s="152" t="s">
        <v>606</v>
      </c>
      <c r="I1289" s="152" t="s">
        <v>506</v>
      </c>
      <c r="J1289">
        <v>3.9100000000000003E-3</v>
      </c>
      <c r="K1289" s="152" t="s">
        <v>744</v>
      </c>
      <c r="L1289" s="152" t="s">
        <v>741</v>
      </c>
      <c r="M1289">
        <v>2022</v>
      </c>
      <c r="N1289" t="s">
        <v>5701</v>
      </c>
    </row>
    <row r="1290" spans="1:14">
      <c r="A1290" s="152" t="s">
        <v>2159</v>
      </c>
      <c r="B1290" s="152" t="s">
        <v>444</v>
      </c>
      <c r="C1290" s="152" t="s">
        <v>635</v>
      </c>
      <c r="D1290" s="152" t="s">
        <v>604</v>
      </c>
      <c r="E1290" s="152" t="s">
        <v>615</v>
      </c>
      <c r="F1290"/>
      <c r="G1290" s="152" t="s">
        <v>608</v>
      </c>
      <c r="H1290" s="152" t="s">
        <v>606</v>
      </c>
      <c r="I1290" s="152" t="s">
        <v>506</v>
      </c>
      <c r="J1290">
        <v>8.1200000000000005E-3</v>
      </c>
      <c r="K1290" s="152" t="s">
        <v>744</v>
      </c>
      <c r="L1290" s="152" t="s">
        <v>741</v>
      </c>
      <c r="M1290">
        <v>2022</v>
      </c>
      <c r="N1290" t="s">
        <v>5702</v>
      </c>
    </row>
    <row r="1291" spans="1:14">
      <c r="A1291" s="152" t="s">
        <v>2160</v>
      </c>
      <c r="B1291" s="152" t="s">
        <v>444</v>
      </c>
      <c r="C1291" s="152" t="s">
        <v>635</v>
      </c>
      <c r="D1291" s="152" t="s">
        <v>604</v>
      </c>
      <c r="E1291" s="152" t="s">
        <v>616</v>
      </c>
      <c r="F1291"/>
      <c r="G1291" s="152" t="s">
        <v>607</v>
      </c>
      <c r="H1291" s="152" t="s">
        <v>424</v>
      </c>
      <c r="I1291" s="152" t="s">
        <v>506</v>
      </c>
      <c r="J1291">
        <v>3.2200000000000002E-3</v>
      </c>
      <c r="K1291" s="152" t="s">
        <v>744</v>
      </c>
      <c r="L1291" s="152" t="s">
        <v>741</v>
      </c>
      <c r="M1291">
        <v>2022</v>
      </c>
      <c r="N1291" t="s">
        <v>5703</v>
      </c>
    </row>
    <row r="1292" spans="1:14">
      <c r="A1292" s="152" t="s">
        <v>2161</v>
      </c>
      <c r="B1292" s="152" t="s">
        <v>444</v>
      </c>
      <c r="C1292" s="152" t="s">
        <v>635</v>
      </c>
      <c r="D1292" s="152" t="s">
        <v>604</v>
      </c>
      <c r="E1292" s="152" t="s">
        <v>616</v>
      </c>
      <c r="F1292"/>
      <c r="G1292" s="152" t="s">
        <v>608</v>
      </c>
      <c r="H1292" s="152" t="s">
        <v>424</v>
      </c>
      <c r="I1292" s="152" t="s">
        <v>506</v>
      </c>
      <c r="J1292">
        <v>5.77E-3</v>
      </c>
      <c r="K1292" s="152" t="s">
        <v>744</v>
      </c>
      <c r="L1292" s="152" t="s">
        <v>741</v>
      </c>
      <c r="M1292">
        <v>2022</v>
      </c>
      <c r="N1292" t="s">
        <v>5704</v>
      </c>
    </row>
    <row r="1293" spans="1:14">
      <c r="A1293" s="152" t="s">
        <v>2162</v>
      </c>
      <c r="B1293" s="152" t="s">
        <v>444</v>
      </c>
      <c r="C1293" s="152" t="s">
        <v>635</v>
      </c>
      <c r="D1293" s="152" t="s">
        <v>604</v>
      </c>
      <c r="E1293" s="152" t="s">
        <v>616</v>
      </c>
      <c r="F1293"/>
      <c r="G1293" s="152" t="s">
        <v>607</v>
      </c>
      <c r="H1293" s="152" t="s">
        <v>606</v>
      </c>
      <c r="I1293" s="152" t="s">
        <v>506</v>
      </c>
      <c r="J1293">
        <v>5.1999999999999998E-3</v>
      </c>
      <c r="K1293" s="152" t="s">
        <v>744</v>
      </c>
      <c r="L1293" s="152" t="s">
        <v>741</v>
      </c>
      <c r="M1293">
        <v>2022</v>
      </c>
      <c r="N1293" t="s">
        <v>5705</v>
      </c>
    </row>
    <row r="1294" spans="1:14">
      <c r="A1294" s="152" t="s">
        <v>2163</v>
      </c>
      <c r="B1294" s="152" t="s">
        <v>444</v>
      </c>
      <c r="C1294" s="152" t="s">
        <v>635</v>
      </c>
      <c r="D1294" s="152" t="s">
        <v>604</v>
      </c>
      <c r="E1294" s="152" t="s">
        <v>616</v>
      </c>
      <c r="F1294"/>
      <c r="G1294" s="152" t="s">
        <v>608</v>
      </c>
      <c r="H1294" s="152" t="s">
        <v>606</v>
      </c>
      <c r="I1294" s="152" t="s">
        <v>506</v>
      </c>
      <c r="J1294">
        <v>9.2800000000000001E-3</v>
      </c>
      <c r="K1294" s="152" t="s">
        <v>744</v>
      </c>
      <c r="L1294" s="152" t="s">
        <v>741</v>
      </c>
      <c r="M1294">
        <v>2022</v>
      </c>
      <c r="N1294" t="s">
        <v>5706</v>
      </c>
    </row>
    <row r="1295" spans="1:14">
      <c r="A1295" s="152" t="s">
        <v>2164</v>
      </c>
      <c r="B1295" s="152" t="s">
        <v>444</v>
      </c>
      <c r="C1295" s="152" t="s">
        <v>635</v>
      </c>
      <c r="D1295" s="152" t="s">
        <v>617</v>
      </c>
      <c r="E1295" s="152" t="s">
        <v>212</v>
      </c>
      <c r="F1295"/>
      <c r="G1295" s="152" t="s">
        <v>607</v>
      </c>
      <c r="H1295" s="152" t="s">
        <v>424</v>
      </c>
      <c r="I1295" s="152" t="s">
        <v>506</v>
      </c>
      <c r="J1295">
        <v>2.5500000000000002E-3</v>
      </c>
      <c r="K1295" s="152" t="s">
        <v>744</v>
      </c>
      <c r="L1295" s="152" t="s">
        <v>741</v>
      </c>
      <c r="M1295">
        <v>2022</v>
      </c>
      <c r="N1295" t="s">
        <v>5707</v>
      </c>
    </row>
    <row r="1296" spans="1:14">
      <c r="A1296" s="152" t="s">
        <v>2165</v>
      </c>
      <c r="B1296" s="152" t="s">
        <v>444</v>
      </c>
      <c r="C1296" s="152" t="s">
        <v>635</v>
      </c>
      <c r="D1296" s="152" t="s">
        <v>617</v>
      </c>
      <c r="E1296" s="152" t="s">
        <v>212</v>
      </c>
      <c r="F1296"/>
      <c r="G1296" s="152" t="s">
        <v>608</v>
      </c>
      <c r="H1296" s="152" t="s">
        <v>424</v>
      </c>
      <c r="I1296" s="152" t="s">
        <v>506</v>
      </c>
      <c r="J1296">
        <v>3.6900000000000001E-3</v>
      </c>
      <c r="K1296" s="152" t="s">
        <v>744</v>
      </c>
      <c r="L1296" s="152" t="s">
        <v>741</v>
      </c>
      <c r="M1296">
        <v>2022</v>
      </c>
      <c r="N1296" t="s">
        <v>5708</v>
      </c>
    </row>
    <row r="1297" spans="1:14">
      <c r="A1297" s="152" t="s">
        <v>2166</v>
      </c>
      <c r="B1297" s="152" t="s">
        <v>444</v>
      </c>
      <c r="C1297" s="152" t="s">
        <v>635</v>
      </c>
      <c r="D1297" s="152" t="s">
        <v>617</v>
      </c>
      <c r="E1297" s="152" t="s">
        <v>212</v>
      </c>
      <c r="F1297"/>
      <c r="G1297" s="152" t="s">
        <v>607</v>
      </c>
      <c r="H1297" s="152" t="s">
        <v>606</v>
      </c>
      <c r="I1297" s="152" t="s">
        <v>506</v>
      </c>
      <c r="J1297">
        <v>4.1099999999999999E-3</v>
      </c>
      <c r="K1297" s="152" t="s">
        <v>744</v>
      </c>
      <c r="L1297" s="152" t="s">
        <v>741</v>
      </c>
      <c r="M1297">
        <v>2022</v>
      </c>
      <c r="N1297" t="s">
        <v>5709</v>
      </c>
    </row>
    <row r="1298" spans="1:14">
      <c r="A1298" s="152" t="s">
        <v>2167</v>
      </c>
      <c r="B1298" s="152" t="s">
        <v>444</v>
      </c>
      <c r="C1298" s="152" t="s">
        <v>635</v>
      </c>
      <c r="D1298" s="152" t="s">
        <v>617</v>
      </c>
      <c r="E1298" s="152" t="s">
        <v>212</v>
      </c>
      <c r="F1298"/>
      <c r="G1298" s="152" t="s">
        <v>608</v>
      </c>
      <c r="H1298" s="152" t="s">
        <v>606</v>
      </c>
      <c r="I1298" s="152" t="s">
        <v>506</v>
      </c>
      <c r="J1298">
        <v>5.96E-3</v>
      </c>
      <c r="K1298" s="152" t="s">
        <v>744</v>
      </c>
      <c r="L1298" s="152" t="s">
        <v>741</v>
      </c>
      <c r="M1298">
        <v>2022</v>
      </c>
      <c r="N1298" t="s">
        <v>5710</v>
      </c>
    </row>
    <row r="1299" spans="1:14">
      <c r="A1299" s="152" t="s">
        <v>2168</v>
      </c>
      <c r="B1299" s="152" t="s">
        <v>444</v>
      </c>
      <c r="C1299" s="152" t="s">
        <v>635</v>
      </c>
      <c r="D1299" s="152" t="s">
        <v>617</v>
      </c>
      <c r="E1299" s="152" t="s">
        <v>136</v>
      </c>
      <c r="F1299"/>
      <c r="G1299" s="152" t="s">
        <v>607</v>
      </c>
      <c r="H1299" s="152" t="s">
        <v>424</v>
      </c>
      <c r="I1299" s="152" t="s">
        <v>506</v>
      </c>
      <c r="J1299">
        <v>1.7799999999999999E-3</v>
      </c>
      <c r="K1299" s="152" t="s">
        <v>744</v>
      </c>
      <c r="L1299" s="152" t="s">
        <v>741</v>
      </c>
      <c r="M1299">
        <v>2022</v>
      </c>
      <c r="N1299" t="s">
        <v>5711</v>
      </c>
    </row>
    <row r="1300" spans="1:14">
      <c r="A1300" s="152" t="s">
        <v>2169</v>
      </c>
      <c r="B1300" s="152" t="s">
        <v>444</v>
      </c>
      <c r="C1300" s="152" t="s">
        <v>635</v>
      </c>
      <c r="D1300" s="152" t="s">
        <v>617</v>
      </c>
      <c r="E1300" s="152" t="s">
        <v>136</v>
      </c>
      <c r="F1300"/>
      <c r="G1300" s="152" t="s">
        <v>608</v>
      </c>
      <c r="H1300" s="152" t="s">
        <v>424</v>
      </c>
      <c r="I1300" s="152" t="s">
        <v>506</v>
      </c>
      <c r="J1300">
        <v>4.1000000000000003E-3</v>
      </c>
      <c r="K1300" s="152" t="s">
        <v>744</v>
      </c>
      <c r="L1300" s="152" t="s">
        <v>741</v>
      </c>
      <c r="M1300">
        <v>2022</v>
      </c>
      <c r="N1300" t="s">
        <v>5712</v>
      </c>
    </row>
    <row r="1301" spans="1:14">
      <c r="A1301" s="152" t="s">
        <v>2170</v>
      </c>
      <c r="B1301" s="152" t="s">
        <v>444</v>
      </c>
      <c r="C1301" s="152" t="s">
        <v>635</v>
      </c>
      <c r="D1301" s="152" t="s">
        <v>617</v>
      </c>
      <c r="E1301" s="152" t="s">
        <v>136</v>
      </c>
      <c r="F1301"/>
      <c r="G1301" s="152" t="s">
        <v>607</v>
      </c>
      <c r="H1301" s="152" t="s">
        <v>606</v>
      </c>
      <c r="I1301" s="152" t="s">
        <v>506</v>
      </c>
      <c r="J1301">
        <v>2.8600000000000001E-3</v>
      </c>
      <c r="K1301" s="152" t="s">
        <v>744</v>
      </c>
      <c r="L1301" s="152" t="s">
        <v>741</v>
      </c>
      <c r="M1301">
        <v>2022</v>
      </c>
      <c r="N1301" t="s">
        <v>5713</v>
      </c>
    </row>
    <row r="1302" spans="1:14">
      <c r="A1302" s="152" t="s">
        <v>2171</v>
      </c>
      <c r="B1302" s="152" t="s">
        <v>444</v>
      </c>
      <c r="C1302" s="152" t="s">
        <v>635</v>
      </c>
      <c r="D1302" s="152" t="s">
        <v>617</v>
      </c>
      <c r="E1302" s="152" t="s">
        <v>136</v>
      </c>
      <c r="F1302"/>
      <c r="G1302" s="152" t="s">
        <v>608</v>
      </c>
      <c r="H1302" s="152" t="s">
        <v>606</v>
      </c>
      <c r="I1302" s="152" t="s">
        <v>506</v>
      </c>
      <c r="J1302">
        <v>6.5799999999999999E-3</v>
      </c>
      <c r="K1302" s="152" t="s">
        <v>744</v>
      </c>
      <c r="L1302" s="152" t="s">
        <v>741</v>
      </c>
      <c r="M1302">
        <v>2022</v>
      </c>
      <c r="N1302" t="s">
        <v>5714</v>
      </c>
    </row>
    <row r="1303" spans="1:14">
      <c r="A1303" s="152" t="s">
        <v>2172</v>
      </c>
      <c r="B1303" s="152" t="s">
        <v>444</v>
      </c>
      <c r="C1303" s="152" t="s">
        <v>635</v>
      </c>
      <c r="D1303" s="152" t="s">
        <v>617</v>
      </c>
      <c r="E1303" s="152" t="s">
        <v>213</v>
      </c>
      <c r="F1303"/>
      <c r="G1303" s="152" t="s">
        <v>607</v>
      </c>
      <c r="H1303" s="152" t="s">
        <v>424</v>
      </c>
      <c r="I1303" s="152" t="s">
        <v>506</v>
      </c>
      <c r="J1303">
        <v>2.2899999999999999E-3</v>
      </c>
      <c r="K1303" s="152" t="s">
        <v>744</v>
      </c>
      <c r="L1303" s="152" t="s">
        <v>741</v>
      </c>
      <c r="M1303">
        <v>2022</v>
      </c>
      <c r="N1303" t="s">
        <v>5715</v>
      </c>
    </row>
    <row r="1304" spans="1:14">
      <c r="A1304" s="152" t="s">
        <v>2173</v>
      </c>
      <c r="B1304" s="152" t="s">
        <v>444</v>
      </c>
      <c r="C1304" s="152" t="s">
        <v>635</v>
      </c>
      <c r="D1304" s="152" t="s">
        <v>617</v>
      </c>
      <c r="E1304" s="152" t="s">
        <v>213</v>
      </c>
      <c r="F1304"/>
      <c r="G1304" s="152" t="s">
        <v>608</v>
      </c>
      <c r="H1304" s="152" t="s">
        <v>424</v>
      </c>
      <c r="I1304" s="152" t="s">
        <v>506</v>
      </c>
      <c r="J1304">
        <v>4.6499999999999996E-3</v>
      </c>
      <c r="K1304" s="152" t="s">
        <v>744</v>
      </c>
      <c r="L1304" s="152" t="s">
        <v>741</v>
      </c>
      <c r="M1304">
        <v>2022</v>
      </c>
      <c r="N1304" t="s">
        <v>5716</v>
      </c>
    </row>
    <row r="1305" spans="1:14">
      <c r="A1305" s="152" t="s">
        <v>2174</v>
      </c>
      <c r="B1305" s="152" t="s">
        <v>444</v>
      </c>
      <c r="C1305" s="152" t="s">
        <v>635</v>
      </c>
      <c r="D1305" s="152" t="s">
        <v>617</v>
      </c>
      <c r="E1305" s="152" t="s">
        <v>213</v>
      </c>
      <c r="F1305"/>
      <c r="G1305" s="152" t="s">
        <v>607</v>
      </c>
      <c r="H1305" s="152" t="s">
        <v>606</v>
      </c>
      <c r="I1305" s="152" t="s">
        <v>506</v>
      </c>
      <c r="J1305">
        <v>3.6900000000000001E-3</v>
      </c>
      <c r="K1305" s="152" t="s">
        <v>744</v>
      </c>
      <c r="L1305" s="152" t="s">
        <v>741</v>
      </c>
      <c r="M1305">
        <v>2022</v>
      </c>
      <c r="N1305" t="s">
        <v>5717</v>
      </c>
    </row>
    <row r="1306" spans="1:14">
      <c r="A1306" s="152" t="s">
        <v>2175</v>
      </c>
      <c r="B1306" s="152" t="s">
        <v>444</v>
      </c>
      <c r="C1306" s="152" t="s">
        <v>635</v>
      </c>
      <c r="D1306" s="152" t="s">
        <v>617</v>
      </c>
      <c r="E1306" s="152" t="s">
        <v>213</v>
      </c>
      <c r="F1306"/>
      <c r="G1306" s="152" t="s">
        <v>608</v>
      </c>
      <c r="H1306" s="152" t="s">
        <v>606</v>
      </c>
      <c r="I1306" s="152" t="s">
        <v>506</v>
      </c>
      <c r="J1306">
        <v>7.4900000000000001E-3</v>
      </c>
      <c r="K1306" s="152" t="s">
        <v>744</v>
      </c>
      <c r="L1306" s="152" t="s">
        <v>741</v>
      </c>
      <c r="M1306">
        <v>2022</v>
      </c>
      <c r="N1306" t="s">
        <v>5718</v>
      </c>
    </row>
    <row r="1307" spans="1:14">
      <c r="A1307" s="152" t="s">
        <v>2176</v>
      </c>
      <c r="B1307" s="152" t="s">
        <v>444</v>
      </c>
      <c r="C1307" s="152" t="s">
        <v>635</v>
      </c>
      <c r="D1307" s="152" t="s">
        <v>617</v>
      </c>
      <c r="E1307" s="152" t="s">
        <v>214</v>
      </c>
      <c r="F1307"/>
      <c r="G1307" s="152" t="s">
        <v>607</v>
      </c>
      <c r="H1307" s="152" t="s">
        <v>424</v>
      </c>
      <c r="I1307" s="152" t="s">
        <v>506</v>
      </c>
      <c r="J1307">
        <v>2.0999999999999999E-3</v>
      </c>
      <c r="K1307" s="152" t="s">
        <v>744</v>
      </c>
      <c r="L1307" s="152" t="s">
        <v>741</v>
      </c>
      <c r="M1307">
        <v>2022</v>
      </c>
      <c r="N1307" t="s">
        <v>5719</v>
      </c>
    </row>
    <row r="1308" spans="1:14">
      <c r="A1308" s="152" t="s">
        <v>2177</v>
      </c>
      <c r="B1308" s="152" t="s">
        <v>444</v>
      </c>
      <c r="C1308" s="152" t="s">
        <v>635</v>
      </c>
      <c r="D1308" s="152" t="s">
        <v>617</v>
      </c>
      <c r="E1308" s="152" t="s">
        <v>214</v>
      </c>
      <c r="F1308"/>
      <c r="G1308" s="152" t="s">
        <v>608</v>
      </c>
      <c r="H1308" s="152" t="s">
        <v>424</v>
      </c>
      <c r="I1308" s="152" t="s">
        <v>506</v>
      </c>
      <c r="J1308">
        <v>4.3099999999999996E-3</v>
      </c>
      <c r="K1308" s="152" t="s">
        <v>744</v>
      </c>
      <c r="L1308" s="152" t="s">
        <v>741</v>
      </c>
      <c r="M1308">
        <v>2022</v>
      </c>
      <c r="N1308" t="s">
        <v>5720</v>
      </c>
    </row>
    <row r="1309" spans="1:14">
      <c r="A1309" s="152" t="s">
        <v>2178</v>
      </c>
      <c r="B1309" s="152" t="s">
        <v>444</v>
      </c>
      <c r="C1309" s="152" t="s">
        <v>635</v>
      </c>
      <c r="D1309" s="152" t="s">
        <v>617</v>
      </c>
      <c r="E1309" s="152" t="s">
        <v>214</v>
      </c>
      <c r="F1309"/>
      <c r="G1309" s="152" t="s">
        <v>607</v>
      </c>
      <c r="H1309" s="152" t="s">
        <v>606</v>
      </c>
      <c r="I1309" s="152" t="s">
        <v>506</v>
      </c>
      <c r="J1309">
        <v>3.3800000000000002E-3</v>
      </c>
      <c r="K1309" s="152" t="s">
        <v>744</v>
      </c>
      <c r="L1309" s="152" t="s">
        <v>741</v>
      </c>
      <c r="M1309">
        <v>2022</v>
      </c>
      <c r="N1309" t="s">
        <v>5721</v>
      </c>
    </row>
    <row r="1310" spans="1:14">
      <c r="A1310" s="152" t="s">
        <v>2179</v>
      </c>
      <c r="B1310" s="152" t="s">
        <v>444</v>
      </c>
      <c r="C1310" s="152" t="s">
        <v>635</v>
      </c>
      <c r="D1310" s="152" t="s">
        <v>617</v>
      </c>
      <c r="E1310" s="152" t="s">
        <v>214</v>
      </c>
      <c r="F1310"/>
      <c r="G1310" s="152" t="s">
        <v>608</v>
      </c>
      <c r="H1310" s="152" t="s">
        <v>606</v>
      </c>
      <c r="I1310" s="152" t="s">
        <v>506</v>
      </c>
      <c r="J1310">
        <v>6.94E-3</v>
      </c>
      <c r="K1310" s="152" t="s">
        <v>744</v>
      </c>
      <c r="L1310" s="152" t="s">
        <v>741</v>
      </c>
      <c r="M1310">
        <v>2022</v>
      </c>
      <c r="N1310" t="s">
        <v>5722</v>
      </c>
    </row>
    <row r="1311" spans="1:14">
      <c r="A1311" s="152" t="s">
        <v>2180</v>
      </c>
      <c r="B1311" s="152" t="s">
        <v>444</v>
      </c>
      <c r="C1311" s="152" t="s">
        <v>635</v>
      </c>
      <c r="D1311" s="152" t="s">
        <v>217</v>
      </c>
      <c r="E1311" s="152" t="s">
        <v>618</v>
      </c>
      <c r="F1311"/>
      <c r="G1311" s="152" t="s">
        <v>607</v>
      </c>
      <c r="H1311" s="152" t="s">
        <v>201</v>
      </c>
      <c r="I1311" s="152" t="s">
        <v>506</v>
      </c>
      <c r="J1311"/>
      <c r="K1311" s="152" t="s">
        <v>744</v>
      </c>
      <c r="L1311" s="152" t="s">
        <v>741</v>
      </c>
      <c r="M1311">
        <v>2022</v>
      </c>
      <c r="N1311" t="s">
        <v>5723</v>
      </c>
    </row>
    <row r="1312" spans="1:14">
      <c r="A1312" s="152" t="s">
        <v>2181</v>
      </c>
      <c r="B1312" s="152" t="s">
        <v>444</v>
      </c>
      <c r="C1312" s="152" t="s">
        <v>635</v>
      </c>
      <c r="D1312" s="152" t="s">
        <v>217</v>
      </c>
      <c r="E1312" s="152" t="s">
        <v>618</v>
      </c>
      <c r="F1312"/>
      <c r="G1312" s="152" t="s">
        <v>608</v>
      </c>
      <c r="H1312" s="152" t="s">
        <v>201</v>
      </c>
      <c r="I1312" s="152" t="s">
        <v>506</v>
      </c>
      <c r="J1312">
        <v>1.438E-2</v>
      </c>
      <c r="K1312" s="152" t="s">
        <v>744</v>
      </c>
      <c r="L1312" s="152" t="s">
        <v>741</v>
      </c>
      <c r="M1312">
        <v>2022</v>
      </c>
      <c r="N1312" t="s">
        <v>5724</v>
      </c>
    </row>
    <row r="1313" spans="1:14">
      <c r="A1313" s="152" t="s">
        <v>2182</v>
      </c>
      <c r="B1313" s="152" t="s">
        <v>444</v>
      </c>
      <c r="C1313" s="152" t="s">
        <v>635</v>
      </c>
      <c r="D1313" s="152" t="s">
        <v>217</v>
      </c>
      <c r="E1313" s="152" t="s">
        <v>618</v>
      </c>
      <c r="F1313"/>
      <c r="G1313" s="152" t="s">
        <v>607</v>
      </c>
      <c r="H1313" s="152" t="s">
        <v>424</v>
      </c>
      <c r="I1313" s="152" t="s">
        <v>506</v>
      </c>
      <c r="J1313"/>
      <c r="K1313" s="152" t="s">
        <v>744</v>
      </c>
      <c r="L1313" s="152" t="s">
        <v>741</v>
      </c>
      <c r="M1313">
        <v>2022</v>
      </c>
      <c r="N1313" t="s">
        <v>5725</v>
      </c>
    </row>
    <row r="1314" spans="1:14">
      <c r="A1314" s="152" t="s">
        <v>2183</v>
      </c>
      <c r="B1314" s="152" t="s">
        <v>444</v>
      </c>
      <c r="C1314" s="152" t="s">
        <v>635</v>
      </c>
      <c r="D1314" s="152" t="s">
        <v>217</v>
      </c>
      <c r="E1314" s="152" t="s">
        <v>618</v>
      </c>
      <c r="F1314"/>
      <c r="G1314" s="152" t="s">
        <v>608</v>
      </c>
      <c r="H1314" s="152" t="s">
        <v>424</v>
      </c>
      <c r="I1314" s="152" t="s">
        <v>506</v>
      </c>
      <c r="J1314">
        <v>3.0300000000000001E-3</v>
      </c>
      <c r="K1314" s="152" t="s">
        <v>744</v>
      </c>
      <c r="L1314" s="152" t="s">
        <v>741</v>
      </c>
      <c r="M1314">
        <v>2022</v>
      </c>
      <c r="N1314" t="s">
        <v>5726</v>
      </c>
    </row>
    <row r="1315" spans="1:14">
      <c r="A1315" s="152" t="s">
        <v>2184</v>
      </c>
      <c r="B1315" s="152" t="s">
        <v>444</v>
      </c>
      <c r="C1315" s="152" t="s">
        <v>635</v>
      </c>
      <c r="D1315" s="152" t="s">
        <v>217</v>
      </c>
      <c r="E1315" s="152" t="s">
        <v>618</v>
      </c>
      <c r="F1315"/>
      <c r="G1315" s="152" t="s">
        <v>607</v>
      </c>
      <c r="H1315" s="152" t="s">
        <v>606</v>
      </c>
      <c r="I1315" s="152" t="s">
        <v>506</v>
      </c>
      <c r="J1315"/>
      <c r="K1315" s="152" t="s">
        <v>744</v>
      </c>
      <c r="L1315" s="152" t="s">
        <v>741</v>
      </c>
      <c r="M1315">
        <v>2022</v>
      </c>
      <c r="N1315" t="s">
        <v>5727</v>
      </c>
    </row>
    <row r="1316" spans="1:14">
      <c r="A1316" s="152" t="s">
        <v>2185</v>
      </c>
      <c r="B1316" s="152" t="s">
        <v>444</v>
      </c>
      <c r="C1316" s="152" t="s">
        <v>635</v>
      </c>
      <c r="D1316" s="152" t="s">
        <v>217</v>
      </c>
      <c r="E1316" s="152" t="s">
        <v>618</v>
      </c>
      <c r="F1316"/>
      <c r="G1316" s="152" t="s">
        <v>608</v>
      </c>
      <c r="H1316" s="152" t="s">
        <v>606</v>
      </c>
      <c r="I1316" s="152" t="s">
        <v>506</v>
      </c>
      <c r="J1316">
        <v>4.8700000000000002E-3</v>
      </c>
      <c r="K1316" s="152" t="s">
        <v>744</v>
      </c>
      <c r="L1316" s="152" t="s">
        <v>741</v>
      </c>
      <c r="M1316">
        <v>2022</v>
      </c>
      <c r="N1316" t="s">
        <v>5728</v>
      </c>
    </row>
    <row r="1317" spans="1:14">
      <c r="A1317" s="152" t="s">
        <v>2186</v>
      </c>
      <c r="B1317" s="152" t="s">
        <v>444</v>
      </c>
      <c r="C1317" s="152" t="s">
        <v>635</v>
      </c>
      <c r="D1317" s="152" t="s">
        <v>217</v>
      </c>
      <c r="E1317" s="152" t="s">
        <v>619</v>
      </c>
      <c r="F1317"/>
      <c r="G1317" s="152" t="s">
        <v>607</v>
      </c>
      <c r="H1317" s="152" t="s">
        <v>201</v>
      </c>
      <c r="I1317" s="152" t="s">
        <v>506</v>
      </c>
      <c r="J1317"/>
      <c r="K1317" s="152" t="s">
        <v>744</v>
      </c>
      <c r="L1317" s="152" t="s">
        <v>741</v>
      </c>
      <c r="M1317">
        <v>2022</v>
      </c>
      <c r="N1317" t="s">
        <v>5729</v>
      </c>
    </row>
    <row r="1318" spans="1:14">
      <c r="A1318" s="152" t="s">
        <v>2187</v>
      </c>
      <c r="B1318" s="152" t="s">
        <v>444</v>
      </c>
      <c r="C1318" s="152" t="s">
        <v>635</v>
      </c>
      <c r="D1318" s="152" t="s">
        <v>217</v>
      </c>
      <c r="E1318" s="152" t="s">
        <v>619</v>
      </c>
      <c r="F1318"/>
      <c r="G1318" s="152" t="s">
        <v>608</v>
      </c>
      <c r="H1318" s="152" t="s">
        <v>201</v>
      </c>
      <c r="I1318" s="152" t="s">
        <v>506</v>
      </c>
      <c r="J1318">
        <v>2.0910000000000002E-2</v>
      </c>
      <c r="K1318" s="152" t="s">
        <v>744</v>
      </c>
      <c r="L1318" s="152" t="s">
        <v>741</v>
      </c>
      <c r="M1318">
        <v>2022</v>
      </c>
      <c r="N1318" t="s">
        <v>5730</v>
      </c>
    </row>
    <row r="1319" spans="1:14">
      <c r="A1319" s="152" t="s">
        <v>2188</v>
      </c>
      <c r="B1319" s="152" t="s">
        <v>444</v>
      </c>
      <c r="C1319" s="152" t="s">
        <v>635</v>
      </c>
      <c r="D1319" s="152" t="s">
        <v>217</v>
      </c>
      <c r="E1319" s="152" t="s">
        <v>619</v>
      </c>
      <c r="F1319"/>
      <c r="G1319" s="152" t="s">
        <v>607</v>
      </c>
      <c r="H1319" s="152" t="s">
        <v>424</v>
      </c>
      <c r="I1319" s="152" t="s">
        <v>506</v>
      </c>
      <c r="J1319"/>
      <c r="K1319" s="152" t="s">
        <v>744</v>
      </c>
      <c r="L1319" s="152" t="s">
        <v>741</v>
      </c>
      <c r="M1319">
        <v>2022</v>
      </c>
      <c r="N1319" t="s">
        <v>5731</v>
      </c>
    </row>
    <row r="1320" spans="1:14">
      <c r="A1320" s="152" t="s">
        <v>2189</v>
      </c>
      <c r="B1320" s="152" t="s">
        <v>444</v>
      </c>
      <c r="C1320" s="152" t="s">
        <v>635</v>
      </c>
      <c r="D1320" s="152" t="s">
        <v>217</v>
      </c>
      <c r="E1320" s="152" t="s">
        <v>619</v>
      </c>
      <c r="F1320"/>
      <c r="G1320" s="152" t="s">
        <v>608</v>
      </c>
      <c r="H1320" s="152" t="s">
        <v>424</v>
      </c>
      <c r="I1320" s="152" t="s">
        <v>506</v>
      </c>
      <c r="J1320">
        <v>4.7299999999999998E-3</v>
      </c>
      <c r="K1320" s="152" t="s">
        <v>744</v>
      </c>
      <c r="L1320" s="152" t="s">
        <v>741</v>
      </c>
      <c r="M1320">
        <v>2022</v>
      </c>
      <c r="N1320" t="s">
        <v>5732</v>
      </c>
    </row>
    <row r="1321" spans="1:14">
      <c r="A1321" s="152" t="s">
        <v>2190</v>
      </c>
      <c r="B1321" s="152" t="s">
        <v>444</v>
      </c>
      <c r="C1321" s="152" t="s">
        <v>635</v>
      </c>
      <c r="D1321" s="152" t="s">
        <v>217</v>
      </c>
      <c r="E1321" s="152" t="s">
        <v>619</v>
      </c>
      <c r="F1321"/>
      <c r="G1321" s="152" t="s">
        <v>607</v>
      </c>
      <c r="H1321" s="152" t="s">
        <v>606</v>
      </c>
      <c r="I1321" s="152" t="s">
        <v>506</v>
      </c>
      <c r="J1321"/>
      <c r="K1321" s="152" t="s">
        <v>744</v>
      </c>
      <c r="L1321" s="152" t="s">
        <v>741</v>
      </c>
      <c r="M1321">
        <v>2022</v>
      </c>
      <c r="N1321" t="s">
        <v>5733</v>
      </c>
    </row>
    <row r="1322" spans="1:14">
      <c r="A1322" s="152" t="s">
        <v>2191</v>
      </c>
      <c r="B1322" s="152" t="s">
        <v>444</v>
      </c>
      <c r="C1322" s="152" t="s">
        <v>635</v>
      </c>
      <c r="D1322" s="152" t="s">
        <v>217</v>
      </c>
      <c r="E1322" s="152" t="s">
        <v>619</v>
      </c>
      <c r="F1322"/>
      <c r="G1322" s="152" t="s">
        <v>608</v>
      </c>
      <c r="H1322" s="152" t="s">
        <v>606</v>
      </c>
      <c r="I1322" s="152" t="s">
        <v>506</v>
      </c>
      <c r="J1322">
        <v>7.62E-3</v>
      </c>
      <c r="K1322" s="152" t="s">
        <v>744</v>
      </c>
      <c r="L1322" s="152" t="s">
        <v>741</v>
      </c>
      <c r="M1322">
        <v>2022</v>
      </c>
      <c r="N1322" t="s">
        <v>5734</v>
      </c>
    </row>
    <row r="1323" spans="1:14">
      <c r="A1323" s="152" t="s">
        <v>2192</v>
      </c>
      <c r="B1323" s="152" t="s">
        <v>444</v>
      </c>
      <c r="C1323" s="152" t="s">
        <v>635</v>
      </c>
      <c r="D1323" s="152" t="s">
        <v>217</v>
      </c>
      <c r="E1323" s="152" t="s">
        <v>620</v>
      </c>
      <c r="F1323"/>
      <c r="G1323" s="152" t="s">
        <v>607</v>
      </c>
      <c r="H1323" s="152" t="s">
        <v>201</v>
      </c>
      <c r="I1323" s="152" t="s">
        <v>506</v>
      </c>
      <c r="J1323"/>
      <c r="K1323" s="152" t="s">
        <v>744</v>
      </c>
      <c r="L1323" s="152" t="s">
        <v>741</v>
      </c>
      <c r="M1323">
        <v>2022</v>
      </c>
      <c r="N1323" t="s">
        <v>5735</v>
      </c>
    </row>
    <row r="1324" spans="1:14">
      <c r="A1324" s="152" t="s">
        <v>2193</v>
      </c>
      <c r="B1324" s="152" t="s">
        <v>444</v>
      </c>
      <c r="C1324" s="152" t="s">
        <v>635</v>
      </c>
      <c r="D1324" s="152" t="s">
        <v>217</v>
      </c>
      <c r="E1324" s="152" t="s">
        <v>620</v>
      </c>
      <c r="F1324"/>
      <c r="G1324" s="152" t="s">
        <v>608</v>
      </c>
      <c r="H1324" s="152" t="s">
        <v>201</v>
      </c>
      <c r="I1324" s="152" t="s">
        <v>506</v>
      </c>
      <c r="J1324">
        <v>2.1899999999999999E-2</v>
      </c>
      <c r="K1324" s="152" t="s">
        <v>744</v>
      </c>
      <c r="L1324" s="152" t="s">
        <v>741</v>
      </c>
      <c r="M1324">
        <v>2022</v>
      </c>
      <c r="N1324" t="s">
        <v>5736</v>
      </c>
    </row>
    <row r="1325" spans="1:14">
      <c r="A1325" s="152" t="s">
        <v>2194</v>
      </c>
      <c r="B1325" s="152" t="s">
        <v>444</v>
      </c>
      <c r="C1325" s="152" t="s">
        <v>635</v>
      </c>
      <c r="D1325" s="152" t="s">
        <v>217</v>
      </c>
      <c r="E1325" s="152" t="s">
        <v>620</v>
      </c>
      <c r="F1325"/>
      <c r="G1325" s="152" t="s">
        <v>607</v>
      </c>
      <c r="H1325" s="152" t="s">
        <v>424</v>
      </c>
      <c r="I1325" s="152" t="s">
        <v>506</v>
      </c>
      <c r="J1325"/>
      <c r="K1325" s="152" t="s">
        <v>744</v>
      </c>
      <c r="L1325" s="152" t="s">
        <v>741</v>
      </c>
      <c r="M1325">
        <v>2022</v>
      </c>
      <c r="N1325" t="s">
        <v>5737</v>
      </c>
    </row>
    <row r="1326" spans="1:14">
      <c r="A1326" s="152" t="s">
        <v>2195</v>
      </c>
      <c r="B1326" s="152" t="s">
        <v>444</v>
      </c>
      <c r="C1326" s="152" t="s">
        <v>635</v>
      </c>
      <c r="D1326" s="152" t="s">
        <v>217</v>
      </c>
      <c r="E1326" s="152" t="s">
        <v>620</v>
      </c>
      <c r="F1326"/>
      <c r="G1326" s="152" t="s">
        <v>608</v>
      </c>
      <c r="H1326" s="152" t="s">
        <v>424</v>
      </c>
      <c r="I1326" s="152" t="s">
        <v>506</v>
      </c>
      <c r="J1326">
        <v>7.8200000000000006E-3</v>
      </c>
      <c r="K1326" s="152" t="s">
        <v>744</v>
      </c>
      <c r="L1326" s="152" t="s">
        <v>741</v>
      </c>
      <c r="M1326">
        <v>2022</v>
      </c>
      <c r="N1326" t="s">
        <v>5738</v>
      </c>
    </row>
    <row r="1327" spans="1:14">
      <c r="A1327" s="152" t="s">
        <v>2196</v>
      </c>
      <c r="B1327" s="152" t="s">
        <v>444</v>
      </c>
      <c r="C1327" s="152" t="s">
        <v>635</v>
      </c>
      <c r="D1327" s="152" t="s">
        <v>217</v>
      </c>
      <c r="E1327" s="152" t="s">
        <v>620</v>
      </c>
      <c r="F1327"/>
      <c r="G1327" s="152" t="s">
        <v>607</v>
      </c>
      <c r="H1327" s="152" t="s">
        <v>606</v>
      </c>
      <c r="I1327" s="152" t="s">
        <v>506</v>
      </c>
      <c r="J1327"/>
      <c r="K1327" s="152" t="s">
        <v>744</v>
      </c>
      <c r="L1327" s="152" t="s">
        <v>741</v>
      </c>
      <c r="M1327">
        <v>2022</v>
      </c>
      <c r="N1327" t="s">
        <v>5739</v>
      </c>
    </row>
    <row r="1328" spans="1:14">
      <c r="A1328" s="152" t="s">
        <v>2197</v>
      </c>
      <c r="B1328" s="152" t="s">
        <v>444</v>
      </c>
      <c r="C1328" s="152" t="s">
        <v>635</v>
      </c>
      <c r="D1328" s="152" t="s">
        <v>217</v>
      </c>
      <c r="E1328" s="152" t="s">
        <v>620</v>
      </c>
      <c r="F1328"/>
      <c r="G1328" s="152" t="s">
        <v>608</v>
      </c>
      <c r="H1328" s="152" t="s">
        <v>606</v>
      </c>
      <c r="I1328" s="152" t="s">
        <v>506</v>
      </c>
      <c r="J1328">
        <v>1.2579999999999999E-2</v>
      </c>
      <c r="K1328" s="152" t="s">
        <v>744</v>
      </c>
      <c r="L1328" s="152" t="s">
        <v>741</v>
      </c>
      <c r="M1328">
        <v>2022</v>
      </c>
      <c r="N1328" t="s">
        <v>5740</v>
      </c>
    </row>
    <row r="1329" spans="1:14">
      <c r="A1329" s="152" t="s">
        <v>2198</v>
      </c>
      <c r="B1329" s="152" t="s">
        <v>444</v>
      </c>
      <c r="C1329" s="152" t="s">
        <v>635</v>
      </c>
      <c r="D1329" s="152" t="s">
        <v>217</v>
      </c>
      <c r="E1329" s="152" t="s">
        <v>621</v>
      </c>
      <c r="F1329"/>
      <c r="G1329" s="152" t="s">
        <v>607</v>
      </c>
      <c r="H1329" s="152" t="s">
        <v>201</v>
      </c>
      <c r="I1329" s="152" t="s">
        <v>506</v>
      </c>
      <c r="J1329"/>
      <c r="K1329" s="152" t="s">
        <v>744</v>
      </c>
      <c r="L1329" s="152" t="s">
        <v>741</v>
      </c>
      <c r="M1329">
        <v>2022</v>
      </c>
      <c r="N1329" t="s">
        <v>5741</v>
      </c>
    </row>
    <row r="1330" spans="1:14">
      <c r="A1330" s="152" t="s">
        <v>2199</v>
      </c>
      <c r="B1330" s="152" t="s">
        <v>444</v>
      </c>
      <c r="C1330" s="152" t="s">
        <v>635</v>
      </c>
      <c r="D1330" s="152" t="s">
        <v>217</v>
      </c>
      <c r="E1330" s="152" t="s">
        <v>621</v>
      </c>
      <c r="F1330"/>
      <c r="G1330" s="152" t="s">
        <v>608</v>
      </c>
      <c r="H1330" s="152" t="s">
        <v>201</v>
      </c>
      <c r="I1330" s="152" t="s">
        <v>506</v>
      </c>
      <c r="J1330">
        <v>2.1049999999999999E-2</v>
      </c>
      <c r="K1330" s="152" t="s">
        <v>744</v>
      </c>
      <c r="L1330" s="152" t="s">
        <v>741</v>
      </c>
      <c r="M1330">
        <v>2022</v>
      </c>
      <c r="N1330" t="s">
        <v>5742</v>
      </c>
    </row>
    <row r="1331" spans="1:14">
      <c r="A1331" s="152" t="s">
        <v>2200</v>
      </c>
      <c r="B1331" s="152" t="s">
        <v>444</v>
      </c>
      <c r="C1331" s="152" t="s">
        <v>635</v>
      </c>
      <c r="D1331" s="152" t="s">
        <v>217</v>
      </c>
      <c r="E1331" s="152" t="s">
        <v>621</v>
      </c>
      <c r="F1331"/>
      <c r="G1331" s="152" t="s">
        <v>607</v>
      </c>
      <c r="H1331" s="152" t="s">
        <v>424</v>
      </c>
      <c r="I1331" s="152" t="s">
        <v>506</v>
      </c>
      <c r="J1331"/>
      <c r="K1331" s="152" t="s">
        <v>744</v>
      </c>
      <c r="L1331" s="152" t="s">
        <v>741</v>
      </c>
      <c r="M1331">
        <v>2022</v>
      </c>
      <c r="N1331" t="s">
        <v>5743</v>
      </c>
    </row>
    <row r="1332" spans="1:14">
      <c r="A1332" s="152" t="s">
        <v>2201</v>
      </c>
      <c r="B1332" s="152" t="s">
        <v>444</v>
      </c>
      <c r="C1332" s="152" t="s">
        <v>635</v>
      </c>
      <c r="D1332" s="152" t="s">
        <v>217</v>
      </c>
      <c r="E1332" s="152" t="s">
        <v>621</v>
      </c>
      <c r="F1332"/>
      <c r="G1332" s="152" t="s">
        <v>608</v>
      </c>
      <c r="H1332" s="152" t="s">
        <v>424</v>
      </c>
      <c r="I1332" s="152" t="s">
        <v>506</v>
      </c>
      <c r="J1332">
        <v>5.2199999999999998E-3</v>
      </c>
      <c r="K1332" s="152" t="s">
        <v>744</v>
      </c>
      <c r="L1332" s="152" t="s">
        <v>741</v>
      </c>
      <c r="M1332">
        <v>2022</v>
      </c>
      <c r="N1332" t="s">
        <v>5744</v>
      </c>
    </row>
    <row r="1333" spans="1:14">
      <c r="A1333" s="152" t="s">
        <v>2202</v>
      </c>
      <c r="B1333" s="152" t="s">
        <v>444</v>
      </c>
      <c r="C1333" s="152" t="s">
        <v>635</v>
      </c>
      <c r="D1333" s="152" t="s">
        <v>217</v>
      </c>
      <c r="E1333" s="152" t="s">
        <v>621</v>
      </c>
      <c r="F1333"/>
      <c r="G1333" s="152" t="s">
        <v>607</v>
      </c>
      <c r="H1333" s="152" t="s">
        <v>606</v>
      </c>
      <c r="I1333" s="152" t="s">
        <v>506</v>
      </c>
      <c r="J1333"/>
      <c r="K1333" s="152" t="s">
        <v>744</v>
      </c>
      <c r="L1333" s="152" t="s">
        <v>741</v>
      </c>
      <c r="M1333">
        <v>2022</v>
      </c>
      <c r="N1333" t="s">
        <v>5745</v>
      </c>
    </row>
    <row r="1334" spans="1:14">
      <c r="A1334" s="152" t="s">
        <v>2203</v>
      </c>
      <c r="B1334" s="152" t="s">
        <v>444</v>
      </c>
      <c r="C1334" s="152" t="s">
        <v>635</v>
      </c>
      <c r="D1334" s="152" t="s">
        <v>217</v>
      </c>
      <c r="E1334" s="152" t="s">
        <v>621</v>
      </c>
      <c r="F1334"/>
      <c r="G1334" s="152" t="s">
        <v>608</v>
      </c>
      <c r="H1334" s="152" t="s">
        <v>606</v>
      </c>
      <c r="I1334" s="152" t="s">
        <v>506</v>
      </c>
      <c r="J1334">
        <v>8.4100000000000008E-3</v>
      </c>
      <c r="K1334" s="152" t="s">
        <v>744</v>
      </c>
      <c r="L1334" s="152" t="s">
        <v>741</v>
      </c>
      <c r="M1334">
        <v>2022</v>
      </c>
      <c r="N1334" t="s">
        <v>5746</v>
      </c>
    </row>
    <row r="1335" spans="1:14">
      <c r="A1335" s="152" t="s">
        <v>2204</v>
      </c>
      <c r="B1335" s="152" t="s">
        <v>444</v>
      </c>
      <c r="C1335" s="152" t="s">
        <v>637</v>
      </c>
      <c r="D1335" s="152" t="s">
        <v>638</v>
      </c>
      <c r="E1335" s="152" t="s">
        <v>556</v>
      </c>
      <c r="F1335" t="s">
        <v>1879</v>
      </c>
      <c r="G1335" s="152"/>
      <c r="H1335" s="152" t="s">
        <v>135</v>
      </c>
      <c r="I1335" s="152" t="s">
        <v>506</v>
      </c>
      <c r="J1335">
        <v>4.6249999999999999E-2</v>
      </c>
      <c r="K1335" s="152" t="s">
        <v>744</v>
      </c>
      <c r="L1335" s="152" t="s">
        <v>741</v>
      </c>
      <c r="M1335">
        <v>2022</v>
      </c>
      <c r="N1335" t="s">
        <v>5747</v>
      </c>
    </row>
    <row r="1336" spans="1:14">
      <c r="A1336" s="152" t="s">
        <v>2205</v>
      </c>
      <c r="B1336" s="152" t="s">
        <v>444</v>
      </c>
      <c r="C1336" s="152" t="s">
        <v>637</v>
      </c>
      <c r="D1336" s="152" t="s">
        <v>639</v>
      </c>
      <c r="E1336" s="152" t="s">
        <v>556</v>
      </c>
      <c r="F1336" t="s">
        <v>1879</v>
      </c>
      <c r="G1336" s="152"/>
      <c r="H1336" s="152" t="s">
        <v>135</v>
      </c>
      <c r="I1336" s="152" t="s">
        <v>506</v>
      </c>
      <c r="J1336">
        <v>4.2300000000000003E-3</v>
      </c>
      <c r="K1336" s="152" t="s">
        <v>744</v>
      </c>
      <c r="L1336" s="152" t="s">
        <v>741</v>
      </c>
      <c r="M1336">
        <v>2022</v>
      </c>
      <c r="N1336" t="s">
        <v>5748</v>
      </c>
    </row>
    <row r="1337" spans="1:14">
      <c r="A1337" s="152" t="s">
        <v>2206</v>
      </c>
      <c r="B1337" s="152" t="s">
        <v>444</v>
      </c>
      <c r="C1337" s="152" t="s">
        <v>640</v>
      </c>
      <c r="D1337" s="152" t="s">
        <v>640</v>
      </c>
      <c r="E1337" s="152" t="s">
        <v>557</v>
      </c>
      <c r="F1337" t="s">
        <v>1879</v>
      </c>
      <c r="G1337" s="152"/>
      <c r="H1337" s="152" t="s">
        <v>135</v>
      </c>
      <c r="I1337" s="152" t="s">
        <v>506</v>
      </c>
      <c r="J1337">
        <v>3.1530000000000002E-2</v>
      </c>
      <c r="K1337" s="152" t="s">
        <v>744</v>
      </c>
      <c r="L1337" s="152" t="s">
        <v>741</v>
      </c>
      <c r="M1337">
        <v>2022</v>
      </c>
      <c r="N1337" t="s">
        <v>5749</v>
      </c>
    </row>
    <row r="1338" spans="1:14">
      <c r="A1338" s="152" t="s">
        <v>2207</v>
      </c>
      <c r="B1338" s="152" t="s">
        <v>444</v>
      </c>
      <c r="C1338" s="152" t="s">
        <v>640</v>
      </c>
      <c r="D1338" s="152" t="s">
        <v>640</v>
      </c>
      <c r="E1338" s="152" t="s">
        <v>535</v>
      </c>
      <c r="F1338" t="s">
        <v>1879</v>
      </c>
      <c r="G1338" s="152"/>
      <c r="H1338" s="152" t="s">
        <v>135</v>
      </c>
      <c r="I1338" s="152" t="s">
        <v>506</v>
      </c>
      <c r="J1338">
        <v>3.1530000000000002E-2</v>
      </c>
      <c r="K1338" s="152" t="s">
        <v>744</v>
      </c>
      <c r="L1338" s="152" t="s">
        <v>741</v>
      </c>
      <c r="M1338">
        <v>2022</v>
      </c>
      <c r="N1338" t="s">
        <v>5750</v>
      </c>
    </row>
    <row r="1339" spans="1:14">
      <c r="A1339" s="152" t="s">
        <v>2208</v>
      </c>
      <c r="B1339" s="152" t="s">
        <v>444</v>
      </c>
      <c r="C1339" s="152" t="s">
        <v>640</v>
      </c>
      <c r="D1339" s="152" t="s">
        <v>641</v>
      </c>
      <c r="E1339" s="152" t="s">
        <v>566</v>
      </c>
      <c r="F1339" t="s">
        <v>1879</v>
      </c>
      <c r="G1339" s="152"/>
      <c r="H1339" s="152" t="s">
        <v>135</v>
      </c>
      <c r="I1339" s="152" t="s">
        <v>506</v>
      </c>
      <c r="J1339">
        <v>1.6594736841999999E-3</v>
      </c>
      <c r="K1339" s="152" t="s">
        <v>744</v>
      </c>
      <c r="L1339" s="152" t="s">
        <v>741</v>
      </c>
      <c r="M1339">
        <v>2022</v>
      </c>
      <c r="N1339" t="s">
        <v>5751</v>
      </c>
    </row>
    <row r="1340" spans="1:14">
      <c r="A1340" s="152" t="s">
        <v>2209</v>
      </c>
      <c r="B1340" s="152" t="s">
        <v>444</v>
      </c>
      <c r="C1340" s="152" t="s">
        <v>507</v>
      </c>
      <c r="D1340" s="152" t="s">
        <v>507</v>
      </c>
      <c r="E1340" s="152" t="s">
        <v>507</v>
      </c>
      <c r="F1340"/>
      <c r="G1340" s="152"/>
      <c r="H1340" s="152" t="s">
        <v>206</v>
      </c>
      <c r="I1340" s="152" t="s">
        <v>506</v>
      </c>
      <c r="J1340">
        <v>0.14899999999999999</v>
      </c>
      <c r="K1340" s="152" t="s">
        <v>744</v>
      </c>
      <c r="L1340" s="152" t="s">
        <v>741</v>
      </c>
      <c r="M1340">
        <v>2022</v>
      </c>
      <c r="N1340" t="s">
        <v>5752</v>
      </c>
    </row>
    <row r="1341" spans="1:14">
      <c r="A1341" s="152" t="s">
        <v>2210</v>
      </c>
      <c r="B1341" s="152" t="s">
        <v>444</v>
      </c>
      <c r="C1341" s="152" t="s">
        <v>507</v>
      </c>
      <c r="D1341" s="152" t="s">
        <v>507</v>
      </c>
      <c r="E1341" s="152" t="s">
        <v>507</v>
      </c>
      <c r="F1341"/>
      <c r="G1341" s="152"/>
      <c r="H1341" s="152" t="s">
        <v>630</v>
      </c>
      <c r="I1341" s="152" t="s">
        <v>506</v>
      </c>
      <c r="J1341">
        <v>149</v>
      </c>
      <c r="K1341" s="152" t="s">
        <v>744</v>
      </c>
      <c r="L1341" s="152" t="s">
        <v>741</v>
      </c>
      <c r="M1341">
        <v>2022</v>
      </c>
      <c r="N1341" t="s">
        <v>5753</v>
      </c>
    </row>
    <row r="1342" spans="1:14">
      <c r="A1342" s="152" t="s">
        <v>2211</v>
      </c>
      <c r="B1342" s="152" t="s">
        <v>444</v>
      </c>
      <c r="C1342" s="152" t="s">
        <v>2</v>
      </c>
      <c r="D1342" s="152" t="s">
        <v>2</v>
      </c>
      <c r="E1342" s="152" t="s">
        <v>2</v>
      </c>
      <c r="F1342"/>
      <c r="G1342" s="152"/>
      <c r="H1342" s="152" t="s">
        <v>206</v>
      </c>
      <c r="I1342" s="152" t="s">
        <v>506</v>
      </c>
      <c r="J1342">
        <v>0.27200000000000002</v>
      </c>
      <c r="K1342" s="152" t="s">
        <v>744</v>
      </c>
      <c r="L1342" s="152" t="s">
        <v>741</v>
      </c>
      <c r="M1342">
        <v>2022</v>
      </c>
      <c r="N1342" t="s">
        <v>5754</v>
      </c>
    </row>
    <row r="1343" spans="1:14">
      <c r="A1343" s="152" t="s">
        <v>2212</v>
      </c>
      <c r="B1343" s="152" t="s">
        <v>444</v>
      </c>
      <c r="C1343" s="152" t="s">
        <v>2</v>
      </c>
      <c r="D1343" s="152" t="s">
        <v>2</v>
      </c>
      <c r="E1343" s="152" t="s">
        <v>2</v>
      </c>
      <c r="F1343"/>
      <c r="G1343" s="152"/>
      <c r="H1343" s="152" t="s">
        <v>630</v>
      </c>
      <c r="I1343" s="152" t="s">
        <v>506</v>
      </c>
      <c r="J1343">
        <v>272</v>
      </c>
      <c r="K1343" s="152" t="s">
        <v>744</v>
      </c>
      <c r="L1343" s="152" t="s">
        <v>741</v>
      </c>
      <c r="M1343">
        <v>2022</v>
      </c>
      <c r="N1343" t="s">
        <v>5755</v>
      </c>
    </row>
    <row r="1344" spans="1:14">
      <c r="A1344" s="152" t="s">
        <v>2213</v>
      </c>
      <c r="B1344" s="152" t="s">
        <v>444</v>
      </c>
      <c r="C1344" s="152" t="s">
        <v>3</v>
      </c>
      <c r="D1344" s="152" t="s">
        <v>407</v>
      </c>
      <c r="E1344" s="152" t="s">
        <v>182</v>
      </c>
      <c r="F1344"/>
      <c r="G1344" s="152" t="s">
        <v>429</v>
      </c>
      <c r="H1344" s="152" t="s">
        <v>11</v>
      </c>
      <c r="I1344" s="152" t="s">
        <v>506</v>
      </c>
      <c r="J1344">
        <v>7.7510183499999998</v>
      </c>
      <c r="K1344" s="152" t="s">
        <v>744</v>
      </c>
      <c r="L1344" s="152" t="s">
        <v>741</v>
      </c>
      <c r="M1344">
        <v>2022</v>
      </c>
      <c r="N1344" t="s">
        <v>5756</v>
      </c>
    </row>
    <row r="1345" spans="1:14">
      <c r="A1345" s="152" t="s">
        <v>2214</v>
      </c>
      <c r="B1345" s="152" t="s">
        <v>444</v>
      </c>
      <c r="C1345" s="152" t="s">
        <v>3</v>
      </c>
      <c r="D1345" s="152" t="s">
        <v>407</v>
      </c>
      <c r="E1345" s="152" t="s">
        <v>182</v>
      </c>
      <c r="F1345"/>
      <c r="G1345" s="152" t="s">
        <v>631</v>
      </c>
      <c r="H1345" s="152" t="s">
        <v>11</v>
      </c>
      <c r="I1345" s="152" t="s">
        <v>506</v>
      </c>
      <c r="J1345">
        <v>2.21</v>
      </c>
      <c r="K1345" s="152" t="s">
        <v>744</v>
      </c>
      <c r="L1345" s="152" t="s">
        <v>741</v>
      </c>
      <c r="M1345">
        <v>2022</v>
      </c>
      <c r="N1345" t="s">
        <v>5757</v>
      </c>
    </row>
    <row r="1346" spans="1:14">
      <c r="A1346" s="152" t="s">
        <v>2215</v>
      </c>
      <c r="B1346" s="152" t="s">
        <v>444</v>
      </c>
      <c r="C1346" s="152" t="s">
        <v>3</v>
      </c>
      <c r="D1346" s="152" t="s">
        <v>407</v>
      </c>
      <c r="E1346" s="152" t="s">
        <v>182</v>
      </c>
      <c r="F1346"/>
      <c r="G1346" s="152" t="s">
        <v>632</v>
      </c>
      <c r="H1346" s="152" t="s">
        <v>11</v>
      </c>
      <c r="I1346" s="152" t="s">
        <v>506</v>
      </c>
      <c r="J1346"/>
      <c r="K1346" s="152" t="s">
        <v>744</v>
      </c>
      <c r="L1346" s="152" t="s">
        <v>741</v>
      </c>
      <c r="M1346">
        <v>2022</v>
      </c>
      <c r="N1346" t="s">
        <v>5758</v>
      </c>
    </row>
    <row r="1347" spans="1:14">
      <c r="A1347" s="152" t="s">
        <v>2216</v>
      </c>
      <c r="B1347" s="152" t="s">
        <v>444</v>
      </c>
      <c r="C1347" s="152" t="s">
        <v>3</v>
      </c>
      <c r="D1347" s="152" t="s">
        <v>407</v>
      </c>
      <c r="E1347" s="152" t="s">
        <v>182</v>
      </c>
      <c r="F1347"/>
      <c r="G1347" s="152" t="s">
        <v>633</v>
      </c>
      <c r="H1347" s="152" t="s">
        <v>11</v>
      </c>
      <c r="I1347" s="152" t="s">
        <v>506</v>
      </c>
      <c r="J1347">
        <v>3.19470835</v>
      </c>
      <c r="K1347" s="152" t="s">
        <v>744</v>
      </c>
      <c r="L1347" s="152" t="s">
        <v>741</v>
      </c>
      <c r="M1347">
        <v>2022</v>
      </c>
      <c r="N1347" t="s">
        <v>5759</v>
      </c>
    </row>
    <row r="1348" spans="1:14">
      <c r="A1348" s="152" t="s">
        <v>2217</v>
      </c>
      <c r="B1348" s="152" t="s">
        <v>444</v>
      </c>
      <c r="C1348" s="152" t="s">
        <v>3</v>
      </c>
      <c r="D1348" s="152" t="s">
        <v>407</v>
      </c>
      <c r="E1348" s="152" t="s">
        <v>144</v>
      </c>
      <c r="F1348"/>
      <c r="G1348" s="152" t="s">
        <v>429</v>
      </c>
      <c r="H1348" s="152" t="s">
        <v>11</v>
      </c>
      <c r="I1348" s="152" t="s">
        <v>506</v>
      </c>
      <c r="J1348">
        <v>80.337766783999996</v>
      </c>
      <c r="K1348" s="152" t="s">
        <v>744</v>
      </c>
      <c r="L1348" s="152" t="s">
        <v>741</v>
      </c>
      <c r="M1348">
        <v>2022</v>
      </c>
      <c r="N1348" t="s">
        <v>5760</v>
      </c>
    </row>
    <row r="1349" spans="1:14">
      <c r="A1349" s="152" t="s">
        <v>2218</v>
      </c>
      <c r="B1349" s="152" t="s">
        <v>444</v>
      </c>
      <c r="C1349" s="152" t="s">
        <v>3</v>
      </c>
      <c r="D1349" s="152" t="s">
        <v>407</v>
      </c>
      <c r="E1349" s="152" t="s">
        <v>144</v>
      </c>
      <c r="F1349"/>
      <c r="G1349" s="152" t="s">
        <v>631</v>
      </c>
      <c r="H1349" s="152" t="s">
        <v>11</v>
      </c>
      <c r="I1349" s="152" t="s">
        <v>506</v>
      </c>
      <c r="J1349"/>
      <c r="K1349" s="152" t="s">
        <v>744</v>
      </c>
      <c r="L1349" s="152" t="s">
        <v>741</v>
      </c>
      <c r="M1349">
        <v>2022</v>
      </c>
      <c r="N1349" t="s">
        <v>5761</v>
      </c>
    </row>
    <row r="1350" spans="1:14">
      <c r="A1350" s="152" t="s">
        <v>2219</v>
      </c>
      <c r="B1350" s="152" t="s">
        <v>444</v>
      </c>
      <c r="C1350" s="152" t="s">
        <v>3</v>
      </c>
      <c r="D1350" s="152" t="s">
        <v>407</v>
      </c>
      <c r="E1350" s="152" t="s">
        <v>144</v>
      </c>
      <c r="F1350"/>
      <c r="G1350" s="152" t="s">
        <v>632</v>
      </c>
      <c r="H1350" s="152" t="s">
        <v>11</v>
      </c>
      <c r="I1350" s="152" t="s">
        <v>506</v>
      </c>
      <c r="J1350"/>
      <c r="K1350" s="152" t="s">
        <v>744</v>
      </c>
      <c r="L1350" s="152" t="s">
        <v>741</v>
      </c>
      <c r="M1350">
        <v>2022</v>
      </c>
      <c r="N1350" t="s">
        <v>5762</v>
      </c>
    </row>
    <row r="1351" spans="1:14">
      <c r="A1351" s="152" t="s">
        <v>2220</v>
      </c>
      <c r="B1351" s="152" t="s">
        <v>444</v>
      </c>
      <c r="C1351" s="152" t="s">
        <v>3</v>
      </c>
      <c r="D1351" s="152" t="s">
        <v>407</v>
      </c>
      <c r="E1351" s="152" t="s">
        <v>144</v>
      </c>
      <c r="F1351"/>
      <c r="G1351" s="152" t="s">
        <v>633</v>
      </c>
      <c r="H1351" s="152" t="s">
        <v>11</v>
      </c>
      <c r="I1351" s="152" t="s">
        <v>506</v>
      </c>
      <c r="J1351"/>
      <c r="K1351" s="152" t="s">
        <v>744</v>
      </c>
      <c r="L1351" s="152" t="s">
        <v>741</v>
      </c>
      <c r="M1351">
        <v>2022</v>
      </c>
      <c r="N1351" t="s">
        <v>5763</v>
      </c>
    </row>
    <row r="1352" spans="1:14">
      <c r="A1352" s="152" t="s">
        <v>2221</v>
      </c>
      <c r="B1352" s="152" t="s">
        <v>444</v>
      </c>
      <c r="C1352" s="152" t="s">
        <v>3</v>
      </c>
      <c r="D1352" s="152" t="s">
        <v>407</v>
      </c>
      <c r="E1352" s="152" t="s">
        <v>142</v>
      </c>
      <c r="F1352"/>
      <c r="G1352" s="152" t="s">
        <v>429</v>
      </c>
      <c r="H1352" s="152" t="s">
        <v>11</v>
      </c>
      <c r="I1352" s="152" t="s">
        <v>506</v>
      </c>
      <c r="J1352">
        <v>27</v>
      </c>
      <c r="K1352" s="152" t="s">
        <v>744</v>
      </c>
      <c r="L1352" s="152" t="s">
        <v>741</v>
      </c>
      <c r="M1352">
        <v>2022</v>
      </c>
      <c r="N1352" t="s">
        <v>5764</v>
      </c>
    </row>
    <row r="1353" spans="1:14">
      <c r="A1353" s="152" t="s">
        <v>2222</v>
      </c>
      <c r="B1353" s="152" t="s">
        <v>444</v>
      </c>
      <c r="C1353" s="152" t="s">
        <v>3</v>
      </c>
      <c r="D1353" s="152" t="s">
        <v>407</v>
      </c>
      <c r="E1353" s="152" t="s">
        <v>142</v>
      </c>
      <c r="F1353"/>
      <c r="G1353" s="152" t="s">
        <v>631</v>
      </c>
      <c r="H1353" s="152" t="s">
        <v>11</v>
      </c>
      <c r="I1353" s="152" t="s">
        <v>506</v>
      </c>
      <c r="J1353"/>
      <c r="K1353" s="152" t="s">
        <v>744</v>
      </c>
      <c r="L1353" s="152" t="s">
        <v>741</v>
      </c>
      <c r="M1353">
        <v>2022</v>
      </c>
      <c r="N1353" t="s">
        <v>5765</v>
      </c>
    </row>
    <row r="1354" spans="1:14">
      <c r="A1354" s="152" t="s">
        <v>2223</v>
      </c>
      <c r="B1354" s="152" t="s">
        <v>444</v>
      </c>
      <c r="C1354" s="152" t="s">
        <v>3</v>
      </c>
      <c r="D1354" s="152" t="s">
        <v>407</v>
      </c>
      <c r="E1354" s="152" t="s">
        <v>142</v>
      </c>
      <c r="F1354"/>
      <c r="G1354" s="152" t="s">
        <v>632</v>
      </c>
      <c r="H1354" s="152" t="s">
        <v>11</v>
      </c>
      <c r="I1354" s="152" t="s">
        <v>506</v>
      </c>
      <c r="J1354"/>
      <c r="K1354" s="152" t="s">
        <v>744</v>
      </c>
      <c r="L1354" s="152" t="s">
        <v>741</v>
      </c>
      <c r="M1354">
        <v>2022</v>
      </c>
      <c r="N1354" t="s">
        <v>5766</v>
      </c>
    </row>
    <row r="1355" spans="1:14">
      <c r="A1355" s="152" t="s">
        <v>2224</v>
      </c>
      <c r="B1355" s="152" t="s">
        <v>444</v>
      </c>
      <c r="C1355" s="152" t="s">
        <v>3</v>
      </c>
      <c r="D1355" s="152" t="s">
        <v>407</v>
      </c>
      <c r="E1355" s="152" t="s">
        <v>142</v>
      </c>
      <c r="F1355"/>
      <c r="G1355" s="152" t="s">
        <v>633</v>
      </c>
      <c r="H1355" s="152" t="s">
        <v>11</v>
      </c>
      <c r="I1355" s="152" t="s">
        <v>506</v>
      </c>
      <c r="J1355"/>
      <c r="K1355" s="152" t="s">
        <v>744</v>
      </c>
      <c r="L1355" s="152" t="s">
        <v>741</v>
      </c>
      <c r="M1355">
        <v>2022</v>
      </c>
      <c r="N1355" t="s">
        <v>5767</v>
      </c>
    </row>
    <row r="1356" spans="1:14">
      <c r="A1356" s="152" t="s">
        <v>2225</v>
      </c>
      <c r="B1356" s="152" t="s">
        <v>444</v>
      </c>
      <c r="C1356" s="152" t="s">
        <v>3</v>
      </c>
      <c r="D1356" s="152" t="s">
        <v>407</v>
      </c>
      <c r="E1356" s="152" t="s">
        <v>143</v>
      </c>
      <c r="F1356"/>
      <c r="G1356" s="152" t="s">
        <v>429</v>
      </c>
      <c r="H1356" s="152" t="s">
        <v>11</v>
      </c>
      <c r="I1356" s="152" t="s">
        <v>506</v>
      </c>
      <c r="J1356">
        <v>39.212491829000001</v>
      </c>
      <c r="K1356" s="152" t="s">
        <v>744</v>
      </c>
      <c r="L1356" s="152" t="s">
        <v>741</v>
      </c>
      <c r="M1356">
        <v>2022</v>
      </c>
      <c r="N1356" t="s">
        <v>5768</v>
      </c>
    </row>
    <row r="1357" spans="1:14">
      <c r="A1357" s="152" t="s">
        <v>2226</v>
      </c>
      <c r="B1357" s="152" t="s">
        <v>444</v>
      </c>
      <c r="C1357" s="152" t="s">
        <v>3</v>
      </c>
      <c r="D1357" s="152" t="s">
        <v>407</v>
      </c>
      <c r="E1357" s="152" t="s">
        <v>143</v>
      </c>
      <c r="F1357"/>
      <c r="G1357" s="152" t="s">
        <v>631</v>
      </c>
      <c r="H1357" s="152" t="s">
        <v>11</v>
      </c>
      <c r="I1357" s="152" t="s">
        <v>506</v>
      </c>
      <c r="J1357">
        <v>1.7382608695999999</v>
      </c>
      <c r="K1357" s="152" t="s">
        <v>744</v>
      </c>
      <c r="L1357" s="152" t="s">
        <v>741</v>
      </c>
      <c r="M1357">
        <v>2022</v>
      </c>
      <c r="N1357" t="s">
        <v>5769</v>
      </c>
    </row>
    <row r="1358" spans="1:14">
      <c r="A1358" s="152" t="s">
        <v>2227</v>
      </c>
      <c r="B1358" s="152" t="s">
        <v>444</v>
      </c>
      <c r="C1358" s="152" t="s">
        <v>3</v>
      </c>
      <c r="D1358" s="152" t="s">
        <v>407</v>
      </c>
      <c r="E1358" s="152" t="s">
        <v>143</v>
      </c>
      <c r="F1358"/>
      <c r="G1358" s="152" t="s">
        <v>632</v>
      </c>
      <c r="H1358" s="152" t="s">
        <v>11</v>
      </c>
      <c r="I1358" s="152" t="s">
        <v>506</v>
      </c>
      <c r="J1358"/>
      <c r="K1358" s="152" t="s">
        <v>744</v>
      </c>
      <c r="L1358" s="152" t="s">
        <v>741</v>
      </c>
      <c r="M1358">
        <v>2022</v>
      </c>
      <c r="N1358" t="s">
        <v>5770</v>
      </c>
    </row>
    <row r="1359" spans="1:14">
      <c r="A1359" s="152" t="s">
        <v>2228</v>
      </c>
      <c r="B1359" s="152" t="s">
        <v>444</v>
      </c>
      <c r="C1359" s="152" t="s">
        <v>3</v>
      </c>
      <c r="D1359" s="152" t="s">
        <v>407</v>
      </c>
      <c r="E1359" s="152" t="s">
        <v>143</v>
      </c>
      <c r="F1359"/>
      <c r="G1359" s="152" t="s">
        <v>633</v>
      </c>
      <c r="H1359" s="152" t="s">
        <v>11</v>
      </c>
      <c r="I1359" s="152" t="s">
        <v>506</v>
      </c>
      <c r="J1359">
        <v>28.65470835</v>
      </c>
      <c r="K1359" s="152" t="s">
        <v>744</v>
      </c>
      <c r="L1359" s="152" t="s">
        <v>741</v>
      </c>
      <c r="M1359">
        <v>2022</v>
      </c>
      <c r="N1359" t="s">
        <v>5771</v>
      </c>
    </row>
    <row r="1360" spans="1:14">
      <c r="A1360" s="152" t="s">
        <v>2229</v>
      </c>
      <c r="B1360" s="152" t="s">
        <v>444</v>
      </c>
      <c r="C1360" s="152" t="s">
        <v>3</v>
      </c>
      <c r="D1360" s="152" t="s">
        <v>407</v>
      </c>
      <c r="E1360" s="152" t="s">
        <v>146</v>
      </c>
      <c r="F1360"/>
      <c r="G1360" s="152" t="s">
        <v>429</v>
      </c>
      <c r="H1360" s="152" t="s">
        <v>11</v>
      </c>
      <c r="I1360" s="152" t="s">
        <v>506</v>
      </c>
      <c r="J1360">
        <v>241.75101835000001</v>
      </c>
      <c r="K1360" s="152" t="s">
        <v>744</v>
      </c>
      <c r="L1360" s="152" t="s">
        <v>741</v>
      </c>
      <c r="M1360">
        <v>2022</v>
      </c>
      <c r="N1360" t="s">
        <v>5772</v>
      </c>
    </row>
    <row r="1361" spans="1:14">
      <c r="A1361" s="152" t="s">
        <v>2230</v>
      </c>
      <c r="B1361" s="152" t="s">
        <v>444</v>
      </c>
      <c r="C1361" s="152" t="s">
        <v>3</v>
      </c>
      <c r="D1361" s="152" t="s">
        <v>407</v>
      </c>
      <c r="E1361" s="152" t="s">
        <v>146</v>
      </c>
      <c r="F1361"/>
      <c r="G1361" s="152" t="s">
        <v>631</v>
      </c>
      <c r="H1361" s="152" t="s">
        <v>11</v>
      </c>
      <c r="I1361" s="152" t="s">
        <v>506</v>
      </c>
      <c r="J1361"/>
      <c r="K1361" s="152" t="s">
        <v>744</v>
      </c>
      <c r="L1361" s="152" t="s">
        <v>741</v>
      </c>
      <c r="M1361">
        <v>2022</v>
      </c>
      <c r="N1361" t="s">
        <v>5773</v>
      </c>
    </row>
    <row r="1362" spans="1:14">
      <c r="A1362" s="152" t="s">
        <v>2231</v>
      </c>
      <c r="B1362" s="152" t="s">
        <v>444</v>
      </c>
      <c r="C1362" s="152" t="s">
        <v>3</v>
      </c>
      <c r="D1362" s="152" t="s">
        <v>407</v>
      </c>
      <c r="E1362" s="152" t="s">
        <v>146</v>
      </c>
      <c r="F1362"/>
      <c r="G1362" s="152" t="s">
        <v>632</v>
      </c>
      <c r="H1362" s="152" t="s">
        <v>11</v>
      </c>
      <c r="I1362" s="152" t="s">
        <v>506</v>
      </c>
      <c r="J1362"/>
      <c r="K1362" s="152" t="s">
        <v>744</v>
      </c>
      <c r="L1362" s="152" t="s">
        <v>741</v>
      </c>
      <c r="M1362">
        <v>2022</v>
      </c>
      <c r="N1362" t="s">
        <v>5774</v>
      </c>
    </row>
    <row r="1363" spans="1:14">
      <c r="A1363" s="152" t="s">
        <v>2232</v>
      </c>
      <c r="B1363" s="152" t="s">
        <v>444</v>
      </c>
      <c r="C1363" s="152" t="s">
        <v>3</v>
      </c>
      <c r="D1363" s="152" t="s">
        <v>407</v>
      </c>
      <c r="E1363" s="152" t="s">
        <v>146</v>
      </c>
      <c r="F1363"/>
      <c r="G1363" s="152" t="s">
        <v>633</v>
      </c>
      <c r="H1363" s="152" t="s">
        <v>11</v>
      </c>
      <c r="I1363" s="152" t="s">
        <v>506</v>
      </c>
      <c r="J1363"/>
      <c r="K1363" s="152" t="s">
        <v>744</v>
      </c>
      <c r="L1363" s="152" t="s">
        <v>741</v>
      </c>
      <c r="M1363">
        <v>2022</v>
      </c>
      <c r="N1363" t="s">
        <v>5775</v>
      </c>
    </row>
    <row r="1364" spans="1:14">
      <c r="A1364" s="152" t="s">
        <v>2233</v>
      </c>
      <c r="B1364" s="152" t="s">
        <v>444</v>
      </c>
      <c r="C1364" s="152" t="s">
        <v>3</v>
      </c>
      <c r="D1364" s="152" t="s">
        <v>407</v>
      </c>
      <c r="E1364" s="152" t="s">
        <v>149</v>
      </c>
      <c r="F1364"/>
      <c r="G1364" s="152" t="s">
        <v>429</v>
      </c>
      <c r="H1364" s="152" t="s">
        <v>11</v>
      </c>
      <c r="I1364" s="152" t="s">
        <v>506</v>
      </c>
      <c r="J1364">
        <v>131.75101835000001</v>
      </c>
      <c r="K1364" s="152" t="s">
        <v>744</v>
      </c>
      <c r="L1364" s="152" t="s">
        <v>741</v>
      </c>
      <c r="M1364">
        <v>2022</v>
      </c>
      <c r="N1364" t="s">
        <v>5776</v>
      </c>
    </row>
    <row r="1365" spans="1:14">
      <c r="A1365" s="152" t="s">
        <v>2234</v>
      </c>
      <c r="B1365" s="152" t="s">
        <v>444</v>
      </c>
      <c r="C1365" s="152" t="s">
        <v>3</v>
      </c>
      <c r="D1365" s="152" t="s">
        <v>407</v>
      </c>
      <c r="E1365" s="152" t="s">
        <v>149</v>
      </c>
      <c r="F1365"/>
      <c r="G1365" s="152" t="s">
        <v>631</v>
      </c>
      <c r="H1365" s="152" t="s">
        <v>11</v>
      </c>
      <c r="I1365" s="152" t="s">
        <v>506</v>
      </c>
      <c r="J1365"/>
      <c r="K1365" s="152" t="s">
        <v>744</v>
      </c>
      <c r="L1365" s="152" t="s">
        <v>741</v>
      </c>
      <c r="M1365">
        <v>2022</v>
      </c>
      <c r="N1365" t="s">
        <v>5777</v>
      </c>
    </row>
    <row r="1366" spans="1:14">
      <c r="A1366" s="152" t="s">
        <v>2235</v>
      </c>
      <c r="B1366" s="152" t="s">
        <v>444</v>
      </c>
      <c r="C1366" s="152" t="s">
        <v>3</v>
      </c>
      <c r="D1366" s="152" t="s">
        <v>407</v>
      </c>
      <c r="E1366" s="152" t="s">
        <v>149</v>
      </c>
      <c r="F1366"/>
      <c r="G1366" s="152" t="s">
        <v>632</v>
      </c>
      <c r="H1366" s="152" t="s">
        <v>11</v>
      </c>
      <c r="I1366" s="152" t="s">
        <v>506</v>
      </c>
      <c r="J1366"/>
      <c r="K1366" s="152" t="s">
        <v>744</v>
      </c>
      <c r="L1366" s="152" t="s">
        <v>741</v>
      </c>
      <c r="M1366">
        <v>2022</v>
      </c>
      <c r="N1366" t="s">
        <v>5778</v>
      </c>
    </row>
    <row r="1367" spans="1:14">
      <c r="A1367" s="152" t="s">
        <v>2236</v>
      </c>
      <c r="B1367" s="152" t="s">
        <v>444</v>
      </c>
      <c r="C1367" s="152" t="s">
        <v>3</v>
      </c>
      <c r="D1367" s="152" t="s">
        <v>407</v>
      </c>
      <c r="E1367" s="152" t="s">
        <v>149</v>
      </c>
      <c r="F1367"/>
      <c r="G1367" s="152" t="s">
        <v>633</v>
      </c>
      <c r="H1367" s="152" t="s">
        <v>11</v>
      </c>
      <c r="I1367" s="152" t="s">
        <v>506</v>
      </c>
      <c r="J1367">
        <v>3.19470835</v>
      </c>
      <c r="K1367" s="152" t="s">
        <v>744</v>
      </c>
      <c r="L1367" s="152" t="s">
        <v>741</v>
      </c>
      <c r="M1367">
        <v>2022</v>
      </c>
      <c r="N1367" t="s">
        <v>5779</v>
      </c>
    </row>
    <row r="1368" spans="1:14">
      <c r="A1368" s="152" t="s">
        <v>2237</v>
      </c>
      <c r="B1368" s="152" t="s">
        <v>444</v>
      </c>
      <c r="C1368" s="152" t="s">
        <v>3</v>
      </c>
      <c r="D1368" s="152" t="s">
        <v>407</v>
      </c>
      <c r="E1368" s="152" t="s">
        <v>152</v>
      </c>
      <c r="F1368"/>
      <c r="G1368" s="152" t="s">
        <v>429</v>
      </c>
      <c r="H1368" s="152" t="s">
        <v>11</v>
      </c>
      <c r="I1368" s="152" t="s">
        <v>506</v>
      </c>
      <c r="J1368">
        <v>1861.7510184</v>
      </c>
      <c r="K1368" s="152" t="s">
        <v>744</v>
      </c>
      <c r="L1368" s="152" t="s">
        <v>741</v>
      </c>
      <c r="M1368">
        <v>2022</v>
      </c>
      <c r="N1368" t="s">
        <v>5780</v>
      </c>
    </row>
    <row r="1369" spans="1:14">
      <c r="A1369" s="152" t="s">
        <v>2238</v>
      </c>
      <c r="B1369" s="152" t="s">
        <v>444</v>
      </c>
      <c r="C1369" s="152" t="s">
        <v>3</v>
      </c>
      <c r="D1369" s="152" t="s">
        <v>407</v>
      </c>
      <c r="E1369" s="152" t="s">
        <v>152</v>
      </c>
      <c r="F1369"/>
      <c r="G1369" s="152" t="s">
        <v>631</v>
      </c>
      <c r="H1369" s="152" t="s">
        <v>11</v>
      </c>
      <c r="I1369" s="152" t="s">
        <v>506</v>
      </c>
      <c r="J1369"/>
      <c r="K1369" s="152" t="s">
        <v>744</v>
      </c>
      <c r="L1369" s="152" t="s">
        <v>741</v>
      </c>
      <c r="M1369">
        <v>2022</v>
      </c>
      <c r="N1369" t="s">
        <v>5781</v>
      </c>
    </row>
    <row r="1370" spans="1:14">
      <c r="A1370" s="152" t="s">
        <v>2239</v>
      </c>
      <c r="B1370" s="152" t="s">
        <v>444</v>
      </c>
      <c r="C1370" s="152" t="s">
        <v>3</v>
      </c>
      <c r="D1370" s="152" t="s">
        <v>407</v>
      </c>
      <c r="E1370" s="152" t="s">
        <v>152</v>
      </c>
      <c r="F1370"/>
      <c r="G1370" s="152" t="s">
        <v>632</v>
      </c>
      <c r="H1370" s="152" t="s">
        <v>11</v>
      </c>
      <c r="I1370" s="152" t="s">
        <v>506</v>
      </c>
      <c r="J1370"/>
      <c r="K1370" s="152" t="s">
        <v>744</v>
      </c>
      <c r="L1370" s="152" t="s">
        <v>741</v>
      </c>
      <c r="M1370">
        <v>2022</v>
      </c>
      <c r="N1370" t="s">
        <v>5782</v>
      </c>
    </row>
    <row r="1371" spans="1:14">
      <c r="A1371" s="152" t="s">
        <v>2240</v>
      </c>
      <c r="B1371" s="152" t="s">
        <v>444</v>
      </c>
      <c r="C1371" s="152" t="s">
        <v>3</v>
      </c>
      <c r="D1371" s="152" t="s">
        <v>407</v>
      </c>
      <c r="E1371" s="152" t="s">
        <v>152</v>
      </c>
      <c r="F1371"/>
      <c r="G1371" s="152" t="s">
        <v>633</v>
      </c>
      <c r="H1371" s="152" t="s">
        <v>11</v>
      </c>
      <c r="I1371" s="152" t="s">
        <v>506</v>
      </c>
      <c r="J1371">
        <v>1852.0808915</v>
      </c>
      <c r="K1371" s="152" t="s">
        <v>744</v>
      </c>
      <c r="L1371" s="152" t="s">
        <v>741</v>
      </c>
      <c r="M1371">
        <v>2022</v>
      </c>
      <c r="N1371" t="s">
        <v>5783</v>
      </c>
    </row>
    <row r="1372" spans="1:14">
      <c r="A1372" s="152" t="s">
        <v>2241</v>
      </c>
      <c r="B1372" s="152" t="s">
        <v>444</v>
      </c>
      <c r="C1372" s="152" t="s">
        <v>3</v>
      </c>
      <c r="D1372" s="152" t="s">
        <v>407</v>
      </c>
      <c r="E1372" s="152" t="s">
        <v>157</v>
      </c>
      <c r="F1372"/>
      <c r="G1372" s="152" t="s">
        <v>429</v>
      </c>
      <c r="H1372" s="152" t="s">
        <v>11</v>
      </c>
      <c r="I1372" s="152" t="s">
        <v>506</v>
      </c>
      <c r="J1372">
        <v>4018.0029522999998</v>
      </c>
      <c r="K1372" s="152" t="s">
        <v>744</v>
      </c>
      <c r="L1372" s="152" t="s">
        <v>741</v>
      </c>
      <c r="M1372">
        <v>2022</v>
      </c>
      <c r="N1372" t="s">
        <v>5784</v>
      </c>
    </row>
    <row r="1373" spans="1:14">
      <c r="A1373" s="152" t="s">
        <v>2242</v>
      </c>
      <c r="B1373" s="152" t="s">
        <v>444</v>
      </c>
      <c r="C1373" s="152" t="s">
        <v>3</v>
      </c>
      <c r="D1373" s="152" t="s">
        <v>407</v>
      </c>
      <c r="E1373" s="152" t="s">
        <v>157</v>
      </c>
      <c r="F1373"/>
      <c r="G1373" s="152" t="s">
        <v>631</v>
      </c>
      <c r="H1373" s="152" t="s">
        <v>11</v>
      </c>
      <c r="I1373" s="152" t="s">
        <v>506</v>
      </c>
      <c r="J1373"/>
      <c r="K1373" s="152" t="s">
        <v>744</v>
      </c>
      <c r="L1373" s="152" t="s">
        <v>741</v>
      </c>
      <c r="M1373">
        <v>2022</v>
      </c>
      <c r="N1373" t="s">
        <v>5785</v>
      </c>
    </row>
    <row r="1374" spans="1:14">
      <c r="A1374" s="152" t="s">
        <v>2243</v>
      </c>
      <c r="B1374" s="152" t="s">
        <v>444</v>
      </c>
      <c r="C1374" s="152" t="s">
        <v>3</v>
      </c>
      <c r="D1374" s="152" t="s">
        <v>407</v>
      </c>
      <c r="E1374" s="152" t="s">
        <v>157</v>
      </c>
      <c r="F1374"/>
      <c r="G1374" s="152" t="s">
        <v>632</v>
      </c>
      <c r="H1374" s="152" t="s">
        <v>11</v>
      </c>
      <c r="I1374" s="152" t="s">
        <v>506</v>
      </c>
      <c r="J1374"/>
      <c r="K1374" s="152" t="s">
        <v>744</v>
      </c>
      <c r="L1374" s="152" t="s">
        <v>741</v>
      </c>
      <c r="M1374">
        <v>2022</v>
      </c>
      <c r="N1374" t="s">
        <v>5786</v>
      </c>
    </row>
    <row r="1375" spans="1:14">
      <c r="A1375" s="152" t="s">
        <v>2244</v>
      </c>
      <c r="B1375" s="152" t="s">
        <v>444</v>
      </c>
      <c r="C1375" s="152" t="s">
        <v>3</v>
      </c>
      <c r="D1375" s="152" t="s">
        <v>407</v>
      </c>
      <c r="E1375" s="152" t="s">
        <v>157</v>
      </c>
      <c r="F1375"/>
      <c r="G1375" s="152" t="s">
        <v>633</v>
      </c>
      <c r="H1375" s="152" t="s">
        <v>11</v>
      </c>
      <c r="I1375" s="152" t="s">
        <v>506</v>
      </c>
      <c r="J1375">
        <v>1571.2703707999999</v>
      </c>
      <c r="K1375" s="152" t="s">
        <v>744</v>
      </c>
      <c r="L1375" s="152" t="s">
        <v>741</v>
      </c>
      <c r="M1375">
        <v>2022</v>
      </c>
      <c r="N1375" t="s">
        <v>5787</v>
      </c>
    </row>
    <row r="1376" spans="1:14">
      <c r="A1376" s="152" t="s">
        <v>2245</v>
      </c>
      <c r="B1376" s="152" t="s">
        <v>444</v>
      </c>
      <c r="C1376" s="152" t="s">
        <v>3</v>
      </c>
      <c r="D1376" s="152" t="s">
        <v>407</v>
      </c>
      <c r="E1376" s="152" t="s">
        <v>175</v>
      </c>
      <c r="F1376"/>
      <c r="G1376" s="152" t="s">
        <v>429</v>
      </c>
      <c r="H1376" s="152" t="s">
        <v>11</v>
      </c>
      <c r="I1376" s="152" t="s">
        <v>506</v>
      </c>
      <c r="J1376"/>
      <c r="K1376" s="152" t="s">
        <v>744</v>
      </c>
      <c r="L1376" s="152" t="s">
        <v>741</v>
      </c>
      <c r="M1376">
        <v>2022</v>
      </c>
      <c r="N1376" t="s">
        <v>5788</v>
      </c>
    </row>
    <row r="1377" spans="1:14">
      <c r="A1377" s="152" t="s">
        <v>2246</v>
      </c>
      <c r="B1377" s="152" t="s">
        <v>444</v>
      </c>
      <c r="C1377" s="152" t="s">
        <v>3</v>
      </c>
      <c r="D1377" s="152" t="s">
        <v>407</v>
      </c>
      <c r="E1377" s="152" t="s">
        <v>175</v>
      </c>
      <c r="F1377"/>
      <c r="G1377" s="152" t="s">
        <v>631</v>
      </c>
      <c r="H1377" s="152" t="s">
        <v>11</v>
      </c>
      <c r="I1377" s="152" t="s">
        <v>506</v>
      </c>
      <c r="J1377"/>
      <c r="K1377" s="152" t="s">
        <v>744</v>
      </c>
      <c r="L1377" s="152" t="s">
        <v>741</v>
      </c>
      <c r="M1377">
        <v>2022</v>
      </c>
      <c r="N1377" t="s">
        <v>5789</v>
      </c>
    </row>
    <row r="1378" spans="1:14">
      <c r="A1378" s="152" t="s">
        <v>2247</v>
      </c>
      <c r="B1378" s="152" t="s">
        <v>444</v>
      </c>
      <c r="C1378" s="152" t="s">
        <v>3</v>
      </c>
      <c r="D1378" s="152" t="s">
        <v>407</v>
      </c>
      <c r="E1378" s="152" t="s">
        <v>175</v>
      </c>
      <c r="F1378"/>
      <c r="G1378" s="152" t="s">
        <v>632</v>
      </c>
      <c r="H1378" s="152" t="s">
        <v>11</v>
      </c>
      <c r="I1378" s="152" t="s">
        <v>506</v>
      </c>
      <c r="J1378"/>
      <c r="K1378" s="152" t="s">
        <v>744</v>
      </c>
      <c r="L1378" s="152" t="s">
        <v>741</v>
      </c>
      <c r="M1378">
        <v>2022</v>
      </c>
      <c r="N1378" t="s">
        <v>5790</v>
      </c>
    </row>
    <row r="1379" spans="1:14">
      <c r="A1379" s="152" t="s">
        <v>2248</v>
      </c>
      <c r="B1379" s="152" t="s">
        <v>444</v>
      </c>
      <c r="C1379" s="152" t="s">
        <v>3</v>
      </c>
      <c r="D1379" s="152" t="s">
        <v>407</v>
      </c>
      <c r="E1379" s="152" t="s">
        <v>175</v>
      </c>
      <c r="F1379"/>
      <c r="G1379" s="152" t="s">
        <v>633</v>
      </c>
      <c r="H1379" s="152" t="s">
        <v>11</v>
      </c>
      <c r="I1379" s="152" t="s">
        <v>506</v>
      </c>
      <c r="J1379">
        <v>0.98470835000000001</v>
      </c>
      <c r="K1379" s="152" t="s">
        <v>744</v>
      </c>
      <c r="L1379" s="152" t="s">
        <v>741</v>
      </c>
      <c r="M1379">
        <v>2022</v>
      </c>
      <c r="N1379" t="s">
        <v>5791</v>
      </c>
    </row>
    <row r="1380" spans="1:14">
      <c r="A1380" s="152" t="s">
        <v>2249</v>
      </c>
      <c r="B1380" s="152" t="s">
        <v>444</v>
      </c>
      <c r="C1380" s="152" t="s">
        <v>3</v>
      </c>
      <c r="D1380" s="152" t="s">
        <v>407</v>
      </c>
      <c r="E1380" s="152" t="s">
        <v>158</v>
      </c>
      <c r="F1380"/>
      <c r="G1380" s="152" t="s">
        <v>429</v>
      </c>
      <c r="H1380" s="152" t="s">
        <v>11</v>
      </c>
      <c r="I1380" s="152" t="s">
        <v>506</v>
      </c>
      <c r="J1380">
        <v>1401</v>
      </c>
      <c r="K1380" s="152" t="s">
        <v>744</v>
      </c>
      <c r="L1380" s="152" t="s">
        <v>741</v>
      </c>
      <c r="M1380">
        <v>2022</v>
      </c>
      <c r="N1380" t="s">
        <v>5792</v>
      </c>
    </row>
    <row r="1381" spans="1:14">
      <c r="A1381" s="152" t="s">
        <v>2250</v>
      </c>
      <c r="B1381" s="152" t="s">
        <v>444</v>
      </c>
      <c r="C1381" s="152" t="s">
        <v>3</v>
      </c>
      <c r="D1381" s="152" t="s">
        <v>407</v>
      </c>
      <c r="E1381" s="152" t="s">
        <v>158</v>
      </c>
      <c r="F1381"/>
      <c r="G1381" s="152" t="s">
        <v>631</v>
      </c>
      <c r="H1381" s="152" t="s">
        <v>11</v>
      </c>
      <c r="I1381" s="152" t="s">
        <v>506</v>
      </c>
      <c r="J1381"/>
      <c r="K1381" s="152" t="s">
        <v>744</v>
      </c>
      <c r="L1381" s="152" t="s">
        <v>741</v>
      </c>
      <c r="M1381">
        <v>2022</v>
      </c>
      <c r="N1381" t="s">
        <v>5793</v>
      </c>
    </row>
    <row r="1382" spans="1:14">
      <c r="A1382" s="152" t="s">
        <v>2251</v>
      </c>
      <c r="B1382" s="152" t="s">
        <v>444</v>
      </c>
      <c r="C1382" s="152" t="s">
        <v>3</v>
      </c>
      <c r="D1382" s="152" t="s">
        <v>407</v>
      </c>
      <c r="E1382" s="152" t="s">
        <v>158</v>
      </c>
      <c r="F1382"/>
      <c r="G1382" s="152" t="s">
        <v>632</v>
      </c>
      <c r="H1382" s="152" t="s">
        <v>11</v>
      </c>
      <c r="I1382" s="152" t="s">
        <v>506</v>
      </c>
      <c r="J1382"/>
      <c r="K1382" s="152" t="s">
        <v>744</v>
      </c>
      <c r="L1382" s="152" t="s">
        <v>741</v>
      </c>
      <c r="M1382">
        <v>2022</v>
      </c>
      <c r="N1382" t="s">
        <v>5794</v>
      </c>
    </row>
    <row r="1383" spans="1:14">
      <c r="A1383" s="152" t="s">
        <v>2252</v>
      </c>
      <c r="B1383" s="152" t="s">
        <v>444</v>
      </c>
      <c r="C1383" s="152" t="s">
        <v>3</v>
      </c>
      <c r="D1383" s="152" t="s">
        <v>407</v>
      </c>
      <c r="E1383" s="152" t="s">
        <v>158</v>
      </c>
      <c r="F1383"/>
      <c r="G1383" s="152" t="s">
        <v>633</v>
      </c>
      <c r="H1383" s="152" t="s">
        <v>11</v>
      </c>
      <c r="I1383" s="152" t="s">
        <v>506</v>
      </c>
      <c r="J1383">
        <v>676</v>
      </c>
      <c r="K1383" s="152" t="s">
        <v>744</v>
      </c>
      <c r="L1383" s="152" t="s">
        <v>741</v>
      </c>
      <c r="M1383">
        <v>2022</v>
      </c>
      <c r="N1383" t="s">
        <v>5795</v>
      </c>
    </row>
    <row r="1384" spans="1:14">
      <c r="A1384" s="152" t="s">
        <v>2253</v>
      </c>
      <c r="B1384" s="152" t="s">
        <v>444</v>
      </c>
      <c r="C1384" s="152" t="s">
        <v>3</v>
      </c>
      <c r="D1384" s="152" t="s">
        <v>407</v>
      </c>
      <c r="E1384" s="152" t="s">
        <v>165</v>
      </c>
      <c r="F1384"/>
      <c r="G1384" s="152" t="s">
        <v>429</v>
      </c>
      <c r="H1384" s="152" t="s">
        <v>11</v>
      </c>
      <c r="I1384" s="152" t="s">
        <v>506</v>
      </c>
      <c r="J1384">
        <v>120.05</v>
      </c>
      <c r="K1384" s="152" t="s">
        <v>744</v>
      </c>
      <c r="L1384" s="152" t="s">
        <v>741</v>
      </c>
      <c r="M1384">
        <v>2022</v>
      </c>
      <c r="N1384" t="s">
        <v>5796</v>
      </c>
    </row>
    <row r="1385" spans="1:14">
      <c r="A1385" s="152" t="s">
        <v>2254</v>
      </c>
      <c r="B1385" s="152" t="s">
        <v>444</v>
      </c>
      <c r="C1385" s="152" t="s">
        <v>3</v>
      </c>
      <c r="D1385" s="152" t="s">
        <v>407</v>
      </c>
      <c r="E1385" s="152" t="s">
        <v>165</v>
      </c>
      <c r="F1385"/>
      <c r="G1385" s="152" t="s">
        <v>631</v>
      </c>
      <c r="H1385" s="152" t="s">
        <v>11</v>
      </c>
      <c r="I1385" s="152" t="s">
        <v>506</v>
      </c>
      <c r="J1385"/>
      <c r="K1385" s="152" t="s">
        <v>744</v>
      </c>
      <c r="L1385" s="152" t="s">
        <v>741</v>
      </c>
      <c r="M1385">
        <v>2022</v>
      </c>
      <c r="N1385" t="s">
        <v>5797</v>
      </c>
    </row>
    <row r="1386" spans="1:14">
      <c r="A1386" s="152" t="s">
        <v>2255</v>
      </c>
      <c r="B1386" s="152" t="s">
        <v>444</v>
      </c>
      <c r="C1386" s="152" t="s">
        <v>3</v>
      </c>
      <c r="D1386" s="152" t="s">
        <v>407</v>
      </c>
      <c r="E1386" s="152" t="s">
        <v>165</v>
      </c>
      <c r="F1386"/>
      <c r="G1386" s="152" t="s">
        <v>632</v>
      </c>
      <c r="H1386" s="152" t="s">
        <v>11</v>
      </c>
      <c r="I1386" s="152" t="s">
        <v>506</v>
      </c>
      <c r="J1386"/>
      <c r="K1386" s="152" t="s">
        <v>744</v>
      </c>
      <c r="L1386" s="152" t="s">
        <v>741</v>
      </c>
      <c r="M1386">
        <v>2022</v>
      </c>
      <c r="N1386" t="s">
        <v>5798</v>
      </c>
    </row>
    <row r="1387" spans="1:14">
      <c r="A1387" s="152" t="s">
        <v>2256</v>
      </c>
      <c r="B1387" s="152" t="s">
        <v>444</v>
      </c>
      <c r="C1387" s="152" t="s">
        <v>3</v>
      </c>
      <c r="D1387" s="152" t="s">
        <v>407</v>
      </c>
      <c r="E1387" s="152" t="s">
        <v>165</v>
      </c>
      <c r="F1387"/>
      <c r="G1387" s="152" t="s">
        <v>633</v>
      </c>
      <c r="H1387" s="152" t="s">
        <v>11</v>
      </c>
      <c r="I1387" s="152" t="s">
        <v>506</v>
      </c>
      <c r="J1387">
        <v>32.17</v>
      </c>
      <c r="K1387" s="152" t="s">
        <v>744</v>
      </c>
      <c r="L1387" s="152" t="s">
        <v>741</v>
      </c>
      <c r="M1387">
        <v>2022</v>
      </c>
      <c r="N1387" t="s">
        <v>5799</v>
      </c>
    </row>
    <row r="1388" spans="1:14">
      <c r="A1388" s="152" t="s">
        <v>2257</v>
      </c>
      <c r="B1388" s="152" t="s">
        <v>444</v>
      </c>
      <c r="C1388" s="152" t="s">
        <v>3</v>
      </c>
      <c r="D1388" s="152" t="s">
        <v>407</v>
      </c>
      <c r="E1388" s="152" t="s">
        <v>176</v>
      </c>
      <c r="F1388"/>
      <c r="G1388" s="152" t="s">
        <v>429</v>
      </c>
      <c r="H1388" s="152" t="s">
        <v>11</v>
      </c>
      <c r="I1388" s="152" t="s">
        <v>506</v>
      </c>
      <c r="J1388">
        <v>3335.5718996999999</v>
      </c>
      <c r="K1388" s="152" t="s">
        <v>744</v>
      </c>
      <c r="L1388" s="152" t="s">
        <v>741</v>
      </c>
      <c r="M1388">
        <v>2022</v>
      </c>
      <c r="N1388" t="s">
        <v>5800</v>
      </c>
    </row>
    <row r="1389" spans="1:14">
      <c r="A1389" s="152" t="s">
        <v>2258</v>
      </c>
      <c r="B1389" s="152" t="s">
        <v>444</v>
      </c>
      <c r="C1389" s="152" t="s">
        <v>3</v>
      </c>
      <c r="D1389" s="152" t="s">
        <v>407</v>
      </c>
      <c r="E1389" s="152" t="s">
        <v>176</v>
      </c>
      <c r="F1389"/>
      <c r="G1389" s="152" t="s">
        <v>631</v>
      </c>
      <c r="H1389" s="152" t="s">
        <v>11</v>
      </c>
      <c r="I1389" s="152" t="s">
        <v>506</v>
      </c>
      <c r="J1389">
        <v>731.21788985000001</v>
      </c>
      <c r="K1389" s="152" t="s">
        <v>744</v>
      </c>
      <c r="L1389" s="152" t="s">
        <v>741</v>
      </c>
      <c r="M1389">
        <v>2022</v>
      </c>
      <c r="N1389" t="s">
        <v>5801</v>
      </c>
    </row>
    <row r="1390" spans="1:14">
      <c r="A1390" s="152" t="s">
        <v>2259</v>
      </c>
      <c r="B1390" s="152" t="s">
        <v>444</v>
      </c>
      <c r="C1390" s="152" t="s">
        <v>3</v>
      </c>
      <c r="D1390" s="152" t="s">
        <v>407</v>
      </c>
      <c r="E1390" s="152" t="s">
        <v>176</v>
      </c>
      <c r="F1390"/>
      <c r="G1390" s="152" t="s">
        <v>632</v>
      </c>
      <c r="H1390" s="152" t="s">
        <v>11</v>
      </c>
      <c r="I1390" s="152" t="s">
        <v>506</v>
      </c>
      <c r="J1390"/>
      <c r="K1390" s="152" t="s">
        <v>744</v>
      </c>
      <c r="L1390" s="152" t="s">
        <v>741</v>
      </c>
      <c r="M1390">
        <v>2022</v>
      </c>
      <c r="N1390" t="s">
        <v>5802</v>
      </c>
    </row>
    <row r="1391" spans="1:14">
      <c r="A1391" s="152" t="s">
        <v>2260</v>
      </c>
      <c r="B1391" s="152" t="s">
        <v>444</v>
      </c>
      <c r="C1391" s="152" t="s">
        <v>3</v>
      </c>
      <c r="D1391" s="152" t="s">
        <v>407</v>
      </c>
      <c r="E1391" s="152" t="s">
        <v>176</v>
      </c>
      <c r="F1391"/>
      <c r="G1391" s="152" t="s">
        <v>633</v>
      </c>
      <c r="H1391" s="152" t="s">
        <v>11</v>
      </c>
      <c r="I1391" s="152" t="s">
        <v>506</v>
      </c>
      <c r="J1391"/>
      <c r="K1391" s="152" t="s">
        <v>744</v>
      </c>
      <c r="L1391" s="152" t="s">
        <v>741</v>
      </c>
      <c r="M1391">
        <v>2022</v>
      </c>
      <c r="N1391" t="s">
        <v>5803</v>
      </c>
    </row>
    <row r="1392" spans="1:14">
      <c r="A1392" s="152" t="s">
        <v>2261</v>
      </c>
      <c r="B1392" s="152" t="s">
        <v>444</v>
      </c>
      <c r="C1392" s="152" t="s">
        <v>3</v>
      </c>
      <c r="D1392" s="152" t="s">
        <v>407</v>
      </c>
      <c r="E1392" s="152" t="s">
        <v>181</v>
      </c>
      <c r="F1392"/>
      <c r="G1392" s="152" t="s">
        <v>429</v>
      </c>
      <c r="H1392" s="152" t="s">
        <v>11</v>
      </c>
      <c r="I1392" s="152" t="s">
        <v>506</v>
      </c>
      <c r="J1392">
        <v>312.61178016999997</v>
      </c>
      <c r="K1392" s="152" t="s">
        <v>744</v>
      </c>
      <c r="L1392" s="152" t="s">
        <v>741</v>
      </c>
      <c r="M1392">
        <v>2022</v>
      </c>
      <c r="N1392" t="s">
        <v>5804</v>
      </c>
    </row>
    <row r="1393" spans="1:14">
      <c r="A1393" s="152" t="s">
        <v>2262</v>
      </c>
      <c r="B1393" s="152" t="s">
        <v>444</v>
      </c>
      <c r="C1393" s="152" t="s">
        <v>3</v>
      </c>
      <c r="D1393" s="152" t="s">
        <v>407</v>
      </c>
      <c r="E1393" s="152" t="s">
        <v>181</v>
      </c>
      <c r="F1393"/>
      <c r="G1393" s="152" t="s">
        <v>631</v>
      </c>
      <c r="H1393" s="152" t="s">
        <v>11</v>
      </c>
      <c r="I1393" s="152" t="s">
        <v>506</v>
      </c>
      <c r="J1393">
        <v>38.542879110999998</v>
      </c>
      <c r="K1393" s="152" t="s">
        <v>744</v>
      </c>
      <c r="L1393" s="152" t="s">
        <v>741</v>
      </c>
      <c r="M1393">
        <v>2022</v>
      </c>
      <c r="N1393" t="s">
        <v>5805</v>
      </c>
    </row>
    <row r="1394" spans="1:14">
      <c r="A1394" s="152" t="s">
        <v>2263</v>
      </c>
      <c r="B1394" s="152" t="s">
        <v>444</v>
      </c>
      <c r="C1394" s="152" t="s">
        <v>3</v>
      </c>
      <c r="D1394" s="152" t="s">
        <v>407</v>
      </c>
      <c r="E1394" s="152" t="s">
        <v>181</v>
      </c>
      <c r="F1394"/>
      <c r="G1394" s="152" t="s">
        <v>632</v>
      </c>
      <c r="H1394" s="152" t="s">
        <v>11</v>
      </c>
      <c r="I1394" s="152" t="s">
        <v>506</v>
      </c>
      <c r="J1394"/>
      <c r="K1394" s="152" t="s">
        <v>744</v>
      </c>
      <c r="L1394" s="152" t="s">
        <v>741</v>
      </c>
      <c r="M1394">
        <v>2022</v>
      </c>
      <c r="N1394" t="s">
        <v>5806</v>
      </c>
    </row>
    <row r="1395" spans="1:14">
      <c r="A1395" s="152" t="s">
        <v>2264</v>
      </c>
      <c r="B1395" s="152" t="s">
        <v>444</v>
      </c>
      <c r="C1395" s="152" t="s">
        <v>3</v>
      </c>
      <c r="D1395" s="152" t="s">
        <v>407</v>
      </c>
      <c r="E1395" s="152" t="s">
        <v>181</v>
      </c>
      <c r="F1395"/>
      <c r="G1395" s="152" t="s">
        <v>633</v>
      </c>
      <c r="H1395" s="152" t="s">
        <v>11</v>
      </c>
      <c r="I1395" s="152" t="s">
        <v>506</v>
      </c>
      <c r="J1395">
        <v>112.96968372000001</v>
      </c>
      <c r="K1395" s="152" t="s">
        <v>744</v>
      </c>
      <c r="L1395" s="152" t="s">
        <v>741</v>
      </c>
      <c r="M1395">
        <v>2022</v>
      </c>
      <c r="N1395" t="s">
        <v>5807</v>
      </c>
    </row>
    <row r="1396" spans="1:14">
      <c r="A1396" s="152" t="s">
        <v>2265</v>
      </c>
      <c r="B1396" s="152" t="s">
        <v>444</v>
      </c>
      <c r="C1396" s="152" t="s">
        <v>3</v>
      </c>
      <c r="D1396" s="152" t="s">
        <v>408</v>
      </c>
      <c r="E1396" s="152" t="s">
        <v>558</v>
      </c>
      <c r="F1396"/>
      <c r="G1396" s="152" t="s">
        <v>429</v>
      </c>
      <c r="H1396" s="152" t="s">
        <v>11</v>
      </c>
      <c r="I1396" s="152" t="s">
        <v>506</v>
      </c>
      <c r="J1396"/>
      <c r="K1396" s="152" t="s">
        <v>744</v>
      </c>
      <c r="L1396" s="152" t="s">
        <v>741</v>
      </c>
      <c r="M1396">
        <v>2022</v>
      </c>
      <c r="N1396" t="s">
        <v>5808</v>
      </c>
    </row>
    <row r="1397" spans="1:14">
      <c r="A1397" s="152" t="s">
        <v>2266</v>
      </c>
      <c r="B1397" s="152" t="s">
        <v>444</v>
      </c>
      <c r="C1397" s="152" t="s">
        <v>3</v>
      </c>
      <c r="D1397" s="152" t="s">
        <v>408</v>
      </c>
      <c r="E1397" s="152" t="s">
        <v>558</v>
      </c>
      <c r="F1397"/>
      <c r="G1397" s="152" t="s">
        <v>631</v>
      </c>
      <c r="H1397" s="152" t="s">
        <v>11</v>
      </c>
      <c r="I1397" s="152" t="s">
        <v>506</v>
      </c>
      <c r="J1397"/>
      <c r="K1397" s="152" t="s">
        <v>744</v>
      </c>
      <c r="L1397" s="152" t="s">
        <v>741</v>
      </c>
      <c r="M1397">
        <v>2022</v>
      </c>
      <c r="N1397" t="s">
        <v>5809</v>
      </c>
    </row>
    <row r="1398" spans="1:14">
      <c r="A1398" s="152" t="s">
        <v>2267</v>
      </c>
      <c r="B1398" s="152" t="s">
        <v>444</v>
      </c>
      <c r="C1398" s="152" t="s">
        <v>3</v>
      </c>
      <c r="D1398" s="152" t="s">
        <v>408</v>
      </c>
      <c r="E1398" s="152" t="s">
        <v>558</v>
      </c>
      <c r="F1398"/>
      <c r="G1398" s="152" t="s">
        <v>632</v>
      </c>
      <c r="H1398" s="152" t="s">
        <v>11</v>
      </c>
      <c r="I1398" s="152" t="s">
        <v>506</v>
      </c>
      <c r="J1398"/>
      <c r="K1398" s="152" t="s">
        <v>744</v>
      </c>
      <c r="L1398" s="152" t="s">
        <v>741</v>
      </c>
      <c r="M1398">
        <v>2022</v>
      </c>
      <c r="N1398" t="s">
        <v>5810</v>
      </c>
    </row>
    <row r="1399" spans="1:14">
      <c r="A1399" s="152" t="s">
        <v>2268</v>
      </c>
      <c r="B1399" s="152" t="s">
        <v>444</v>
      </c>
      <c r="C1399" s="152" t="s">
        <v>3</v>
      </c>
      <c r="D1399" s="152" t="s">
        <v>408</v>
      </c>
      <c r="E1399" s="152" t="s">
        <v>558</v>
      </c>
      <c r="F1399"/>
      <c r="G1399" s="152" t="s">
        <v>633</v>
      </c>
      <c r="H1399" s="152" t="s">
        <v>11</v>
      </c>
      <c r="I1399" s="152" t="s">
        <v>506</v>
      </c>
      <c r="J1399"/>
      <c r="K1399" s="152" t="s">
        <v>744</v>
      </c>
      <c r="L1399" s="152" t="s">
        <v>741</v>
      </c>
      <c r="M1399">
        <v>2022</v>
      </c>
      <c r="N1399" t="s">
        <v>5811</v>
      </c>
    </row>
    <row r="1400" spans="1:14">
      <c r="A1400" s="152" t="s">
        <v>2269</v>
      </c>
      <c r="B1400" s="152" t="s">
        <v>444</v>
      </c>
      <c r="C1400" s="152" t="s">
        <v>3</v>
      </c>
      <c r="D1400" s="152" t="s">
        <v>408</v>
      </c>
      <c r="E1400" s="152" t="s">
        <v>150</v>
      </c>
      <c r="F1400"/>
      <c r="G1400" s="152" t="s">
        <v>429</v>
      </c>
      <c r="H1400" s="152" t="s">
        <v>11</v>
      </c>
      <c r="I1400" s="152" t="s">
        <v>506</v>
      </c>
      <c r="J1400">
        <v>1402.7666667000001</v>
      </c>
      <c r="K1400" s="152" t="s">
        <v>744</v>
      </c>
      <c r="L1400" s="152" t="s">
        <v>741</v>
      </c>
      <c r="M1400">
        <v>2022</v>
      </c>
      <c r="N1400" t="s">
        <v>5812</v>
      </c>
    </row>
    <row r="1401" spans="1:14">
      <c r="A1401" s="152" t="s">
        <v>2270</v>
      </c>
      <c r="B1401" s="152" t="s">
        <v>444</v>
      </c>
      <c r="C1401" s="152" t="s">
        <v>3</v>
      </c>
      <c r="D1401" s="152" t="s">
        <v>408</v>
      </c>
      <c r="E1401" s="152" t="s">
        <v>150</v>
      </c>
      <c r="F1401"/>
      <c r="G1401" s="152" t="s">
        <v>631</v>
      </c>
      <c r="H1401" s="152" t="s">
        <v>11</v>
      </c>
      <c r="I1401" s="152" t="s">
        <v>506</v>
      </c>
      <c r="J1401"/>
      <c r="K1401" s="152" t="s">
        <v>744</v>
      </c>
      <c r="L1401" s="152" t="s">
        <v>741</v>
      </c>
      <c r="M1401">
        <v>2022</v>
      </c>
      <c r="N1401" t="s">
        <v>5813</v>
      </c>
    </row>
    <row r="1402" spans="1:14">
      <c r="A1402" s="152" t="s">
        <v>2271</v>
      </c>
      <c r="B1402" s="152" t="s">
        <v>444</v>
      </c>
      <c r="C1402" s="152" t="s">
        <v>3</v>
      </c>
      <c r="D1402" s="152" t="s">
        <v>408</v>
      </c>
      <c r="E1402" s="152" t="s">
        <v>150</v>
      </c>
      <c r="F1402"/>
      <c r="G1402" s="152" t="s">
        <v>632</v>
      </c>
      <c r="H1402" s="152" t="s">
        <v>11</v>
      </c>
      <c r="I1402" s="152" t="s">
        <v>506</v>
      </c>
      <c r="J1402"/>
      <c r="K1402" s="152" t="s">
        <v>744</v>
      </c>
      <c r="L1402" s="152" t="s">
        <v>741</v>
      </c>
      <c r="M1402">
        <v>2022</v>
      </c>
      <c r="N1402" t="s">
        <v>5814</v>
      </c>
    </row>
    <row r="1403" spans="1:14">
      <c r="A1403" s="152" t="s">
        <v>2272</v>
      </c>
      <c r="B1403" s="152" t="s">
        <v>444</v>
      </c>
      <c r="C1403" s="152" t="s">
        <v>3</v>
      </c>
      <c r="D1403" s="152" t="s">
        <v>408</v>
      </c>
      <c r="E1403" s="152" t="s">
        <v>150</v>
      </c>
      <c r="F1403"/>
      <c r="G1403" s="152" t="s">
        <v>633</v>
      </c>
      <c r="H1403" s="152" t="s">
        <v>11</v>
      </c>
      <c r="I1403" s="152" t="s">
        <v>506</v>
      </c>
      <c r="J1403">
        <v>823.18953919</v>
      </c>
      <c r="K1403" s="152" t="s">
        <v>744</v>
      </c>
      <c r="L1403" s="152" t="s">
        <v>741</v>
      </c>
      <c r="M1403">
        <v>2022</v>
      </c>
      <c r="N1403" t="s">
        <v>5815</v>
      </c>
    </row>
    <row r="1404" spans="1:14">
      <c r="A1404" s="152" t="s">
        <v>2273</v>
      </c>
      <c r="B1404" s="152" t="s">
        <v>444</v>
      </c>
      <c r="C1404" s="152" t="s">
        <v>3</v>
      </c>
      <c r="D1404" s="152" t="s">
        <v>408</v>
      </c>
      <c r="E1404" s="152" t="s">
        <v>147</v>
      </c>
      <c r="F1404"/>
      <c r="G1404" s="152" t="s">
        <v>429</v>
      </c>
      <c r="H1404" s="152" t="s">
        <v>11</v>
      </c>
      <c r="I1404" s="152" t="s">
        <v>506</v>
      </c>
      <c r="J1404">
        <v>22310</v>
      </c>
      <c r="K1404" s="152" t="s">
        <v>744</v>
      </c>
      <c r="L1404" s="152" t="s">
        <v>741</v>
      </c>
      <c r="M1404">
        <v>2022</v>
      </c>
      <c r="N1404" t="s">
        <v>5816</v>
      </c>
    </row>
    <row r="1405" spans="1:14">
      <c r="A1405" s="152" t="s">
        <v>2274</v>
      </c>
      <c r="B1405" s="152" t="s">
        <v>444</v>
      </c>
      <c r="C1405" s="152" t="s">
        <v>3</v>
      </c>
      <c r="D1405" s="152" t="s">
        <v>408</v>
      </c>
      <c r="E1405" s="152" t="s">
        <v>147</v>
      </c>
      <c r="F1405"/>
      <c r="G1405" s="152" t="s">
        <v>631</v>
      </c>
      <c r="H1405" s="152" t="s">
        <v>11</v>
      </c>
      <c r="I1405" s="152" t="s">
        <v>506</v>
      </c>
      <c r="J1405">
        <v>152.25</v>
      </c>
      <c r="K1405" s="152" t="s">
        <v>744</v>
      </c>
      <c r="L1405" s="152" t="s">
        <v>741</v>
      </c>
      <c r="M1405">
        <v>2022</v>
      </c>
      <c r="N1405" t="s">
        <v>5817</v>
      </c>
    </row>
    <row r="1406" spans="1:14">
      <c r="A1406" s="152" t="s">
        <v>2275</v>
      </c>
      <c r="B1406" s="152" t="s">
        <v>444</v>
      </c>
      <c r="C1406" s="152" t="s">
        <v>3</v>
      </c>
      <c r="D1406" s="152" t="s">
        <v>408</v>
      </c>
      <c r="E1406" s="152" t="s">
        <v>147</v>
      </c>
      <c r="F1406"/>
      <c r="G1406" s="152" t="s">
        <v>632</v>
      </c>
      <c r="H1406" s="152" t="s">
        <v>11</v>
      </c>
      <c r="I1406" s="152" t="s">
        <v>506</v>
      </c>
      <c r="J1406"/>
      <c r="K1406" s="152" t="s">
        <v>744</v>
      </c>
      <c r="L1406" s="152" t="s">
        <v>741</v>
      </c>
      <c r="M1406">
        <v>2022</v>
      </c>
      <c r="N1406" t="s">
        <v>5818</v>
      </c>
    </row>
    <row r="1407" spans="1:14">
      <c r="A1407" s="152" t="s">
        <v>2276</v>
      </c>
      <c r="B1407" s="152" t="s">
        <v>444</v>
      </c>
      <c r="C1407" s="152" t="s">
        <v>3</v>
      </c>
      <c r="D1407" s="152" t="s">
        <v>408</v>
      </c>
      <c r="E1407" s="152" t="s">
        <v>147</v>
      </c>
      <c r="F1407"/>
      <c r="G1407" s="152" t="s">
        <v>633</v>
      </c>
      <c r="H1407" s="152" t="s">
        <v>11</v>
      </c>
      <c r="I1407" s="152" t="s">
        <v>506</v>
      </c>
      <c r="J1407"/>
      <c r="K1407" s="152" t="s">
        <v>744</v>
      </c>
      <c r="L1407" s="152" t="s">
        <v>741</v>
      </c>
      <c r="M1407">
        <v>2022</v>
      </c>
      <c r="N1407" t="s">
        <v>5819</v>
      </c>
    </row>
    <row r="1408" spans="1:14">
      <c r="A1408" s="152" t="s">
        <v>2277</v>
      </c>
      <c r="B1408" s="152" t="s">
        <v>444</v>
      </c>
      <c r="C1408" s="152" t="s">
        <v>3</v>
      </c>
      <c r="D1408" s="152" t="s">
        <v>408</v>
      </c>
      <c r="E1408" s="152" t="s">
        <v>183</v>
      </c>
      <c r="F1408"/>
      <c r="G1408" s="152" t="s">
        <v>429</v>
      </c>
      <c r="H1408" s="152" t="s">
        <v>11</v>
      </c>
      <c r="I1408" s="152" t="s">
        <v>506</v>
      </c>
      <c r="J1408">
        <v>3701.4035930999999</v>
      </c>
      <c r="K1408" s="152" t="s">
        <v>744</v>
      </c>
      <c r="L1408" s="152" t="s">
        <v>741</v>
      </c>
      <c r="M1408">
        <v>2022</v>
      </c>
      <c r="N1408" t="s">
        <v>5820</v>
      </c>
    </row>
    <row r="1409" spans="1:14">
      <c r="A1409" s="152" t="s">
        <v>2278</v>
      </c>
      <c r="B1409" s="152" t="s">
        <v>444</v>
      </c>
      <c r="C1409" s="152" t="s">
        <v>3</v>
      </c>
      <c r="D1409" s="152" t="s">
        <v>408</v>
      </c>
      <c r="E1409" s="152" t="s">
        <v>183</v>
      </c>
      <c r="F1409"/>
      <c r="G1409" s="152" t="s">
        <v>631</v>
      </c>
      <c r="H1409" s="152" t="s">
        <v>11</v>
      </c>
      <c r="I1409" s="152" t="s">
        <v>506</v>
      </c>
      <c r="J1409"/>
      <c r="K1409" s="152" t="s">
        <v>744</v>
      </c>
      <c r="L1409" s="152" t="s">
        <v>741</v>
      </c>
      <c r="M1409">
        <v>2022</v>
      </c>
      <c r="N1409" t="s">
        <v>5821</v>
      </c>
    </row>
    <row r="1410" spans="1:14">
      <c r="A1410" s="152" t="s">
        <v>2279</v>
      </c>
      <c r="B1410" s="152" t="s">
        <v>444</v>
      </c>
      <c r="C1410" s="152" t="s">
        <v>3</v>
      </c>
      <c r="D1410" s="152" t="s">
        <v>408</v>
      </c>
      <c r="E1410" s="152" t="s">
        <v>183</v>
      </c>
      <c r="F1410"/>
      <c r="G1410" s="152" t="s">
        <v>632</v>
      </c>
      <c r="H1410" s="152" t="s">
        <v>11</v>
      </c>
      <c r="I1410" s="152" t="s">
        <v>506</v>
      </c>
      <c r="J1410"/>
      <c r="K1410" s="152" t="s">
        <v>744</v>
      </c>
      <c r="L1410" s="152" t="s">
        <v>741</v>
      </c>
      <c r="M1410">
        <v>2022</v>
      </c>
      <c r="N1410" t="s">
        <v>5822</v>
      </c>
    </row>
    <row r="1411" spans="1:14">
      <c r="A1411" s="152" t="s">
        <v>2280</v>
      </c>
      <c r="B1411" s="152" t="s">
        <v>444</v>
      </c>
      <c r="C1411" s="152" t="s">
        <v>3</v>
      </c>
      <c r="D1411" s="152" t="s">
        <v>408</v>
      </c>
      <c r="E1411" s="152" t="s">
        <v>183</v>
      </c>
      <c r="F1411"/>
      <c r="G1411" s="152" t="s">
        <v>633</v>
      </c>
      <c r="H1411" s="152" t="s">
        <v>11</v>
      </c>
      <c r="I1411" s="152" t="s">
        <v>506</v>
      </c>
      <c r="J1411"/>
      <c r="K1411" s="152" t="s">
        <v>744</v>
      </c>
      <c r="L1411" s="152" t="s">
        <v>741</v>
      </c>
      <c r="M1411">
        <v>2022</v>
      </c>
      <c r="N1411" t="s">
        <v>5823</v>
      </c>
    </row>
    <row r="1412" spans="1:14">
      <c r="A1412" s="152" t="s">
        <v>2281</v>
      </c>
      <c r="B1412" s="152" t="s">
        <v>444</v>
      </c>
      <c r="C1412" s="152" t="s">
        <v>3</v>
      </c>
      <c r="D1412" s="152" t="s">
        <v>409</v>
      </c>
      <c r="E1412" s="152" t="s">
        <v>184</v>
      </c>
      <c r="F1412"/>
      <c r="G1412" s="152" t="s">
        <v>429</v>
      </c>
      <c r="H1412" s="152" t="s">
        <v>11</v>
      </c>
      <c r="I1412" s="152" t="s">
        <v>506</v>
      </c>
      <c r="J1412">
        <v>112.0155814</v>
      </c>
      <c r="K1412" s="152" t="s">
        <v>744</v>
      </c>
      <c r="L1412" s="152" t="s">
        <v>741</v>
      </c>
      <c r="M1412">
        <v>2022</v>
      </c>
      <c r="N1412" t="s">
        <v>5824</v>
      </c>
    </row>
    <row r="1413" spans="1:14">
      <c r="A1413" s="152" t="s">
        <v>2282</v>
      </c>
      <c r="B1413" s="152" t="s">
        <v>444</v>
      </c>
      <c r="C1413" s="152" t="s">
        <v>3</v>
      </c>
      <c r="D1413" s="152" t="s">
        <v>409</v>
      </c>
      <c r="E1413" s="152" t="s">
        <v>184</v>
      </c>
      <c r="F1413"/>
      <c r="G1413" s="152" t="s">
        <v>631</v>
      </c>
      <c r="H1413" s="152" t="s">
        <v>11</v>
      </c>
      <c r="I1413" s="152" t="s">
        <v>506</v>
      </c>
      <c r="J1413"/>
      <c r="K1413" s="152" t="s">
        <v>744</v>
      </c>
      <c r="L1413" s="152" t="s">
        <v>741</v>
      </c>
      <c r="M1413">
        <v>2022</v>
      </c>
      <c r="N1413" t="s">
        <v>5825</v>
      </c>
    </row>
    <row r="1414" spans="1:14">
      <c r="A1414" s="152" t="s">
        <v>2283</v>
      </c>
      <c r="B1414" s="152" t="s">
        <v>444</v>
      </c>
      <c r="C1414" s="152" t="s">
        <v>3</v>
      </c>
      <c r="D1414" s="152" t="s">
        <v>409</v>
      </c>
      <c r="E1414" s="152" t="s">
        <v>184</v>
      </c>
      <c r="F1414"/>
      <c r="G1414" s="152" t="s">
        <v>632</v>
      </c>
      <c r="H1414" s="152" t="s">
        <v>11</v>
      </c>
      <c r="I1414" s="152" t="s">
        <v>506</v>
      </c>
      <c r="J1414"/>
      <c r="K1414" s="152" t="s">
        <v>744</v>
      </c>
      <c r="L1414" s="152" t="s">
        <v>741</v>
      </c>
      <c r="M1414">
        <v>2022</v>
      </c>
      <c r="N1414" t="s">
        <v>5826</v>
      </c>
    </row>
    <row r="1415" spans="1:14">
      <c r="A1415" s="152" t="s">
        <v>2284</v>
      </c>
      <c r="B1415" s="152" t="s">
        <v>444</v>
      </c>
      <c r="C1415" s="152" t="s">
        <v>3</v>
      </c>
      <c r="D1415" s="152" t="s">
        <v>409</v>
      </c>
      <c r="E1415" s="152" t="s">
        <v>184</v>
      </c>
      <c r="F1415"/>
      <c r="G1415" s="152" t="s">
        <v>633</v>
      </c>
      <c r="H1415" s="152" t="s">
        <v>11</v>
      </c>
      <c r="I1415" s="152" t="s">
        <v>506</v>
      </c>
      <c r="J1415"/>
      <c r="K1415" s="152" t="s">
        <v>744</v>
      </c>
      <c r="L1415" s="152" t="s">
        <v>741</v>
      </c>
      <c r="M1415">
        <v>2022</v>
      </c>
      <c r="N1415" t="s">
        <v>5827</v>
      </c>
    </row>
    <row r="1416" spans="1:14">
      <c r="A1416" s="152" t="s">
        <v>2285</v>
      </c>
      <c r="B1416" s="152" t="s">
        <v>444</v>
      </c>
      <c r="C1416" s="152" t="s">
        <v>3</v>
      </c>
      <c r="D1416" s="152" t="s">
        <v>409</v>
      </c>
      <c r="E1416" s="152" t="s">
        <v>185</v>
      </c>
      <c r="F1416"/>
      <c r="G1416" s="152" t="s">
        <v>429</v>
      </c>
      <c r="H1416" s="152" t="s">
        <v>11</v>
      </c>
      <c r="I1416" s="152" t="s">
        <v>506</v>
      </c>
      <c r="J1416">
        <v>114.8322064</v>
      </c>
      <c r="K1416" s="152" t="s">
        <v>744</v>
      </c>
      <c r="L1416" s="152" t="s">
        <v>741</v>
      </c>
      <c r="M1416">
        <v>2022</v>
      </c>
      <c r="N1416" t="s">
        <v>5828</v>
      </c>
    </row>
    <row r="1417" spans="1:14">
      <c r="A1417" s="152" t="s">
        <v>2286</v>
      </c>
      <c r="B1417" s="152" t="s">
        <v>444</v>
      </c>
      <c r="C1417" s="152" t="s">
        <v>3</v>
      </c>
      <c r="D1417" s="152" t="s">
        <v>409</v>
      </c>
      <c r="E1417" s="152" t="s">
        <v>185</v>
      </c>
      <c r="F1417"/>
      <c r="G1417" s="152" t="s">
        <v>631</v>
      </c>
      <c r="H1417" s="152" t="s">
        <v>11</v>
      </c>
      <c r="I1417" s="152" t="s">
        <v>506</v>
      </c>
      <c r="J1417"/>
      <c r="K1417" s="152" t="s">
        <v>744</v>
      </c>
      <c r="L1417" s="152" t="s">
        <v>741</v>
      </c>
      <c r="M1417">
        <v>2022</v>
      </c>
      <c r="N1417" t="s">
        <v>5829</v>
      </c>
    </row>
    <row r="1418" spans="1:14">
      <c r="A1418" s="152" t="s">
        <v>2287</v>
      </c>
      <c r="B1418" s="152" t="s">
        <v>444</v>
      </c>
      <c r="C1418" s="152" t="s">
        <v>3</v>
      </c>
      <c r="D1418" s="152" t="s">
        <v>409</v>
      </c>
      <c r="E1418" s="152" t="s">
        <v>185</v>
      </c>
      <c r="F1418"/>
      <c r="G1418" s="152" t="s">
        <v>632</v>
      </c>
      <c r="H1418" s="152" t="s">
        <v>11</v>
      </c>
      <c r="I1418" s="152" t="s">
        <v>506</v>
      </c>
      <c r="J1418"/>
      <c r="K1418" s="152" t="s">
        <v>744</v>
      </c>
      <c r="L1418" s="152" t="s">
        <v>741</v>
      </c>
      <c r="M1418">
        <v>2022</v>
      </c>
      <c r="N1418" t="s">
        <v>5830</v>
      </c>
    </row>
    <row r="1419" spans="1:14">
      <c r="A1419" s="152" t="s">
        <v>2288</v>
      </c>
      <c r="B1419" s="152" t="s">
        <v>444</v>
      </c>
      <c r="C1419" s="152" t="s">
        <v>3</v>
      </c>
      <c r="D1419" s="152" t="s">
        <v>409</v>
      </c>
      <c r="E1419" s="152" t="s">
        <v>185</v>
      </c>
      <c r="F1419"/>
      <c r="G1419" s="152" t="s">
        <v>633</v>
      </c>
      <c r="H1419" s="152" t="s">
        <v>11</v>
      </c>
      <c r="I1419" s="152" t="s">
        <v>506</v>
      </c>
      <c r="J1419"/>
      <c r="K1419" s="152" t="s">
        <v>744</v>
      </c>
      <c r="L1419" s="152" t="s">
        <v>741</v>
      </c>
      <c r="M1419">
        <v>2022</v>
      </c>
      <c r="N1419" t="s">
        <v>5831</v>
      </c>
    </row>
    <row r="1420" spans="1:14">
      <c r="A1420" s="152" t="s">
        <v>2289</v>
      </c>
      <c r="B1420" s="152" t="s">
        <v>444</v>
      </c>
      <c r="C1420" s="152" t="s">
        <v>3</v>
      </c>
      <c r="D1420" s="152" t="s">
        <v>410</v>
      </c>
      <c r="E1420" s="152" t="s">
        <v>559</v>
      </c>
      <c r="F1420"/>
      <c r="G1420" s="152" t="s">
        <v>429</v>
      </c>
      <c r="H1420" s="152" t="s">
        <v>11</v>
      </c>
      <c r="I1420" s="152" t="s">
        <v>506</v>
      </c>
      <c r="J1420">
        <v>4363.3333333</v>
      </c>
      <c r="K1420" s="152" t="s">
        <v>744</v>
      </c>
      <c r="L1420" s="152" t="s">
        <v>741</v>
      </c>
      <c r="M1420">
        <v>2022</v>
      </c>
      <c r="N1420" t="s">
        <v>5832</v>
      </c>
    </row>
    <row r="1421" spans="1:14">
      <c r="A1421" s="152" t="s">
        <v>2290</v>
      </c>
      <c r="B1421" s="152" t="s">
        <v>444</v>
      </c>
      <c r="C1421" s="152" t="s">
        <v>3</v>
      </c>
      <c r="D1421" s="152" t="s">
        <v>410</v>
      </c>
      <c r="E1421" s="152" t="s">
        <v>559</v>
      </c>
      <c r="F1421"/>
      <c r="G1421" s="152" t="s">
        <v>631</v>
      </c>
      <c r="H1421" s="152" t="s">
        <v>11</v>
      </c>
      <c r="I1421" s="152" t="s">
        <v>506</v>
      </c>
      <c r="J1421"/>
      <c r="K1421" s="152" t="s">
        <v>744</v>
      </c>
      <c r="L1421" s="152" t="s">
        <v>741</v>
      </c>
      <c r="M1421">
        <v>2022</v>
      </c>
      <c r="N1421" t="s">
        <v>5833</v>
      </c>
    </row>
    <row r="1422" spans="1:14">
      <c r="A1422" s="152" t="s">
        <v>2291</v>
      </c>
      <c r="B1422" s="152" t="s">
        <v>444</v>
      </c>
      <c r="C1422" s="152" t="s">
        <v>3</v>
      </c>
      <c r="D1422" s="152" t="s">
        <v>410</v>
      </c>
      <c r="E1422" s="152" t="s">
        <v>559</v>
      </c>
      <c r="F1422"/>
      <c r="G1422" s="152" t="s">
        <v>632</v>
      </c>
      <c r="H1422" s="152" t="s">
        <v>11</v>
      </c>
      <c r="I1422" s="152" t="s">
        <v>506</v>
      </c>
      <c r="J1422"/>
      <c r="K1422" s="152" t="s">
        <v>744</v>
      </c>
      <c r="L1422" s="152" t="s">
        <v>741</v>
      </c>
      <c r="M1422">
        <v>2022</v>
      </c>
      <c r="N1422" t="s">
        <v>5834</v>
      </c>
    </row>
    <row r="1423" spans="1:14">
      <c r="A1423" s="152" t="s">
        <v>2292</v>
      </c>
      <c r="B1423" s="152" t="s">
        <v>444</v>
      </c>
      <c r="C1423" s="152" t="s">
        <v>3</v>
      </c>
      <c r="D1423" s="152" t="s">
        <v>410</v>
      </c>
      <c r="E1423" s="152" t="s">
        <v>559</v>
      </c>
      <c r="F1423"/>
      <c r="G1423" s="152" t="s">
        <v>633</v>
      </c>
      <c r="H1423" s="152" t="s">
        <v>11</v>
      </c>
      <c r="I1423" s="152" t="s">
        <v>506</v>
      </c>
      <c r="J1423"/>
      <c r="K1423" s="152" t="s">
        <v>744</v>
      </c>
      <c r="L1423" s="152" t="s">
        <v>741</v>
      </c>
      <c r="M1423">
        <v>2022</v>
      </c>
      <c r="N1423" t="s">
        <v>5835</v>
      </c>
    </row>
    <row r="1424" spans="1:14">
      <c r="A1424" s="152" t="s">
        <v>2293</v>
      </c>
      <c r="B1424" s="152" t="s">
        <v>444</v>
      </c>
      <c r="C1424" s="152" t="s">
        <v>3</v>
      </c>
      <c r="D1424" s="152" t="s">
        <v>410</v>
      </c>
      <c r="E1424" s="152" t="s">
        <v>560</v>
      </c>
      <c r="F1424"/>
      <c r="G1424" s="152" t="s">
        <v>429</v>
      </c>
      <c r="H1424" s="152" t="s">
        <v>11</v>
      </c>
      <c r="I1424" s="152" t="s">
        <v>506</v>
      </c>
      <c r="J1424">
        <v>3267</v>
      </c>
      <c r="K1424" s="152" t="s">
        <v>744</v>
      </c>
      <c r="L1424" s="152" t="s">
        <v>741</v>
      </c>
      <c r="M1424">
        <v>2022</v>
      </c>
      <c r="N1424" t="s">
        <v>5836</v>
      </c>
    </row>
    <row r="1425" spans="1:14">
      <c r="A1425" s="152" t="s">
        <v>2294</v>
      </c>
      <c r="B1425" s="152" t="s">
        <v>444</v>
      </c>
      <c r="C1425" s="152" t="s">
        <v>3</v>
      </c>
      <c r="D1425" s="152" t="s">
        <v>410</v>
      </c>
      <c r="E1425" s="152" t="s">
        <v>560</v>
      </c>
      <c r="F1425"/>
      <c r="G1425" s="152" t="s">
        <v>631</v>
      </c>
      <c r="H1425" s="152" t="s">
        <v>11</v>
      </c>
      <c r="I1425" s="152" t="s">
        <v>506</v>
      </c>
      <c r="J1425"/>
      <c r="K1425" s="152" t="s">
        <v>744</v>
      </c>
      <c r="L1425" s="152" t="s">
        <v>741</v>
      </c>
      <c r="M1425">
        <v>2022</v>
      </c>
      <c r="N1425" t="s">
        <v>5837</v>
      </c>
    </row>
    <row r="1426" spans="1:14">
      <c r="A1426" s="152" t="s">
        <v>2295</v>
      </c>
      <c r="B1426" s="152" t="s">
        <v>444</v>
      </c>
      <c r="C1426" s="152" t="s">
        <v>3</v>
      </c>
      <c r="D1426" s="152" t="s">
        <v>410</v>
      </c>
      <c r="E1426" s="152" t="s">
        <v>560</v>
      </c>
      <c r="F1426"/>
      <c r="G1426" s="152" t="s">
        <v>632</v>
      </c>
      <c r="H1426" s="152" t="s">
        <v>11</v>
      </c>
      <c r="I1426" s="152" t="s">
        <v>506</v>
      </c>
      <c r="J1426"/>
      <c r="K1426" s="152" t="s">
        <v>744</v>
      </c>
      <c r="L1426" s="152" t="s">
        <v>741</v>
      </c>
      <c r="M1426">
        <v>2022</v>
      </c>
      <c r="N1426" t="s">
        <v>5838</v>
      </c>
    </row>
    <row r="1427" spans="1:14">
      <c r="A1427" s="152" t="s">
        <v>2296</v>
      </c>
      <c r="B1427" s="152" t="s">
        <v>444</v>
      </c>
      <c r="C1427" s="152" t="s">
        <v>3</v>
      </c>
      <c r="D1427" s="152" t="s">
        <v>410</v>
      </c>
      <c r="E1427" s="152" t="s">
        <v>560</v>
      </c>
      <c r="F1427"/>
      <c r="G1427" s="152" t="s">
        <v>633</v>
      </c>
      <c r="H1427" s="152" t="s">
        <v>11</v>
      </c>
      <c r="I1427" s="152" t="s">
        <v>506</v>
      </c>
      <c r="J1427"/>
      <c r="K1427" s="152" t="s">
        <v>744</v>
      </c>
      <c r="L1427" s="152" t="s">
        <v>741</v>
      </c>
      <c r="M1427">
        <v>2022</v>
      </c>
      <c r="N1427" t="s">
        <v>5839</v>
      </c>
    </row>
    <row r="1428" spans="1:14">
      <c r="A1428" s="152" t="s">
        <v>2297</v>
      </c>
      <c r="B1428" s="152" t="s">
        <v>444</v>
      </c>
      <c r="C1428" s="152" t="s">
        <v>3</v>
      </c>
      <c r="D1428" s="152" t="s">
        <v>410</v>
      </c>
      <c r="E1428" s="152" t="s">
        <v>561</v>
      </c>
      <c r="F1428"/>
      <c r="G1428" s="152" t="s">
        <v>429</v>
      </c>
      <c r="H1428" s="152" t="s">
        <v>11</v>
      </c>
      <c r="I1428" s="152" t="s">
        <v>506</v>
      </c>
      <c r="J1428">
        <v>24865.475565000001</v>
      </c>
      <c r="K1428" s="152" t="s">
        <v>744</v>
      </c>
      <c r="L1428" s="152" t="s">
        <v>741</v>
      </c>
      <c r="M1428">
        <v>2022</v>
      </c>
      <c r="N1428" t="s">
        <v>5840</v>
      </c>
    </row>
    <row r="1429" spans="1:14">
      <c r="A1429" s="152" t="s">
        <v>2298</v>
      </c>
      <c r="B1429" s="152" t="s">
        <v>444</v>
      </c>
      <c r="C1429" s="152" t="s">
        <v>3</v>
      </c>
      <c r="D1429" s="152" t="s">
        <v>410</v>
      </c>
      <c r="E1429" s="152" t="s">
        <v>561</v>
      </c>
      <c r="F1429"/>
      <c r="G1429" s="152" t="s">
        <v>631</v>
      </c>
      <c r="H1429" s="152" t="s">
        <v>11</v>
      </c>
      <c r="I1429" s="152" t="s">
        <v>506</v>
      </c>
      <c r="J1429"/>
      <c r="K1429" s="152" t="s">
        <v>744</v>
      </c>
      <c r="L1429" s="152" t="s">
        <v>741</v>
      </c>
      <c r="M1429">
        <v>2022</v>
      </c>
      <c r="N1429" t="s">
        <v>5841</v>
      </c>
    </row>
    <row r="1430" spans="1:14">
      <c r="A1430" s="152" t="s">
        <v>2299</v>
      </c>
      <c r="B1430" s="152" t="s">
        <v>444</v>
      </c>
      <c r="C1430" s="152" t="s">
        <v>3</v>
      </c>
      <c r="D1430" s="152" t="s">
        <v>410</v>
      </c>
      <c r="E1430" s="152" t="s">
        <v>561</v>
      </c>
      <c r="F1430"/>
      <c r="G1430" s="152" t="s">
        <v>632</v>
      </c>
      <c r="H1430" s="152" t="s">
        <v>11</v>
      </c>
      <c r="I1430" s="152" t="s">
        <v>506</v>
      </c>
      <c r="J1430"/>
      <c r="K1430" s="152" t="s">
        <v>744</v>
      </c>
      <c r="L1430" s="152" t="s">
        <v>741</v>
      </c>
      <c r="M1430">
        <v>2022</v>
      </c>
      <c r="N1430" t="s">
        <v>5842</v>
      </c>
    </row>
    <row r="1431" spans="1:14">
      <c r="A1431" s="152" t="s">
        <v>2300</v>
      </c>
      <c r="B1431" s="152" t="s">
        <v>444</v>
      </c>
      <c r="C1431" s="152" t="s">
        <v>3</v>
      </c>
      <c r="D1431" s="152" t="s">
        <v>410</v>
      </c>
      <c r="E1431" s="152" t="s">
        <v>561</v>
      </c>
      <c r="F1431"/>
      <c r="G1431" s="152" t="s">
        <v>633</v>
      </c>
      <c r="H1431" s="152" t="s">
        <v>11</v>
      </c>
      <c r="I1431" s="152" t="s">
        <v>506</v>
      </c>
      <c r="J1431"/>
      <c r="K1431" s="152" t="s">
        <v>744</v>
      </c>
      <c r="L1431" s="152" t="s">
        <v>741</v>
      </c>
      <c r="M1431">
        <v>2022</v>
      </c>
      <c r="N1431" t="s">
        <v>5843</v>
      </c>
    </row>
    <row r="1432" spans="1:14">
      <c r="A1432" s="152" t="s">
        <v>2301</v>
      </c>
      <c r="B1432" s="152" t="s">
        <v>444</v>
      </c>
      <c r="C1432" s="152" t="s">
        <v>3</v>
      </c>
      <c r="D1432" s="152" t="s">
        <v>410</v>
      </c>
      <c r="E1432" s="152" t="s">
        <v>562</v>
      </c>
      <c r="F1432"/>
      <c r="G1432" s="152" t="s">
        <v>429</v>
      </c>
      <c r="H1432" s="152" t="s">
        <v>11</v>
      </c>
      <c r="I1432" s="152" t="s">
        <v>506</v>
      </c>
      <c r="J1432">
        <v>5647.9456339999997</v>
      </c>
      <c r="K1432" s="152" t="s">
        <v>744</v>
      </c>
      <c r="L1432" s="152" t="s">
        <v>741</v>
      </c>
      <c r="M1432">
        <v>2022</v>
      </c>
      <c r="N1432" t="s">
        <v>5844</v>
      </c>
    </row>
    <row r="1433" spans="1:14">
      <c r="A1433" s="152" t="s">
        <v>2302</v>
      </c>
      <c r="B1433" s="152" t="s">
        <v>444</v>
      </c>
      <c r="C1433" s="152" t="s">
        <v>3</v>
      </c>
      <c r="D1433" s="152" t="s">
        <v>410</v>
      </c>
      <c r="E1433" s="152" t="s">
        <v>562</v>
      </c>
      <c r="F1433"/>
      <c r="G1433" s="152" t="s">
        <v>631</v>
      </c>
      <c r="H1433" s="152" t="s">
        <v>11</v>
      </c>
      <c r="I1433" s="152" t="s">
        <v>506</v>
      </c>
      <c r="J1433"/>
      <c r="K1433" s="152" t="s">
        <v>744</v>
      </c>
      <c r="L1433" s="152" t="s">
        <v>741</v>
      </c>
      <c r="M1433">
        <v>2022</v>
      </c>
      <c r="N1433" t="s">
        <v>5845</v>
      </c>
    </row>
    <row r="1434" spans="1:14">
      <c r="A1434" s="152" t="s">
        <v>2303</v>
      </c>
      <c r="B1434" s="152" t="s">
        <v>444</v>
      </c>
      <c r="C1434" s="152" t="s">
        <v>3</v>
      </c>
      <c r="D1434" s="152" t="s">
        <v>410</v>
      </c>
      <c r="E1434" s="152" t="s">
        <v>562</v>
      </c>
      <c r="F1434"/>
      <c r="G1434" s="152" t="s">
        <v>632</v>
      </c>
      <c r="H1434" s="152" t="s">
        <v>11</v>
      </c>
      <c r="I1434" s="152" t="s">
        <v>506</v>
      </c>
      <c r="J1434"/>
      <c r="K1434" s="152" t="s">
        <v>744</v>
      </c>
      <c r="L1434" s="152" t="s">
        <v>741</v>
      </c>
      <c r="M1434">
        <v>2022</v>
      </c>
      <c r="N1434" t="s">
        <v>5846</v>
      </c>
    </row>
    <row r="1435" spans="1:14">
      <c r="A1435" s="152" t="s">
        <v>2304</v>
      </c>
      <c r="B1435" s="152" t="s">
        <v>444</v>
      </c>
      <c r="C1435" s="152" t="s">
        <v>3</v>
      </c>
      <c r="D1435" s="152" t="s">
        <v>410</v>
      </c>
      <c r="E1435" s="152" t="s">
        <v>562</v>
      </c>
      <c r="F1435"/>
      <c r="G1435" s="152" t="s">
        <v>633</v>
      </c>
      <c r="H1435" s="152" t="s">
        <v>11</v>
      </c>
      <c r="I1435" s="152" t="s">
        <v>506</v>
      </c>
      <c r="J1435"/>
      <c r="K1435" s="152" t="s">
        <v>744</v>
      </c>
      <c r="L1435" s="152" t="s">
        <v>741</v>
      </c>
      <c r="M1435">
        <v>2022</v>
      </c>
      <c r="N1435" t="s">
        <v>5847</v>
      </c>
    </row>
    <row r="1436" spans="1:14">
      <c r="A1436" s="152" t="s">
        <v>2305</v>
      </c>
      <c r="B1436" s="152" t="s">
        <v>444</v>
      </c>
      <c r="C1436" s="152" t="s">
        <v>3</v>
      </c>
      <c r="D1436" s="152" t="s">
        <v>410</v>
      </c>
      <c r="E1436" s="152" t="s">
        <v>563</v>
      </c>
      <c r="F1436"/>
      <c r="G1436" s="152" t="s">
        <v>429</v>
      </c>
      <c r="H1436" s="152" t="s">
        <v>11</v>
      </c>
      <c r="I1436" s="152" t="s">
        <v>506</v>
      </c>
      <c r="J1436">
        <v>4633.4782609000004</v>
      </c>
      <c r="K1436" s="152" t="s">
        <v>744</v>
      </c>
      <c r="L1436" s="152" t="s">
        <v>741</v>
      </c>
      <c r="M1436">
        <v>2022</v>
      </c>
      <c r="N1436" t="s">
        <v>5848</v>
      </c>
    </row>
    <row r="1437" spans="1:14">
      <c r="A1437" s="152" t="s">
        <v>2306</v>
      </c>
      <c r="B1437" s="152" t="s">
        <v>444</v>
      </c>
      <c r="C1437" s="152" t="s">
        <v>3</v>
      </c>
      <c r="D1437" s="152" t="s">
        <v>410</v>
      </c>
      <c r="E1437" s="152" t="s">
        <v>563</v>
      </c>
      <c r="F1437"/>
      <c r="G1437" s="152" t="s">
        <v>631</v>
      </c>
      <c r="H1437" s="152" t="s">
        <v>11</v>
      </c>
      <c r="I1437" s="152" t="s">
        <v>506</v>
      </c>
      <c r="J1437"/>
      <c r="K1437" s="152" t="s">
        <v>744</v>
      </c>
      <c r="L1437" s="152" t="s">
        <v>741</v>
      </c>
      <c r="M1437">
        <v>2022</v>
      </c>
      <c r="N1437" t="s">
        <v>5849</v>
      </c>
    </row>
    <row r="1438" spans="1:14">
      <c r="A1438" s="152" t="s">
        <v>2307</v>
      </c>
      <c r="B1438" s="152" t="s">
        <v>444</v>
      </c>
      <c r="C1438" s="152" t="s">
        <v>3</v>
      </c>
      <c r="D1438" s="152" t="s">
        <v>410</v>
      </c>
      <c r="E1438" s="152" t="s">
        <v>563</v>
      </c>
      <c r="F1438"/>
      <c r="G1438" s="152" t="s">
        <v>632</v>
      </c>
      <c r="H1438" s="152" t="s">
        <v>11</v>
      </c>
      <c r="I1438" s="152" t="s">
        <v>506</v>
      </c>
      <c r="J1438"/>
      <c r="K1438" s="152" t="s">
        <v>744</v>
      </c>
      <c r="L1438" s="152" t="s">
        <v>741</v>
      </c>
      <c r="M1438">
        <v>2022</v>
      </c>
      <c r="N1438" t="s">
        <v>5850</v>
      </c>
    </row>
    <row r="1439" spans="1:14">
      <c r="A1439" s="152" t="s">
        <v>2308</v>
      </c>
      <c r="B1439" s="152" t="s">
        <v>444</v>
      </c>
      <c r="C1439" s="152" t="s">
        <v>3</v>
      </c>
      <c r="D1439" s="152" t="s">
        <v>410</v>
      </c>
      <c r="E1439" s="152" t="s">
        <v>563</v>
      </c>
      <c r="F1439"/>
      <c r="G1439" s="152" t="s">
        <v>633</v>
      </c>
      <c r="H1439" s="152" t="s">
        <v>11</v>
      </c>
      <c r="I1439" s="152" t="s">
        <v>506</v>
      </c>
      <c r="J1439"/>
      <c r="K1439" s="152" t="s">
        <v>744</v>
      </c>
      <c r="L1439" s="152" t="s">
        <v>741</v>
      </c>
      <c r="M1439">
        <v>2022</v>
      </c>
      <c r="N1439" t="s">
        <v>5851</v>
      </c>
    </row>
    <row r="1440" spans="1:14">
      <c r="A1440" s="152" t="s">
        <v>2309</v>
      </c>
      <c r="B1440" s="152" t="s">
        <v>444</v>
      </c>
      <c r="C1440" s="152" t="s">
        <v>3</v>
      </c>
      <c r="D1440" s="152" t="s">
        <v>410</v>
      </c>
      <c r="E1440" s="152" t="s">
        <v>564</v>
      </c>
      <c r="F1440"/>
      <c r="G1440" s="152" t="s">
        <v>429</v>
      </c>
      <c r="H1440" s="152" t="s">
        <v>11</v>
      </c>
      <c r="I1440" s="152" t="s">
        <v>506</v>
      </c>
      <c r="J1440">
        <v>6308</v>
      </c>
      <c r="K1440" s="152" t="s">
        <v>744</v>
      </c>
      <c r="L1440" s="152" t="s">
        <v>741</v>
      </c>
      <c r="M1440">
        <v>2022</v>
      </c>
      <c r="N1440" t="s">
        <v>5852</v>
      </c>
    </row>
    <row r="1441" spans="1:14">
      <c r="A1441" s="152" t="s">
        <v>2310</v>
      </c>
      <c r="B1441" s="152" t="s">
        <v>444</v>
      </c>
      <c r="C1441" s="152" t="s">
        <v>3</v>
      </c>
      <c r="D1441" s="152" t="s">
        <v>410</v>
      </c>
      <c r="E1441" s="152" t="s">
        <v>564</v>
      </c>
      <c r="F1441"/>
      <c r="G1441" s="152" t="s">
        <v>631</v>
      </c>
      <c r="H1441" s="152" t="s">
        <v>11</v>
      </c>
      <c r="I1441" s="152" t="s">
        <v>506</v>
      </c>
      <c r="J1441"/>
      <c r="K1441" s="152" t="s">
        <v>744</v>
      </c>
      <c r="L1441" s="152" t="s">
        <v>741</v>
      </c>
      <c r="M1441">
        <v>2022</v>
      </c>
      <c r="N1441" t="s">
        <v>5853</v>
      </c>
    </row>
    <row r="1442" spans="1:14">
      <c r="A1442" s="152" t="s">
        <v>2311</v>
      </c>
      <c r="B1442" s="152" t="s">
        <v>444</v>
      </c>
      <c r="C1442" s="152" t="s">
        <v>3</v>
      </c>
      <c r="D1442" s="152" t="s">
        <v>410</v>
      </c>
      <c r="E1442" s="152" t="s">
        <v>564</v>
      </c>
      <c r="F1442"/>
      <c r="G1442" s="152" t="s">
        <v>632</v>
      </c>
      <c r="H1442" s="152" t="s">
        <v>11</v>
      </c>
      <c r="I1442" s="152" t="s">
        <v>506</v>
      </c>
      <c r="J1442"/>
      <c r="K1442" s="152" t="s">
        <v>744</v>
      </c>
      <c r="L1442" s="152" t="s">
        <v>741</v>
      </c>
      <c r="M1442">
        <v>2022</v>
      </c>
      <c r="N1442" t="s">
        <v>5854</v>
      </c>
    </row>
    <row r="1443" spans="1:14">
      <c r="A1443" s="152" t="s">
        <v>2312</v>
      </c>
      <c r="B1443" s="152" t="s">
        <v>444</v>
      </c>
      <c r="C1443" s="152" t="s">
        <v>3</v>
      </c>
      <c r="D1443" s="152" t="s">
        <v>410</v>
      </c>
      <c r="E1443" s="152" t="s">
        <v>564</v>
      </c>
      <c r="F1443"/>
      <c r="G1443" s="152" t="s">
        <v>633</v>
      </c>
      <c r="H1443" s="152" t="s">
        <v>11</v>
      </c>
      <c r="I1443" s="152" t="s">
        <v>506</v>
      </c>
      <c r="J1443"/>
      <c r="K1443" s="152" t="s">
        <v>744</v>
      </c>
      <c r="L1443" s="152" t="s">
        <v>741</v>
      </c>
      <c r="M1443">
        <v>2022</v>
      </c>
      <c r="N1443" t="s">
        <v>5855</v>
      </c>
    </row>
    <row r="1444" spans="1:14">
      <c r="A1444" s="152" t="s">
        <v>2313</v>
      </c>
      <c r="B1444" s="152" t="s">
        <v>444</v>
      </c>
      <c r="C1444" s="152" t="s">
        <v>3</v>
      </c>
      <c r="D1444" s="152" t="s">
        <v>410</v>
      </c>
      <c r="E1444" s="152" t="s">
        <v>565</v>
      </c>
      <c r="F1444"/>
      <c r="G1444" s="152" t="s">
        <v>429</v>
      </c>
      <c r="H1444" s="152" t="s">
        <v>11</v>
      </c>
      <c r="I1444" s="152" t="s">
        <v>506</v>
      </c>
      <c r="J1444">
        <v>28380</v>
      </c>
      <c r="K1444" s="152" t="s">
        <v>744</v>
      </c>
      <c r="L1444" s="152" t="s">
        <v>741</v>
      </c>
      <c r="M1444">
        <v>2022</v>
      </c>
      <c r="N1444" t="s">
        <v>5856</v>
      </c>
    </row>
    <row r="1445" spans="1:14">
      <c r="A1445" s="152" t="s">
        <v>2314</v>
      </c>
      <c r="B1445" s="152" t="s">
        <v>444</v>
      </c>
      <c r="C1445" s="152" t="s">
        <v>3</v>
      </c>
      <c r="D1445" s="152" t="s">
        <v>410</v>
      </c>
      <c r="E1445" s="152" t="s">
        <v>565</v>
      </c>
      <c r="F1445"/>
      <c r="G1445" s="152" t="s">
        <v>631</v>
      </c>
      <c r="H1445" s="152" t="s">
        <v>11</v>
      </c>
      <c r="I1445" s="152" t="s">
        <v>506</v>
      </c>
      <c r="J1445"/>
      <c r="K1445" s="152" t="s">
        <v>744</v>
      </c>
      <c r="L1445" s="152" t="s">
        <v>741</v>
      </c>
      <c r="M1445">
        <v>2022</v>
      </c>
      <c r="N1445" t="s">
        <v>5857</v>
      </c>
    </row>
    <row r="1446" spans="1:14">
      <c r="A1446" s="152" t="s">
        <v>2315</v>
      </c>
      <c r="B1446" s="152" t="s">
        <v>444</v>
      </c>
      <c r="C1446" s="152" t="s">
        <v>3</v>
      </c>
      <c r="D1446" s="152" t="s">
        <v>410</v>
      </c>
      <c r="E1446" s="152" t="s">
        <v>565</v>
      </c>
      <c r="F1446"/>
      <c r="G1446" s="152" t="s">
        <v>632</v>
      </c>
      <c r="H1446" s="152" t="s">
        <v>11</v>
      </c>
      <c r="I1446" s="152" t="s">
        <v>506</v>
      </c>
      <c r="J1446"/>
      <c r="K1446" s="152" t="s">
        <v>744</v>
      </c>
      <c r="L1446" s="152" t="s">
        <v>741</v>
      </c>
      <c r="M1446">
        <v>2022</v>
      </c>
      <c r="N1446" t="s">
        <v>5858</v>
      </c>
    </row>
    <row r="1447" spans="1:14">
      <c r="A1447" s="152" t="s">
        <v>2316</v>
      </c>
      <c r="B1447" s="152" t="s">
        <v>444</v>
      </c>
      <c r="C1447" s="152" t="s">
        <v>3</v>
      </c>
      <c r="D1447" s="152" t="s">
        <v>410</v>
      </c>
      <c r="E1447" s="152" t="s">
        <v>565</v>
      </c>
      <c r="F1447"/>
      <c r="G1447" s="152" t="s">
        <v>633</v>
      </c>
      <c r="H1447" s="152" t="s">
        <v>11</v>
      </c>
      <c r="I1447" s="152" t="s">
        <v>506</v>
      </c>
      <c r="J1447"/>
      <c r="K1447" s="152" t="s">
        <v>744</v>
      </c>
      <c r="L1447" s="152" t="s">
        <v>741</v>
      </c>
      <c r="M1447">
        <v>2022</v>
      </c>
      <c r="N1447" t="s">
        <v>5859</v>
      </c>
    </row>
    <row r="1448" spans="1:14">
      <c r="A1448" s="152" t="s">
        <v>2317</v>
      </c>
      <c r="B1448" s="152" t="s">
        <v>444</v>
      </c>
      <c r="C1448" s="152" t="s">
        <v>3</v>
      </c>
      <c r="D1448" s="152" t="s">
        <v>411</v>
      </c>
      <c r="E1448" s="152" t="s">
        <v>153</v>
      </c>
      <c r="F1448"/>
      <c r="G1448" s="152" t="s">
        <v>429</v>
      </c>
      <c r="H1448" s="152" t="s">
        <v>11</v>
      </c>
      <c r="I1448" s="152" t="s">
        <v>506</v>
      </c>
      <c r="J1448">
        <v>9122.6363999999994</v>
      </c>
      <c r="K1448" s="152" t="s">
        <v>744</v>
      </c>
      <c r="L1448" s="152" t="s">
        <v>741</v>
      </c>
      <c r="M1448">
        <v>2022</v>
      </c>
      <c r="N1448" t="s">
        <v>5860</v>
      </c>
    </row>
    <row r="1449" spans="1:14">
      <c r="A1449" s="152" t="s">
        <v>2318</v>
      </c>
      <c r="B1449" s="152" t="s">
        <v>444</v>
      </c>
      <c r="C1449" s="152" t="s">
        <v>3</v>
      </c>
      <c r="D1449" s="152" t="s">
        <v>411</v>
      </c>
      <c r="E1449" s="152" t="s">
        <v>153</v>
      </c>
      <c r="F1449"/>
      <c r="G1449" s="152" t="s">
        <v>631</v>
      </c>
      <c r="H1449" s="152" t="s">
        <v>11</v>
      </c>
      <c r="I1449" s="152" t="s">
        <v>506</v>
      </c>
      <c r="J1449"/>
      <c r="K1449" s="152" t="s">
        <v>744</v>
      </c>
      <c r="L1449" s="152" t="s">
        <v>741</v>
      </c>
      <c r="M1449">
        <v>2022</v>
      </c>
      <c r="N1449" t="s">
        <v>5861</v>
      </c>
    </row>
    <row r="1450" spans="1:14">
      <c r="A1450" s="152" t="s">
        <v>2319</v>
      </c>
      <c r="B1450" s="152" t="s">
        <v>444</v>
      </c>
      <c r="C1450" s="152" t="s">
        <v>3</v>
      </c>
      <c r="D1450" s="152" t="s">
        <v>411</v>
      </c>
      <c r="E1450" s="152" t="s">
        <v>153</v>
      </c>
      <c r="F1450"/>
      <c r="G1450" s="152" t="s">
        <v>632</v>
      </c>
      <c r="H1450" s="152" t="s">
        <v>11</v>
      </c>
      <c r="I1450" s="152" t="s">
        <v>506</v>
      </c>
      <c r="J1450"/>
      <c r="K1450" s="152" t="s">
        <v>744</v>
      </c>
      <c r="L1450" s="152" t="s">
        <v>741</v>
      </c>
      <c r="M1450">
        <v>2022</v>
      </c>
      <c r="N1450" t="s">
        <v>5862</v>
      </c>
    </row>
    <row r="1451" spans="1:14">
      <c r="A1451" s="152" t="s">
        <v>2320</v>
      </c>
      <c r="B1451" s="152" t="s">
        <v>444</v>
      </c>
      <c r="C1451" s="152" t="s">
        <v>3</v>
      </c>
      <c r="D1451" s="152" t="s">
        <v>411</v>
      </c>
      <c r="E1451" s="152" t="s">
        <v>153</v>
      </c>
      <c r="F1451"/>
      <c r="G1451" s="152" t="s">
        <v>633</v>
      </c>
      <c r="H1451" s="152" t="s">
        <v>11</v>
      </c>
      <c r="I1451" s="152" t="s">
        <v>506</v>
      </c>
      <c r="J1451">
        <v>999.39628000000005</v>
      </c>
      <c r="K1451" s="152" t="s">
        <v>744</v>
      </c>
      <c r="L1451" s="152" t="s">
        <v>741</v>
      </c>
      <c r="M1451">
        <v>2022</v>
      </c>
      <c r="N1451" t="s">
        <v>5863</v>
      </c>
    </row>
    <row r="1452" spans="1:14">
      <c r="A1452" s="152" t="s">
        <v>2321</v>
      </c>
      <c r="B1452" s="152" t="s">
        <v>444</v>
      </c>
      <c r="C1452" s="152" t="s">
        <v>3</v>
      </c>
      <c r="D1452" s="152" t="s">
        <v>411</v>
      </c>
      <c r="E1452" s="152" t="s">
        <v>154</v>
      </c>
      <c r="F1452"/>
      <c r="G1452" s="152" t="s">
        <v>429</v>
      </c>
      <c r="H1452" s="152" t="s">
        <v>11</v>
      </c>
      <c r="I1452" s="152" t="s">
        <v>506</v>
      </c>
      <c r="J1452">
        <v>5268.5564000000004</v>
      </c>
      <c r="K1452" s="152" t="s">
        <v>744</v>
      </c>
      <c r="L1452" s="152" t="s">
        <v>741</v>
      </c>
      <c r="M1452">
        <v>2022</v>
      </c>
      <c r="N1452" t="s">
        <v>5864</v>
      </c>
    </row>
    <row r="1453" spans="1:14">
      <c r="A1453" s="152" t="s">
        <v>2322</v>
      </c>
      <c r="B1453" s="152" t="s">
        <v>444</v>
      </c>
      <c r="C1453" s="152" t="s">
        <v>3</v>
      </c>
      <c r="D1453" s="152" t="s">
        <v>411</v>
      </c>
      <c r="E1453" s="152" t="s">
        <v>154</v>
      </c>
      <c r="F1453"/>
      <c r="G1453" s="152" t="s">
        <v>631</v>
      </c>
      <c r="H1453" s="152" t="s">
        <v>11</v>
      </c>
      <c r="I1453" s="152" t="s">
        <v>506</v>
      </c>
      <c r="J1453"/>
      <c r="K1453" s="152" t="s">
        <v>744</v>
      </c>
      <c r="L1453" s="152" t="s">
        <v>741</v>
      </c>
      <c r="M1453">
        <v>2022</v>
      </c>
      <c r="N1453" t="s">
        <v>5865</v>
      </c>
    </row>
    <row r="1454" spans="1:14">
      <c r="A1454" s="152" t="s">
        <v>2323</v>
      </c>
      <c r="B1454" s="152" t="s">
        <v>444</v>
      </c>
      <c r="C1454" s="152" t="s">
        <v>3</v>
      </c>
      <c r="D1454" s="152" t="s">
        <v>411</v>
      </c>
      <c r="E1454" s="152" t="s">
        <v>154</v>
      </c>
      <c r="F1454"/>
      <c r="G1454" s="152" t="s">
        <v>632</v>
      </c>
      <c r="H1454" s="152" t="s">
        <v>11</v>
      </c>
      <c r="I1454" s="152" t="s">
        <v>506</v>
      </c>
      <c r="J1454"/>
      <c r="K1454" s="152" t="s">
        <v>744</v>
      </c>
      <c r="L1454" s="152" t="s">
        <v>741</v>
      </c>
      <c r="M1454">
        <v>2022</v>
      </c>
      <c r="N1454" t="s">
        <v>5866</v>
      </c>
    </row>
    <row r="1455" spans="1:14">
      <c r="A1455" s="152" t="s">
        <v>2324</v>
      </c>
      <c r="B1455" s="152" t="s">
        <v>444</v>
      </c>
      <c r="C1455" s="152" t="s">
        <v>3</v>
      </c>
      <c r="D1455" s="152" t="s">
        <v>411</v>
      </c>
      <c r="E1455" s="152" t="s">
        <v>154</v>
      </c>
      <c r="F1455"/>
      <c r="G1455" s="152" t="s">
        <v>633</v>
      </c>
      <c r="H1455" s="152" t="s">
        <v>11</v>
      </c>
      <c r="I1455" s="152" t="s">
        <v>506</v>
      </c>
      <c r="J1455">
        <v>1473.7899568</v>
      </c>
      <c r="K1455" s="152" t="s">
        <v>744</v>
      </c>
      <c r="L1455" s="152" t="s">
        <v>741</v>
      </c>
      <c r="M1455">
        <v>2022</v>
      </c>
      <c r="N1455" t="s">
        <v>5867</v>
      </c>
    </row>
    <row r="1456" spans="1:14">
      <c r="A1456" s="152" t="s">
        <v>2325</v>
      </c>
      <c r="B1456" s="152" t="s">
        <v>444</v>
      </c>
      <c r="C1456" s="152" t="s">
        <v>3</v>
      </c>
      <c r="D1456" s="152" t="s">
        <v>411</v>
      </c>
      <c r="E1456" s="152" t="s">
        <v>155</v>
      </c>
      <c r="F1456"/>
      <c r="G1456" s="152" t="s">
        <v>429</v>
      </c>
      <c r="H1456" s="152" t="s">
        <v>11</v>
      </c>
      <c r="I1456" s="152" t="s">
        <v>506</v>
      </c>
      <c r="J1456">
        <v>3682.6829001999999</v>
      </c>
      <c r="K1456" s="152" t="s">
        <v>744</v>
      </c>
      <c r="L1456" s="152" t="s">
        <v>741</v>
      </c>
      <c r="M1456">
        <v>2022</v>
      </c>
      <c r="N1456" t="s">
        <v>5868</v>
      </c>
    </row>
    <row r="1457" spans="1:14">
      <c r="A1457" s="152" t="s">
        <v>2326</v>
      </c>
      <c r="B1457" s="152" t="s">
        <v>444</v>
      </c>
      <c r="C1457" s="152" t="s">
        <v>3</v>
      </c>
      <c r="D1457" s="152" t="s">
        <v>411</v>
      </c>
      <c r="E1457" s="152" t="s">
        <v>155</v>
      </c>
      <c r="F1457"/>
      <c r="G1457" s="152" t="s">
        <v>631</v>
      </c>
      <c r="H1457" s="152" t="s">
        <v>11</v>
      </c>
      <c r="I1457" s="152" t="s">
        <v>506</v>
      </c>
      <c r="J1457"/>
      <c r="K1457" s="152" t="s">
        <v>744</v>
      </c>
      <c r="L1457" s="152" t="s">
        <v>741</v>
      </c>
      <c r="M1457">
        <v>2022</v>
      </c>
      <c r="N1457" t="s">
        <v>5869</v>
      </c>
    </row>
    <row r="1458" spans="1:14">
      <c r="A1458" s="152" t="s">
        <v>2327</v>
      </c>
      <c r="B1458" s="152" t="s">
        <v>444</v>
      </c>
      <c r="C1458" s="152" t="s">
        <v>3</v>
      </c>
      <c r="D1458" s="152" t="s">
        <v>411</v>
      </c>
      <c r="E1458" s="152" t="s">
        <v>155</v>
      </c>
      <c r="F1458"/>
      <c r="G1458" s="152" t="s">
        <v>632</v>
      </c>
      <c r="H1458" s="152" t="s">
        <v>11</v>
      </c>
      <c r="I1458" s="152" t="s">
        <v>506</v>
      </c>
      <c r="J1458"/>
      <c r="K1458" s="152" t="s">
        <v>744</v>
      </c>
      <c r="L1458" s="152" t="s">
        <v>741</v>
      </c>
      <c r="M1458">
        <v>2022</v>
      </c>
      <c r="N1458" t="s">
        <v>5870</v>
      </c>
    </row>
    <row r="1459" spans="1:14">
      <c r="A1459" s="152" t="s">
        <v>2328</v>
      </c>
      <c r="B1459" s="152" t="s">
        <v>444</v>
      </c>
      <c r="C1459" s="152" t="s">
        <v>3</v>
      </c>
      <c r="D1459" s="152" t="s">
        <v>411</v>
      </c>
      <c r="E1459" s="152" t="s">
        <v>155</v>
      </c>
      <c r="F1459"/>
      <c r="G1459" s="152" t="s">
        <v>633</v>
      </c>
      <c r="H1459" s="152" t="s">
        <v>11</v>
      </c>
      <c r="I1459" s="152" t="s">
        <v>506</v>
      </c>
      <c r="J1459">
        <v>1633.1778227</v>
      </c>
      <c r="K1459" s="152" t="s">
        <v>744</v>
      </c>
      <c r="L1459" s="152" t="s">
        <v>741</v>
      </c>
      <c r="M1459">
        <v>2022</v>
      </c>
      <c r="N1459" t="s">
        <v>5871</v>
      </c>
    </row>
    <row r="1460" spans="1:14">
      <c r="A1460" s="152" t="s">
        <v>2329</v>
      </c>
      <c r="B1460" s="152" t="s">
        <v>444</v>
      </c>
      <c r="C1460" s="152" t="s">
        <v>3</v>
      </c>
      <c r="D1460" s="152" t="s">
        <v>411</v>
      </c>
      <c r="E1460" s="152" t="s">
        <v>156</v>
      </c>
      <c r="F1460"/>
      <c r="G1460" s="152" t="s">
        <v>429</v>
      </c>
      <c r="H1460" s="152" t="s">
        <v>11</v>
      </c>
      <c r="I1460" s="152" t="s">
        <v>506</v>
      </c>
      <c r="J1460">
        <v>3100.6363999999999</v>
      </c>
      <c r="K1460" s="152" t="s">
        <v>744</v>
      </c>
      <c r="L1460" s="152" t="s">
        <v>741</v>
      </c>
      <c r="M1460">
        <v>2022</v>
      </c>
      <c r="N1460" t="s">
        <v>5872</v>
      </c>
    </row>
    <row r="1461" spans="1:14">
      <c r="A1461" s="152" t="s">
        <v>2330</v>
      </c>
      <c r="B1461" s="152" t="s">
        <v>444</v>
      </c>
      <c r="C1461" s="152" t="s">
        <v>3</v>
      </c>
      <c r="D1461" s="152" t="s">
        <v>411</v>
      </c>
      <c r="E1461" s="152" t="s">
        <v>156</v>
      </c>
      <c r="F1461"/>
      <c r="G1461" s="152" t="s">
        <v>631</v>
      </c>
      <c r="H1461" s="152" t="s">
        <v>11</v>
      </c>
      <c r="I1461" s="152" t="s">
        <v>506</v>
      </c>
      <c r="J1461"/>
      <c r="K1461" s="152" t="s">
        <v>744</v>
      </c>
      <c r="L1461" s="152" t="s">
        <v>741</v>
      </c>
      <c r="M1461">
        <v>2022</v>
      </c>
      <c r="N1461" t="s">
        <v>5873</v>
      </c>
    </row>
    <row r="1462" spans="1:14">
      <c r="A1462" s="152" t="s">
        <v>2331</v>
      </c>
      <c r="B1462" s="152" t="s">
        <v>444</v>
      </c>
      <c r="C1462" s="152" t="s">
        <v>3</v>
      </c>
      <c r="D1462" s="152" t="s">
        <v>411</v>
      </c>
      <c r="E1462" s="152" t="s">
        <v>156</v>
      </c>
      <c r="F1462"/>
      <c r="G1462" s="152" t="s">
        <v>632</v>
      </c>
      <c r="H1462" s="152" t="s">
        <v>11</v>
      </c>
      <c r="I1462" s="152" t="s">
        <v>506</v>
      </c>
      <c r="J1462"/>
      <c r="K1462" s="152" t="s">
        <v>744</v>
      </c>
      <c r="L1462" s="152" t="s">
        <v>741</v>
      </c>
      <c r="M1462">
        <v>2022</v>
      </c>
      <c r="N1462" t="s">
        <v>5874</v>
      </c>
    </row>
    <row r="1463" spans="1:14">
      <c r="A1463" s="152" t="s">
        <v>2332</v>
      </c>
      <c r="B1463" s="152" t="s">
        <v>444</v>
      </c>
      <c r="C1463" s="152" t="s">
        <v>3</v>
      </c>
      <c r="D1463" s="152" t="s">
        <v>411</v>
      </c>
      <c r="E1463" s="152" t="s">
        <v>156</v>
      </c>
      <c r="F1463"/>
      <c r="G1463" s="152" t="s">
        <v>633</v>
      </c>
      <c r="H1463" s="152" t="s">
        <v>11</v>
      </c>
      <c r="I1463" s="152" t="s">
        <v>506</v>
      </c>
      <c r="J1463">
        <v>1740.6364000000001</v>
      </c>
      <c r="K1463" s="152" t="s">
        <v>744</v>
      </c>
      <c r="L1463" s="152" t="s">
        <v>741</v>
      </c>
      <c r="M1463">
        <v>2022</v>
      </c>
      <c r="N1463" t="s">
        <v>5875</v>
      </c>
    </row>
    <row r="1464" spans="1:14">
      <c r="A1464" s="152" t="s">
        <v>2333</v>
      </c>
      <c r="B1464" s="152" t="s">
        <v>444</v>
      </c>
      <c r="C1464" s="152" t="s">
        <v>3</v>
      </c>
      <c r="D1464" s="152" t="s">
        <v>412</v>
      </c>
      <c r="E1464" s="152" t="s">
        <v>168</v>
      </c>
      <c r="F1464"/>
      <c r="G1464" s="152" t="s">
        <v>429</v>
      </c>
      <c r="H1464" s="152" t="s">
        <v>11</v>
      </c>
      <c r="I1464" s="152" t="s">
        <v>506</v>
      </c>
      <c r="J1464">
        <v>3116.2915638999998</v>
      </c>
      <c r="K1464" s="152" t="s">
        <v>744</v>
      </c>
      <c r="L1464" s="152" t="s">
        <v>741</v>
      </c>
      <c r="M1464">
        <v>2022</v>
      </c>
      <c r="N1464" t="s">
        <v>5876</v>
      </c>
    </row>
    <row r="1465" spans="1:14">
      <c r="A1465" s="152" t="s">
        <v>2334</v>
      </c>
      <c r="B1465" s="152" t="s">
        <v>444</v>
      </c>
      <c r="C1465" s="152" t="s">
        <v>3</v>
      </c>
      <c r="D1465" s="152" t="s">
        <v>412</v>
      </c>
      <c r="E1465" s="152" t="s">
        <v>168</v>
      </c>
      <c r="F1465"/>
      <c r="G1465" s="152" t="s">
        <v>631</v>
      </c>
      <c r="H1465" s="152" t="s">
        <v>11</v>
      </c>
      <c r="I1465" s="152" t="s">
        <v>506</v>
      </c>
      <c r="J1465"/>
      <c r="K1465" s="152" t="s">
        <v>744</v>
      </c>
      <c r="L1465" s="152" t="s">
        <v>741</v>
      </c>
      <c r="M1465">
        <v>2022</v>
      </c>
      <c r="N1465" t="s">
        <v>5877</v>
      </c>
    </row>
    <row r="1466" spans="1:14">
      <c r="A1466" s="152" t="s">
        <v>2335</v>
      </c>
      <c r="B1466" s="152" t="s">
        <v>444</v>
      </c>
      <c r="C1466" s="152" t="s">
        <v>3</v>
      </c>
      <c r="D1466" s="152" t="s">
        <v>412</v>
      </c>
      <c r="E1466" s="152" t="s">
        <v>168</v>
      </c>
      <c r="F1466"/>
      <c r="G1466" s="152" t="s">
        <v>632</v>
      </c>
      <c r="H1466" s="152" t="s">
        <v>11</v>
      </c>
      <c r="I1466" s="152" t="s">
        <v>506</v>
      </c>
      <c r="J1466"/>
      <c r="K1466" s="152" t="s">
        <v>744</v>
      </c>
      <c r="L1466" s="152" t="s">
        <v>741</v>
      </c>
      <c r="M1466">
        <v>2022</v>
      </c>
      <c r="N1466" t="s">
        <v>5878</v>
      </c>
    </row>
    <row r="1467" spans="1:14">
      <c r="A1467" s="152" t="s">
        <v>2336</v>
      </c>
      <c r="B1467" s="152" t="s">
        <v>444</v>
      </c>
      <c r="C1467" s="152" t="s">
        <v>3</v>
      </c>
      <c r="D1467" s="152" t="s">
        <v>412</v>
      </c>
      <c r="E1467" s="152" t="s">
        <v>168</v>
      </c>
      <c r="F1467"/>
      <c r="G1467" s="152" t="s">
        <v>633</v>
      </c>
      <c r="H1467" s="152" t="s">
        <v>11</v>
      </c>
      <c r="I1467" s="152" t="s">
        <v>506</v>
      </c>
      <c r="J1467">
        <v>2326.5302799000001</v>
      </c>
      <c r="K1467" s="152" t="s">
        <v>744</v>
      </c>
      <c r="L1467" s="152" t="s">
        <v>741</v>
      </c>
      <c r="M1467">
        <v>2022</v>
      </c>
      <c r="N1467" t="s">
        <v>5879</v>
      </c>
    </row>
    <row r="1468" spans="1:14">
      <c r="A1468" s="152" t="s">
        <v>2337</v>
      </c>
      <c r="B1468" s="152" t="s">
        <v>444</v>
      </c>
      <c r="C1468" s="152" t="s">
        <v>3</v>
      </c>
      <c r="D1468" s="152" t="s">
        <v>412</v>
      </c>
      <c r="E1468" s="152" t="s">
        <v>166</v>
      </c>
      <c r="F1468"/>
      <c r="G1468" s="152" t="s">
        <v>429</v>
      </c>
      <c r="H1468" s="152" t="s">
        <v>11</v>
      </c>
      <c r="I1468" s="152" t="s">
        <v>506</v>
      </c>
      <c r="J1468">
        <v>2574.1647527999999</v>
      </c>
      <c r="K1468" s="152" t="s">
        <v>744</v>
      </c>
      <c r="L1468" s="152" t="s">
        <v>741</v>
      </c>
      <c r="M1468">
        <v>2022</v>
      </c>
      <c r="N1468" t="s">
        <v>5880</v>
      </c>
    </row>
    <row r="1469" spans="1:14">
      <c r="A1469" s="152" t="s">
        <v>2338</v>
      </c>
      <c r="B1469" s="152" t="s">
        <v>444</v>
      </c>
      <c r="C1469" s="152" t="s">
        <v>3</v>
      </c>
      <c r="D1469" s="152" t="s">
        <v>412</v>
      </c>
      <c r="E1469" s="152" t="s">
        <v>166</v>
      </c>
      <c r="F1469"/>
      <c r="G1469" s="152" t="s">
        <v>631</v>
      </c>
      <c r="H1469" s="152" t="s">
        <v>11</v>
      </c>
      <c r="I1469" s="152" t="s">
        <v>506</v>
      </c>
      <c r="J1469"/>
      <c r="K1469" s="152" t="s">
        <v>744</v>
      </c>
      <c r="L1469" s="152" t="s">
        <v>741</v>
      </c>
      <c r="M1469">
        <v>2022</v>
      </c>
      <c r="N1469" t="s">
        <v>5881</v>
      </c>
    </row>
    <row r="1470" spans="1:14">
      <c r="A1470" s="152" t="s">
        <v>2339</v>
      </c>
      <c r="B1470" s="152" t="s">
        <v>444</v>
      </c>
      <c r="C1470" s="152" t="s">
        <v>3</v>
      </c>
      <c r="D1470" s="152" t="s">
        <v>412</v>
      </c>
      <c r="E1470" s="152" t="s">
        <v>166</v>
      </c>
      <c r="F1470"/>
      <c r="G1470" s="152" t="s">
        <v>632</v>
      </c>
      <c r="H1470" s="152" t="s">
        <v>11</v>
      </c>
      <c r="I1470" s="152" t="s">
        <v>506</v>
      </c>
      <c r="J1470"/>
      <c r="K1470" s="152" t="s">
        <v>744</v>
      </c>
      <c r="L1470" s="152" t="s">
        <v>741</v>
      </c>
      <c r="M1470">
        <v>2022</v>
      </c>
      <c r="N1470" t="s">
        <v>5882</v>
      </c>
    </row>
    <row r="1471" spans="1:14">
      <c r="A1471" s="152" t="s">
        <v>2340</v>
      </c>
      <c r="B1471" s="152" t="s">
        <v>444</v>
      </c>
      <c r="C1471" s="152" t="s">
        <v>3</v>
      </c>
      <c r="D1471" s="152" t="s">
        <v>412</v>
      </c>
      <c r="E1471" s="152" t="s">
        <v>166</v>
      </c>
      <c r="F1471"/>
      <c r="G1471" s="152" t="s">
        <v>633</v>
      </c>
      <c r="H1471" s="152" t="s">
        <v>11</v>
      </c>
      <c r="I1471" s="152" t="s">
        <v>506</v>
      </c>
      <c r="J1471">
        <v>1894.6286272</v>
      </c>
      <c r="K1471" s="152" t="s">
        <v>744</v>
      </c>
      <c r="L1471" s="152" t="s">
        <v>741</v>
      </c>
      <c r="M1471">
        <v>2022</v>
      </c>
      <c r="N1471" t="s">
        <v>5883</v>
      </c>
    </row>
    <row r="1472" spans="1:14">
      <c r="A1472" s="152" t="s">
        <v>2341</v>
      </c>
      <c r="B1472" s="152" t="s">
        <v>444</v>
      </c>
      <c r="C1472" s="152" t="s">
        <v>3</v>
      </c>
      <c r="D1472" s="152" t="s">
        <v>412</v>
      </c>
      <c r="E1472" s="152" t="s">
        <v>167</v>
      </c>
      <c r="F1472"/>
      <c r="G1472" s="152" t="s">
        <v>429</v>
      </c>
      <c r="H1472" s="152" t="s">
        <v>11</v>
      </c>
      <c r="I1472" s="152" t="s">
        <v>506</v>
      </c>
      <c r="J1472">
        <v>3276.7069333999998</v>
      </c>
      <c r="K1472" s="152" t="s">
        <v>744</v>
      </c>
      <c r="L1472" s="152" t="s">
        <v>741</v>
      </c>
      <c r="M1472">
        <v>2022</v>
      </c>
      <c r="N1472" t="s">
        <v>5884</v>
      </c>
    </row>
    <row r="1473" spans="1:14">
      <c r="A1473" s="152" t="s">
        <v>2342</v>
      </c>
      <c r="B1473" s="152" t="s">
        <v>444</v>
      </c>
      <c r="C1473" s="152" t="s">
        <v>3</v>
      </c>
      <c r="D1473" s="152" t="s">
        <v>412</v>
      </c>
      <c r="E1473" s="152" t="s">
        <v>167</v>
      </c>
      <c r="F1473"/>
      <c r="G1473" s="152" t="s">
        <v>631</v>
      </c>
      <c r="H1473" s="152" t="s">
        <v>11</v>
      </c>
      <c r="I1473" s="152" t="s">
        <v>506</v>
      </c>
      <c r="J1473"/>
      <c r="K1473" s="152" t="s">
        <v>744</v>
      </c>
      <c r="L1473" s="152" t="s">
        <v>741</v>
      </c>
      <c r="M1473">
        <v>2022</v>
      </c>
      <c r="N1473" t="s">
        <v>5885</v>
      </c>
    </row>
    <row r="1474" spans="1:14">
      <c r="A1474" s="152" t="s">
        <v>2343</v>
      </c>
      <c r="B1474" s="152" t="s">
        <v>444</v>
      </c>
      <c r="C1474" s="152" t="s">
        <v>3</v>
      </c>
      <c r="D1474" s="152" t="s">
        <v>412</v>
      </c>
      <c r="E1474" s="152" t="s">
        <v>167</v>
      </c>
      <c r="F1474"/>
      <c r="G1474" s="152" t="s">
        <v>632</v>
      </c>
      <c r="H1474" s="152" t="s">
        <v>11</v>
      </c>
      <c r="I1474" s="152" t="s">
        <v>506</v>
      </c>
      <c r="J1474"/>
      <c r="K1474" s="152" t="s">
        <v>744</v>
      </c>
      <c r="L1474" s="152" t="s">
        <v>741</v>
      </c>
      <c r="M1474">
        <v>2022</v>
      </c>
      <c r="N1474" t="s">
        <v>5886</v>
      </c>
    </row>
    <row r="1475" spans="1:14">
      <c r="A1475" s="152" t="s">
        <v>2344</v>
      </c>
      <c r="B1475" s="152" t="s">
        <v>444</v>
      </c>
      <c r="C1475" s="152" t="s">
        <v>3</v>
      </c>
      <c r="D1475" s="152" t="s">
        <v>412</v>
      </c>
      <c r="E1475" s="152" t="s">
        <v>167</v>
      </c>
      <c r="F1475"/>
      <c r="G1475" s="152" t="s">
        <v>633</v>
      </c>
      <c r="H1475" s="152" t="s">
        <v>11</v>
      </c>
      <c r="I1475" s="152" t="s">
        <v>506</v>
      </c>
      <c r="J1475">
        <v>2748.8329795999998</v>
      </c>
      <c r="K1475" s="152" t="s">
        <v>744</v>
      </c>
      <c r="L1475" s="152" t="s">
        <v>741</v>
      </c>
      <c r="M1475">
        <v>2022</v>
      </c>
      <c r="N1475" t="s">
        <v>5887</v>
      </c>
    </row>
    <row r="1476" spans="1:14">
      <c r="A1476" s="152" t="s">
        <v>2345</v>
      </c>
      <c r="B1476" s="152" t="s">
        <v>444</v>
      </c>
      <c r="C1476" s="152" t="s">
        <v>3</v>
      </c>
      <c r="D1476" s="152" t="s">
        <v>412</v>
      </c>
      <c r="E1476" s="152" t="s">
        <v>169</v>
      </c>
      <c r="F1476"/>
      <c r="G1476" s="152" t="s">
        <v>429</v>
      </c>
      <c r="H1476" s="152" t="s">
        <v>11</v>
      </c>
      <c r="I1476" s="152" t="s">
        <v>506</v>
      </c>
      <c r="J1476">
        <v>3269.8388921999999</v>
      </c>
      <c r="K1476" s="152" t="s">
        <v>744</v>
      </c>
      <c r="L1476" s="152" t="s">
        <v>741</v>
      </c>
      <c r="M1476">
        <v>2022</v>
      </c>
      <c r="N1476" t="s">
        <v>5888</v>
      </c>
    </row>
    <row r="1477" spans="1:14">
      <c r="A1477" s="152" t="s">
        <v>2346</v>
      </c>
      <c r="B1477" s="152" t="s">
        <v>444</v>
      </c>
      <c r="C1477" s="152" t="s">
        <v>3</v>
      </c>
      <c r="D1477" s="152" t="s">
        <v>412</v>
      </c>
      <c r="E1477" s="152" t="s">
        <v>169</v>
      </c>
      <c r="F1477"/>
      <c r="G1477" s="152" t="s">
        <v>631</v>
      </c>
      <c r="H1477" s="152" t="s">
        <v>11</v>
      </c>
      <c r="I1477" s="152" t="s">
        <v>506</v>
      </c>
      <c r="J1477"/>
      <c r="K1477" s="152" t="s">
        <v>744</v>
      </c>
      <c r="L1477" s="152" t="s">
        <v>741</v>
      </c>
      <c r="M1477">
        <v>2022</v>
      </c>
      <c r="N1477" t="s">
        <v>5889</v>
      </c>
    </row>
    <row r="1478" spans="1:14">
      <c r="A1478" s="152" t="s">
        <v>2347</v>
      </c>
      <c r="B1478" s="152" t="s">
        <v>444</v>
      </c>
      <c r="C1478" s="152" t="s">
        <v>3</v>
      </c>
      <c r="D1478" s="152" t="s">
        <v>412</v>
      </c>
      <c r="E1478" s="152" t="s">
        <v>169</v>
      </c>
      <c r="F1478"/>
      <c r="G1478" s="152" t="s">
        <v>632</v>
      </c>
      <c r="H1478" s="152" t="s">
        <v>11</v>
      </c>
      <c r="I1478" s="152" t="s">
        <v>506</v>
      </c>
      <c r="J1478"/>
      <c r="K1478" s="152" t="s">
        <v>744</v>
      </c>
      <c r="L1478" s="152" t="s">
        <v>741</v>
      </c>
      <c r="M1478">
        <v>2022</v>
      </c>
      <c r="N1478" t="s">
        <v>5890</v>
      </c>
    </row>
    <row r="1479" spans="1:14">
      <c r="A1479" s="152" t="s">
        <v>2348</v>
      </c>
      <c r="B1479" s="152" t="s">
        <v>444</v>
      </c>
      <c r="C1479" s="152" t="s">
        <v>3</v>
      </c>
      <c r="D1479" s="152" t="s">
        <v>412</v>
      </c>
      <c r="E1479" s="152" t="s">
        <v>169</v>
      </c>
      <c r="F1479"/>
      <c r="G1479" s="152" t="s">
        <v>633</v>
      </c>
      <c r="H1479" s="152" t="s">
        <v>11</v>
      </c>
      <c r="I1479" s="152" t="s">
        <v>506</v>
      </c>
      <c r="J1479">
        <v>2350.6163416999998</v>
      </c>
      <c r="K1479" s="152" t="s">
        <v>744</v>
      </c>
      <c r="L1479" s="152" t="s">
        <v>741</v>
      </c>
      <c r="M1479">
        <v>2022</v>
      </c>
      <c r="N1479" t="s">
        <v>5891</v>
      </c>
    </row>
    <row r="1480" spans="1:14">
      <c r="A1480" s="152" t="s">
        <v>2349</v>
      </c>
      <c r="B1480" s="152" t="s">
        <v>444</v>
      </c>
      <c r="C1480" s="152" t="s">
        <v>3</v>
      </c>
      <c r="D1480" s="152" t="s">
        <v>412</v>
      </c>
      <c r="E1480" s="152" t="s">
        <v>170</v>
      </c>
      <c r="F1480"/>
      <c r="G1480" s="152" t="s">
        <v>429</v>
      </c>
      <c r="H1480" s="152" t="s">
        <v>11</v>
      </c>
      <c r="I1480" s="152" t="s">
        <v>506</v>
      </c>
      <c r="J1480">
        <v>2600.6363999999999</v>
      </c>
      <c r="K1480" s="152" t="s">
        <v>744</v>
      </c>
      <c r="L1480" s="152" t="s">
        <v>741</v>
      </c>
      <c r="M1480">
        <v>2022</v>
      </c>
      <c r="N1480" t="s">
        <v>5892</v>
      </c>
    </row>
    <row r="1481" spans="1:14">
      <c r="A1481" s="152" t="s">
        <v>2350</v>
      </c>
      <c r="B1481" s="152" t="s">
        <v>444</v>
      </c>
      <c r="C1481" s="152" t="s">
        <v>3</v>
      </c>
      <c r="D1481" s="152" t="s">
        <v>412</v>
      </c>
      <c r="E1481" s="152" t="s">
        <v>170</v>
      </c>
      <c r="F1481"/>
      <c r="G1481" s="152" t="s">
        <v>631</v>
      </c>
      <c r="H1481" s="152" t="s">
        <v>11</v>
      </c>
      <c r="I1481" s="152" t="s">
        <v>506</v>
      </c>
      <c r="J1481"/>
      <c r="K1481" s="152" t="s">
        <v>744</v>
      </c>
      <c r="L1481" s="152" t="s">
        <v>741</v>
      </c>
      <c r="M1481">
        <v>2022</v>
      </c>
      <c r="N1481" t="s">
        <v>5893</v>
      </c>
    </row>
    <row r="1482" spans="1:14">
      <c r="A1482" s="152" t="s">
        <v>2351</v>
      </c>
      <c r="B1482" s="152" t="s">
        <v>444</v>
      </c>
      <c r="C1482" s="152" t="s">
        <v>3</v>
      </c>
      <c r="D1482" s="152" t="s">
        <v>412</v>
      </c>
      <c r="E1482" s="152" t="s">
        <v>170</v>
      </c>
      <c r="F1482"/>
      <c r="G1482" s="152" t="s">
        <v>632</v>
      </c>
      <c r="H1482" s="152" t="s">
        <v>11</v>
      </c>
      <c r="I1482" s="152" t="s">
        <v>506</v>
      </c>
      <c r="J1482"/>
      <c r="K1482" s="152" t="s">
        <v>744</v>
      </c>
      <c r="L1482" s="152" t="s">
        <v>741</v>
      </c>
      <c r="M1482">
        <v>2022</v>
      </c>
      <c r="N1482" t="s">
        <v>5894</v>
      </c>
    </row>
    <row r="1483" spans="1:14">
      <c r="A1483" s="152" t="s">
        <v>2352</v>
      </c>
      <c r="B1483" s="152" t="s">
        <v>444</v>
      </c>
      <c r="C1483" s="152" t="s">
        <v>3</v>
      </c>
      <c r="D1483" s="152" t="s">
        <v>412</v>
      </c>
      <c r="E1483" s="152" t="s">
        <v>170</v>
      </c>
      <c r="F1483"/>
      <c r="G1483" s="152" t="s">
        <v>633</v>
      </c>
      <c r="H1483" s="152" t="s">
        <v>11</v>
      </c>
      <c r="I1483" s="152" t="s">
        <v>506</v>
      </c>
      <c r="J1483">
        <v>1797.2226780999999</v>
      </c>
      <c r="K1483" s="152" t="s">
        <v>744</v>
      </c>
      <c r="L1483" s="152" t="s">
        <v>741</v>
      </c>
      <c r="M1483">
        <v>2022</v>
      </c>
      <c r="N1483" t="s">
        <v>5895</v>
      </c>
    </row>
    <row r="1484" spans="1:14">
      <c r="A1484" s="152" t="s">
        <v>2353</v>
      </c>
      <c r="B1484" s="152" t="s">
        <v>444</v>
      </c>
      <c r="C1484" s="152" t="s">
        <v>3</v>
      </c>
      <c r="D1484" s="152" t="s">
        <v>412</v>
      </c>
      <c r="E1484" s="152" t="s">
        <v>171</v>
      </c>
      <c r="F1484"/>
      <c r="G1484" s="152" t="s">
        <v>429</v>
      </c>
      <c r="H1484" s="152" t="s">
        <v>11</v>
      </c>
      <c r="I1484" s="152" t="s">
        <v>506</v>
      </c>
      <c r="J1484">
        <v>4032.3924975999998</v>
      </c>
      <c r="K1484" s="152" t="s">
        <v>744</v>
      </c>
      <c r="L1484" s="152" t="s">
        <v>741</v>
      </c>
      <c r="M1484">
        <v>2022</v>
      </c>
      <c r="N1484" t="s">
        <v>5896</v>
      </c>
    </row>
    <row r="1485" spans="1:14">
      <c r="A1485" s="152" t="s">
        <v>2354</v>
      </c>
      <c r="B1485" s="152" t="s">
        <v>444</v>
      </c>
      <c r="C1485" s="152" t="s">
        <v>3</v>
      </c>
      <c r="D1485" s="152" t="s">
        <v>412</v>
      </c>
      <c r="E1485" s="152" t="s">
        <v>171</v>
      </c>
      <c r="F1485"/>
      <c r="G1485" s="152" t="s">
        <v>631</v>
      </c>
      <c r="H1485" s="152" t="s">
        <v>11</v>
      </c>
      <c r="I1485" s="152" t="s">
        <v>506</v>
      </c>
      <c r="J1485"/>
      <c r="K1485" s="152" t="s">
        <v>744</v>
      </c>
      <c r="L1485" s="152" t="s">
        <v>741</v>
      </c>
      <c r="M1485">
        <v>2022</v>
      </c>
      <c r="N1485" t="s">
        <v>5897</v>
      </c>
    </row>
    <row r="1486" spans="1:14">
      <c r="A1486" s="152" t="s">
        <v>2355</v>
      </c>
      <c r="B1486" s="152" t="s">
        <v>444</v>
      </c>
      <c r="C1486" s="152" t="s">
        <v>3</v>
      </c>
      <c r="D1486" s="152" t="s">
        <v>412</v>
      </c>
      <c r="E1486" s="152" t="s">
        <v>171</v>
      </c>
      <c r="F1486"/>
      <c r="G1486" s="152" t="s">
        <v>632</v>
      </c>
      <c r="H1486" s="152" t="s">
        <v>11</v>
      </c>
      <c r="I1486" s="152" t="s">
        <v>506</v>
      </c>
      <c r="J1486"/>
      <c r="K1486" s="152" t="s">
        <v>744</v>
      </c>
      <c r="L1486" s="152" t="s">
        <v>741</v>
      </c>
      <c r="M1486">
        <v>2022</v>
      </c>
      <c r="N1486" t="s">
        <v>5898</v>
      </c>
    </row>
    <row r="1487" spans="1:14">
      <c r="A1487" s="152" t="s">
        <v>2356</v>
      </c>
      <c r="B1487" s="152" t="s">
        <v>444</v>
      </c>
      <c r="C1487" s="152" t="s">
        <v>3</v>
      </c>
      <c r="D1487" s="152" t="s">
        <v>412</v>
      </c>
      <c r="E1487" s="152" t="s">
        <v>171</v>
      </c>
      <c r="F1487"/>
      <c r="G1487" s="152" t="s">
        <v>633</v>
      </c>
      <c r="H1487" s="152" t="s">
        <v>11</v>
      </c>
      <c r="I1487" s="152" t="s">
        <v>506</v>
      </c>
      <c r="J1487">
        <v>3125.2715672999998</v>
      </c>
      <c r="K1487" s="152" t="s">
        <v>744</v>
      </c>
      <c r="L1487" s="152" t="s">
        <v>741</v>
      </c>
      <c r="M1487">
        <v>2022</v>
      </c>
      <c r="N1487" t="s">
        <v>5899</v>
      </c>
    </row>
    <row r="1488" spans="1:14">
      <c r="A1488" s="152" t="s">
        <v>2357</v>
      </c>
      <c r="B1488" s="152" t="s">
        <v>444</v>
      </c>
      <c r="C1488" s="152" t="s">
        <v>3</v>
      </c>
      <c r="D1488" s="152" t="s">
        <v>412</v>
      </c>
      <c r="E1488" s="152" t="s">
        <v>172</v>
      </c>
      <c r="F1488"/>
      <c r="G1488" s="152" t="s">
        <v>429</v>
      </c>
      <c r="H1488" s="152" t="s">
        <v>11</v>
      </c>
      <c r="I1488" s="152" t="s">
        <v>506</v>
      </c>
      <c r="J1488">
        <v>3104.7269922999999</v>
      </c>
      <c r="K1488" s="152" t="s">
        <v>744</v>
      </c>
      <c r="L1488" s="152" t="s">
        <v>741</v>
      </c>
      <c r="M1488">
        <v>2022</v>
      </c>
      <c r="N1488" t="s">
        <v>5900</v>
      </c>
    </row>
    <row r="1489" spans="1:14">
      <c r="A1489" s="152" t="s">
        <v>2358</v>
      </c>
      <c r="B1489" s="152" t="s">
        <v>444</v>
      </c>
      <c r="C1489" s="152" t="s">
        <v>3</v>
      </c>
      <c r="D1489" s="152" t="s">
        <v>412</v>
      </c>
      <c r="E1489" s="152" t="s">
        <v>172</v>
      </c>
      <c r="F1489"/>
      <c r="G1489" s="152" t="s">
        <v>631</v>
      </c>
      <c r="H1489" s="152" t="s">
        <v>11</v>
      </c>
      <c r="I1489" s="152" t="s">
        <v>506</v>
      </c>
      <c r="J1489"/>
      <c r="K1489" s="152" t="s">
        <v>744</v>
      </c>
      <c r="L1489" s="152" t="s">
        <v>741</v>
      </c>
      <c r="M1489">
        <v>2022</v>
      </c>
      <c r="N1489" t="s">
        <v>5901</v>
      </c>
    </row>
    <row r="1490" spans="1:14">
      <c r="A1490" s="152" t="s">
        <v>2359</v>
      </c>
      <c r="B1490" s="152" t="s">
        <v>444</v>
      </c>
      <c r="C1490" s="152" t="s">
        <v>3</v>
      </c>
      <c r="D1490" s="152" t="s">
        <v>412</v>
      </c>
      <c r="E1490" s="152" t="s">
        <v>172</v>
      </c>
      <c r="F1490"/>
      <c r="G1490" s="152" t="s">
        <v>632</v>
      </c>
      <c r="H1490" s="152" t="s">
        <v>11</v>
      </c>
      <c r="I1490" s="152" t="s">
        <v>506</v>
      </c>
      <c r="J1490"/>
      <c r="K1490" s="152" t="s">
        <v>744</v>
      </c>
      <c r="L1490" s="152" t="s">
        <v>741</v>
      </c>
      <c r="M1490">
        <v>2022</v>
      </c>
      <c r="N1490" t="s">
        <v>5902</v>
      </c>
    </row>
    <row r="1491" spans="1:14">
      <c r="A1491" s="152" t="s">
        <v>2360</v>
      </c>
      <c r="B1491" s="152" t="s">
        <v>444</v>
      </c>
      <c r="C1491" s="152" t="s">
        <v>3</v>
      </c>
      <c r="D1491" s="152" t="s">
        <v>412</v>
      </c>
      <c r="E1491" s="152" t="s">
        <v>172</v>
      </c>
      <c r="F1491"/>
      <c r="G1491" s="152" t="s">
        <v>633</v>
      </c>
      <c r="H1491" s="152" t="s">
        <v>11</v>
      </c>
      <c r="I1491" s="152" t="s">
        <v>506</v>
      </c>
      <c r="J1491">
        <v>2541.3132704</v>
      </c>
      <c r="K1491" s="152" t="s">
        <v>744</v>
      </c>
      <c r="L1491" s="152" t="s">
        <v>741</v>
      </c>
      <c r="M1491">
        <v>2022</v>
      </c>
      <c r="N1491" t="s">
        <v>5903</v>
      </c>
    </row>
    <row r="1492" spans="1:14">
      <c r="A1492" s="152" t="s">
        <v>2361</v>
      </c>
      <c r="B1492" s="152" t="s">
        <v>444</v>
      </c>
      <c r="C1492" s="152" t="s">
        <v>3</v>
      </c>
      <c r="D1492" s="152" t="s">
        <v>412</v>
      </c>
      <c r="E1492" s="152" t="s">
        <v>173</v>
      </c>
      <c r="F1492"/>
      <c r="G1492" s="152" t="s">
        <v>429</v>
      </c>
      <c r="H1492" s="152" t="s">
        <v>11</v>
      </c>
      <c r="I1492" s="152" t="s">
        <v>506</v>
      </c>
      <c r="J1492">
        <v>3777.9488999999999</v>
      </c>
      <c r="K1492" s="152" t="s">
        <v>744</v>
      </c>
      <c r="L1492" s="152" t="s">
        <v>741</v>
      </c>
      <c r="M1492">
        <v>2022</v>
      </c>
      <c r="N1492" t="s">
        <v>5904</v>
      </c>
    </row>
    <row r="1493" spans="1:14">
      <c r="A1493" s="152" t="s">
        <v>2362</v>
      </c>
      <c r="B1493" s="152" t="s">
        <v>444</v>
      </c>
      <c r="C1493" s="152" t="s">
        <v>3</v>
      </c>
      <c r="D1493" s="152" t="s">
        <v>412</v>
      </c>
      <c r="E1493" s="152" t="s">
        <v>173</v>
      </c>
      <c r="F1493"/>
      <c r="G1493" s="152" t="s">
        <v>631</v>
      </c>
      <c r="H1493" s="152" t="s">
        <v>11</v>
      </c>
      <c r="I1493" s="152" t="s">
        <v>506</v>
      </c>
      <c r="J1493"/>
      <c r="K1493" s="152" t="s">
        <v>744</v>
      </c>
      <c r="L1493" s="152" t="s">
        <v>741</v>
      </c>
      <c r="M1493">
        <v>2022</v>
      </c>
      <c r="N1493" t="s">
        <v>5905</v>
      </c>
    </row>
    <row r="1494" spans="1:14">
      <c r="A1494" s="152" t="s">
        <v>2363</v>
      </c>
      <c r="B1494" s="152" t="s">
        <v>444</v>
      </c>
      <c r="C1494" s="152" t="s">
        <v>3</v>
      </c>
      <c r="D1494" s="152" t="s">
        <v>412</v>
      </c>
      <c r="E1494" s="152" t="s">
        <v>173</v>
      </c>
      <c r="F1494"/>
      <c r="G1494" s="152" t="s">
        <v>632</v>
      </c>
      <c r="H1494" s="152" t="s">
        <v>11</v>
      </c>
      <c r="I1494" s="152" t="s">
        <v>506</v>
      </c>
      <c r="J1494"/>
      <c r="K1494" s="152" t="s">
        <v>744</v>
      </c>
      <c r="L1494" s="152" t="s">
        <v>741</v>
      </c>
      <c r="M1494">
        <v>2022</v>
      </c>
      <c r="N1494" t="s">
        <v>5906</v>
      </c>
    </row>
    <row r="1495" spans="1:14">
      <c r="A1495" s="152" t="s">
        <v>2364</v>
      </c>
      <c r="B1495" s="152" t="s">
        <v>444</v>
      </c>
      <c r="C1495" s="152" t="s">
        <v>3</v>
      </c>
      <c r="D1495" s="152" t="s">
        <v>412</v>
      </c>
      <c r="E1495" s="152" t="s">
        <v>173</v>
      </c>
      <c r="F1495"/>
      <c r="G1495" s="152" t="s">
        <v>633</v>
      </c>
      <c r="H1495" s="152" t="s">
        <v>11</v>
      </c>
      <c r="I1495" s="152" t="s">
        <v>506</v>
      </c>
      <c r="J1495">
        <v>3198.9573171000002</v>
      </c>
      <c r="K1495" s="152" t="s">
        <v>744</v>
      </c>
      <c r="L1495" s="152" t="s">
        <v>741</v>
      </c>
      <c r="M1495">
        <v>2022</v>
      </c>
      <c r="N1495" t="s">
        <v>5907</v>
      </c>
    </row>
    <row r="1496" spans="1:14">
      <c r="A1496" s="152" t="s">
        <v>2365</v>
      </c>
      <c r="B1496" s="152" t="s">
        <v>444</v>
      </c>
      <c r="C1496" s="152" t="s">
        <v>3</v>
      </c>
      <c r="D1496" s="152" t="s">
        <v>412</v>
      </c>
      <c r="E1496" s="152" t="s">
        <v>174</v>
      </c>
      <c r="F1496"/>
      <c r="G1496" s="152" t="s">
        <v>429</v>
      </c>
      <c r="H1496" s="152" t="s">
        <v>11</v>
      </c>
      <c r="I1496" s="152" t="s">
        <v>506</v>
      </c>
      <c r="J1496">
        <v>3413.0841611999999</v>
      </c>
      <c r="K1496" s="152" t="s">
        <v>744</v>
      </c>
      <c r="L1496" s="152" t="s">
        <v>741</v>
      </c>
      <c r="M1496">
        <v>2022</v>
      </c>
      <c r="N1496" t="s">
        <v>5908</v>
      </c>
    </row>
    <row r="1497" spans="1:14">
      <c r="A1497" s="152" t="s">
        <v>2366</v>
      </c>
      <c r="B1497" s="152" t="s">
        <v>444</v>
      </c>
      <c r="C1497" s="152" t="s">
        <v>3</v>
      </c>
      <c r="D1497" s="152" t="s">
        <v>412</v>
      </c>
      <c r="E1497" s="152" t="s">
        <v>174</v>
      </c>
      <c r="F1497"/>
      <c r="G1497" s="152" t="s">
        <v>631</v>
      </c>
      <c r="H1497" s="152" t="s">
        <v>11</v>
      </c>
      <c r="I1497" s="152" t="s">
        <v>506</v>
      </c>
      <c r="J1497"/>
      <c r="K1497" s="152" t="s">
        <v>744</v>
      </c>
      <c r="L1497" s="152" t="s">
        <v>741</v>
      </c>
      <c r="M1497">
        <v>2022</v>
      </c>
      <c r="N1497" t="s">
        <v>5909</v>
      </c>
    </row>
    <row r="1498" spans="1:14">
      <c r="A1498" s="152" t="s">
        <v>2367</v>
      </c>
      <c r="B1498" s="152" t="s">
        <v>444</v>
      </c>
      <c r="C1498" s="152" t="s">
        <v>3</v>
      </c>
      <c r="D1498" s="152" t="s">
        <v>412</v>
      </c>
      <c r="E1498" s="152" t="s">
        <v>174</v>
      </c>
      <c r="F1498"/>
      <c r="G1498" s="152" t="s">
        <v>632</v>
      </c>
      <c r="H1498" s="152" t="s">
        <v>11</v>
      </c>
      <c r="I1498" s="152" t="s">
        <v>506</v>
      </c>
      <c r="J1498"/>
      <c r="K1498" s="152" t="s">
        <v>744</v>
      </c>
      <c r="L1498" s="152" t="s">
        <v>741</v>
      </c>
      <c r="M1498">
        <v>2022</v>
      </c>
      <c r="N1498" t="s">
        <v>5910</v>
      </c>
    </row>
    <row r="1499" spans="1:14">
      <c r="A1499" s="152" t="s">
        <v>2368</v>
      </c>
      <c r="B1499" s="152" t="s">
        <v>444</v>
      </c>
      <c r="C1499" s="152" t="s">
        <v>3</v>
      </c>
      <c r="D1499" s="152" t="s">
        <v>412</v>
      </c>
      <c r="E1499" s="152" t="s">
        <v>174</v>
      </c>
      <c r="F1499"/>
      <c r="G1499" s="152" t="s">
        <v>633</v>
      </c>
      <c r="H1499" s="152" t="s">
        <v>11</v>
      </c>
      <c r="I1499" s="152" t="s">
        <v>506</v>
      </c>
      <c r="J1499">
        <v>2489.6704393</v>
      </c>
      <c r="K1499" s="152" t="s">
        <v>744</v>
      </c>
      <c r="L1499" s="152" t="s">
        <v>741</v>
      </c>
      <c r="M1499">
        <v>2022</v>
      </c>
      <c r="N1499" t="s">
        <v>5911</v>
      </c>
    </row>
    <row r="1500" spans="1:14">
      <c r="A1500" s="152" t="s">
        <v>2369</v>
      </c>
      <c r="B1500" s="152" t="s">
        <v>444</v>
      </c>
      <c r="C1500" s="152" t="s">
        <v>3</v>
      </c>
      <c r="D1500" s="152" t="s">
        <v>413</v>
      </c>
      <c r="E1500" s="152" t="s">
        <v>162</v>
      </c>
      <c r="F1500"/>
      <c r="G1500" s="152" t="s">
        <v>429</v>
      </c>
      <c r="H1500" s="152" t="s">
        <v>11</v>
      </c>
      <c r="I1500" s="152" t="s">
        <v>506</v>
      </c>
      <c r="J1500">
        <v>828.868156</v>
      </c>
      <c r="K1500" s="152" t="s">
        <v>744</v>
      </c>
      <c r="L1500" s="152" t="s">
        <v>741</v>
      </c>
      <c r="M1500">
        <v>2022</v>
      </c>
      <c r="N1500" t="s">
        <v>5912</v>
      </c>
    </row>
    <row r="1501" spans="1:14">
      <c r="A1501" s="152" t="s">
        <v>2370</v>
      </c>
      <c r="B1501" s="152" t="s">
        <v>444</v>
      </c>
      <c r="C1501" s="152" t="s">
        <v>3</v>
      </c>
      <c r="D1501" s="152" t="s">
        <v>413</v>
      </c>
      <c r="E1501" s="152" t="s">
        <v>162</v>
      </c>
      <c r="F1501"/>
      <c r="G1501" s="152" t="s">
        <v>631</v>
      </c>
      <c r="H1501" s="152" t="s">
        <v>11</v>
      </c>
      <c r="I1501" s="152" t="s">
        <v>506</v>
      </c>
      <c r="J1501"/>
      <c r="K1501" s="152" t="s">
        <v>744</v>
      </c>
      <c r="L1501" s="152" t="s">
        <v>741</v>
      </c>
      <c r="M1501">
        <v>2022</v>
      </c>
      <c r="N1501" t="s">
        <v>5913</v>
      </c>
    </row>
    <row r="1502" spans="1:14">
      <c r="A1502" s="152" t="s">
        <v>2371</v>
      </c>
      <c r="B1502" s="152" t="s">
        <v>444</v>
      </c>
      <c r="C1502" s="152" t="s">
        <v>3</v>
      </c>
      <c r="D1502" s="152" t="s">
        <v>413</v>
      </c>
      <c r="E1502" s="152" t="s">
        <v>162</v>
      </c>
      <c r="F1502"/>
      <c r="G1502" s="152" t="s">
        <v>632</v>
      </c>
      <c r="H1502" s="152" t="s">
        <v>11</v>
      </c>
      <c r="I1502" s="152" t="s">
        <v>506</v>
      </c>
      <c r="J1502"/>
      <c r="K1502" s="152" t="s">
        <v>744</v>
      </c>
      <c r="L1502" s="152" t="s">
        <v>741</v>
      </c>
      <c r="M1502">
        <v>2022</v>
      </c>
      <c r="N1502" t="s">
        <v>5914</v>
      </c>
    </row>
    <row r="1503" spans="1:14">
      <c r="A1503" s="152" t="s">
        <v>2372</v>
      </c>
      <c r="B1503" s="152" t="s">
        <v>444</v>
      </c>
      <c r="C1503" s="152" t="s">
        <v>3</v>
      </c>
      <c r="D1503" s="152" t="s">
        <v>413</v>
      </c>
      <c r="E1503" s="152" t="s">
        <v>162</v>
      </c>
      <c r="F1503"/>
      <c r="G1503" s="152" t="s">
        <v>633</v>
      </c>
      <c r="H1503" s="152" t="s">
        <v>11</v>
      </c>
      <c r="I1503" s="152" t="s">
        <v>506</v>
      </c>
      <c r="J1503">
        <v>719.55532374999996</v>
      </c>
      <c r="K1503" s="152" t="s">
        <v>744</v>
      </c>
      <c r="L1503" s="152" t="s">
        <v>741</v>
      </c>
      <c r="M1503">
        <v>2022</v>
      </c>
      <c r="N1503" t="s">
        <v>5915</v>
      </c>
    </row>
    <row r="1504" spans="1:14">
      <c r="A1504" s="152" t="s">
        <v>2373</v>
      </c>
      <c r="B1504" s="152" t="s">
        <v>444</v>
      </c>
      <c r="C1504" s="152" t="s">
        <v>3</v>
      </c>
      <c r="D1504" s="152" t="s">
        <v>413</v>
      </c>
      <c r="E1504" s="152" t="s">
        <v>163</v>
      </c>
      <c r="F1504"/>
      <c r="G1504" s="152" t="s">
        <v>429</v>
      </c>
      <c r="H1504" s="152" t="s">
        <v>11</v>
      </c>
      <c r="I1504" s="152" t="s">
        <v>506</v>
      </c>
      <c r="J1504">
        <v>884.16078262999997</v>
      </c>
      <c r="K1504" s="152" t="s">
        <v>744</v>
      </c>
      <c r="L1504" s="152" t="s">
        <v>741</v>
      </c>
      <c r="M1504">
        <v>2022</v>
      </c>
      <c r="N1504" t="s">
        <v>5916</v>
      </c>
    </row>
    <row r="1505" spans="1:14">
      <c r="A1505" s="152" t="s">
        <v>2374</v>
      </c>
      <c r="B1505" s="152" t="s">
        <v>444</v>
      </c>
      <c r="C1505" s="152" t="s">
        <v>3</v>
      </c>
      <c r="D1505" s="152" t="s">
        <v>413</v>
      </c>
      <c r="E1505" s="152" t="s">
        <v>163</v>
      </c>
      <c r="F1505"/>
      <c r="G1505" s="152" t="s">
        <v>631</v>
      </c>
      <c r="H1505" s="152" t="s">
        <v>11</v>
      </c>
      <c r="I1505" s="152" t="s">
        <v>506</v>
      </c>
      <c r="J1505"/>
      <c r="K1505" s="152" t="s">
        <v>744</v>
      </c>
      <c r="L1505" s="152" t="s">
        <v>741</v>
      </c>
      <c r="M1505">
        <v>2022</v>
      </c>
      <c r="N1505" t="s">
        <v>5917</v>
      </c>
    </row>
    <row r="1506" spans="1:14">
      <c r="A1506" s="152" t="s">
        <v>2375</v>
      </c>
      <c r="B1506" s="152" t="s">
        <v>444</v>
      </c>
      <c r="C1506" s="152" t="s">
        <v>3</v>
      </c>
      <c r="D1506" s="152" t="s">
        <v>413</v>
      </c>
      <c r="E1506" s="152" t="s">
        <v>163</v>
      </c>
      <c r="F1506"/>
      <c r="G1506" s="152" t="s">
        <v>632</v>
      </c>
      <c r="H1506" s="152" t="s">
        <v>11</v>
      </c>
      <c r="I1506" s="152" t="s">
        <v>506</v>
      </c>
      <c r="J1506"/>
      <c r="K1506" s="152" t="s">
        <v>744</v>
      </c>
      <c r="L1506" s="152" t="s">
        <v>741</v>
      </c>
      <c r="M1506">
        <v>2022</v>
      </c>
      <c r="N1506" t="s">
        <v>5918</v>
      </c>
    </row>
    <row r="1507" spans="1:14">
      <c r="A1507" s="152" t="s">
        <v>2376</v>
      </c>
      <c r="B1507" s="152" t="s">
        <v>444</v>
      </c>
      <c r="C1507" s="152" t="s">
        <v>3</v>
      </c>
      <c r="D1507" s="152" t="s">
        <v>413</v>
      </c>
      <c r="E1507" s="152" t="s">
        <v>163</v>
      </c>
      <c r="F1507"/>
      <c r="G1507" s="152" t="s">
        <v>633</v>
      </c>
      <c r="H1507" s="152" t="s">
        <v>11</v>
      </c>
      <c r="I1507" s="152" t="s">
        <v>506</v>
      </c>
      <c r="J1507">
        <v>731.67375212000002</v>
      </c>
      <c r="K1507" s="152" t="s">
        <v>744</v>
      </c>
      <c r="L1507" s="152" t="s">
        <v>741</v>
      </c>
      <c r="M1507">
        <v>2022</v>
      </c>
      <c r="N1507" t="s">
        <v>5919</v>
      </c>
    </row>
    <row r="1508" spans="1:14">
      <c r="A1508" s="152" t="s">
        <v>2377</v>
      </c>
      <c r="B1508" s="152" t="s">
        <v>444</v>
      </c>
      <c r="C1508" s="152" t="s">
        <v>3</v>
      </c>
      <c r="D1508" s="152" t="s">
        <v>413</v>
      </c>
      <c r="E1508" s="152" t="s">
        <v>164</v>
      </c>
      <c r="F1508"/>
      <c r="G1508" s="152" t="s">
        <v>429</v>
      </c>
      <c r="H1508" s="152" t="s">
        <v>11</v>
      </c>
      <c r="I1508" s="152" t="s">
        <v>506</v>
      </c>
      <c r="J1508">
        <v>919.39628000000005</v>
      </c>
      <c r="K1508" s="152" t="s">
        <v>744</v>
      </c>
      <c r="L1508" s="152" t="s">
        <v>741</v>
      </c>
      <c r="M1508">
        <v>2022</v>
      </c>
      <c r="N1508" t="s">
        <v>5920</v>
      </c>
    </row>
    <row r="1509" spans="1:14">
      <c r="A1509" s="152" t="s">
        <v>2378</v>
      </c>
      <c r="B1509" s="152" t="s">
        <v>444</v>
      </c>
      <c r="C1509" s="152" t="s">
        <v>3</v>
      </c>
      <c r="D1509" s="152" t="s">
        <v>413</v>
      </c>
      <c r="E1509" s="152" t="s">
        <v>164</v>
      </c>
      <c r="F1509"/>
      <c r="G1509" s="152" t="s">
        <v>631</v>
      </c>
      <c r="H1509" s="152" t="s">
        <v>11</v>
      </c>
      <c r="I1509" s="152" t="s">
        <v>506</v>
      </c>
      <c r="J1509"/>
      <c r="K1509" s="152" t="s">
        <v>744</v>
      </c>
      <c r="L1509" s="152" t="s">
        <v>741</v>
      </c>
      <c r="M1509">
        <v>2022</v>
      </c>
      <c r="N1509" t="s">
        <v>5921</v>
      </c>
    </row>
    <row r="1510" spans="1:14">
      <c r="A1510" s="152" t="s">
        <v>2379</v>
      </c>
      <c r="B1510" s="152" t="s">
        <v>444</v>
      </c>
      <c r="C1510" s="152" t="s">
        <v>3</v>
      </c>
      <c r="D1510" s="152" t="s">
        <v>413</v>
      </c>
      <c r="E1510" s="152" t="s">
        <v>164</v>
      </c>
      <c r="F1510"/>
      <c r="G1510" s="152" t="s">
        <v>632</v>
      </c>
      <c r="H1510" s="152" t="s">
        <v>11</v>
      </c>
      <c r="I1510" s="152" t="s">
        <v>506</v>
      </c>
      <c r="J1510"/>
      <c r="K1510" s="152" t="s">
        <v>744</v>
      </c>
      <c r="L1510" s="152" t="s">
        <v>741</v>
      </c>
      <c r="M1510">
        <v>2022</v>
      </c>
      <c r="N1510" t="s">
        <v>5922</v>
      </c>
    </row>
    <row r="1511" spans="1:14">
      <c r="A1511" s="152" t="s">
        <v>2380</v>
      </c>
      <c r="B1511" s="152" t="s">
        <v>444</v>
      </c>
      <c r="C1511" s="152" t="s">
        <v>3</v>
      </c>
      <c r="D1511" s="152" t="s">
        <v>413</v>
      </c>
      <c r="E1511" s="152" t="s">
        <v>164</v>
      </c>
      <c r="F1511"/>
      <c r="G1511" s="152" t="s">
        <v>633</v>
      </c>
      <c r="H1511" s="152" t="s">
        <v>11</v>
      </c>
      <c r="I1511" s="152" t="s">
        <v>506</v>
      </c>
      <c r="J1511">
        <v>739.39628000000005</v>
      </c>
      <c r="K1511" s="152" t="s">
        <v>744</v>
      </c>
      <c r="L1511" s="152" t="s">
        <v>741</v>
      </c>
      <c r="M1511">
        <v>2022</v>
      </c>
      <c r="N1511" t="s">
        <v>5923</v>
      </c>
    </row>
    <row r="1512" spans="1:14">
      <c r="A1512" s="152" t="s">
        <v>2381</v>
      </c>
      <c r="B1512" s="152" t="s">
        <v>444</v>
      </c>
      <c r="C1512" s="152" t="s">
        <v>4</v>
      </c>
      <c r="D1512" s="152" t="s">
        <v>407</v>
      </c>
      <c r="E1512" s="152" t="s">
        <v>182</v>
      </c>
      <c r="F1512"/>
      <c r="G1512" s="152" t="s">
        <v>732</v>
      </c>
      <c r="H1512" s="152" t="s">
        <v>11</v>
      </c>
      <c r="I1512" s="152" t="s">
        <v>506</v>
      </c>
      <c r="J1512"/>
      <c r="K1512" s="152" t="s">
        <v>744</v>
      </c>
      <c r="L1512" s="152" t="s">
        <v>741</v>
      </c>
      <c r="M1512">
        <v>2022</v>
      </c>
      <c r="N1512" t="s">
        <v>5924</v>
      </c>
    </row>
    <row r="1513" spans="1:14">
      <c r="A1513" s="152" t="s">
        <v>2382</v>
      </c>
      <c r="B1513" s="152" t="s">
        <v>444</v>
      </c>
      <c r="C1513" s="152" t="s">
        <v>4</v>
      </c>
      <c r="D1513" s="152" t="s">
        <v>407</v>
      </c>
      <c r="E1513" s="152" t="s">
        <v>182</v>
      </c>
      <c r="F1513"/>
      <c r="G1513" s="152" t="s">
        <v>733</v>
      </c>
      <c r="H1513" s="152" t="s">
        <v>11</v>
      </c>
      <c r="I1513" s="152" t="s">
        <v>506</v>
      </c>
      <c r="J1513">
        <v>0.98470835000000001</v>
      </c>
      <c r="K1513" s="152" t="s">
        <v>744</v>
      </c>
      <c r="L1513" s="152" t="s">
        <v>741</v>
      </c>
      <c r="M1513">
        <v>2022</v>
      </c>
      <c r="N1513" t="s">
        <v>5925</v>
      </c>
    </row>
    <row r="1514" spans="1:14">
      <c r="A1514" s="152" t="s">
        <v>2383</v>
      </c>
      <c r="B1514" s="152" t="s">
        <v>444</v>
      </c>
      <c r="C1514" s="152" t="s">
        <v>4</v>
      </c>
      <c r="D1514" s="152" t="s">
        <v>407</v>
      </c>
      <c r="E1514" s="152" t="s">
        <v>182</v>
      </c>
      <c r="F1514"/>
      <c r="G1514" s="152" t="s">
        <v>734</v>
      </c>
      <c r="H1514" s="152" t="s">
        <v>11</v>
      </c>
      <c r="I1514" s="152" t="s">
        <v>506</v>
      </c>
      <c r="J1514">
        <v>0.98470835000000001</v>
      </c>
      <c r="K1514" s="152" t="s">
        <v>744</v>
      </c>
      <c r="L1514" s="152" t="s">
        <v>741</v>
      </c>
      <c r="M1514">
        <v>2022</v>
      </c>
      <c r="N1514" t="s">
        <v>5926</v>
      </c>
    </row>
    <row r="1515" spans="1:14">
      <c r="A1515" s="152" t="s">
        <v>2384</v>
      </c>
      <c r="B1515" s="152" t="s">
        <v>444</v>
      </c>
      <c r="C1515" s="152" t="s">
        <v>4</v>
      </c>
      <c r="D1515" s="152" t="s">
        <v>407</v>
      </c>
      <c r="E1515" s="152" t="s">
        <v>182</v>
      </c>
      <c r="F1515"/>
      <c r="G1515" s="152" t="s">
        <v>735</v>
      </c>
      <c r="H1515" s="152" t="s">
        <v>11</v>
      </c>
      <c r="I1515" s="152" t="s">
        <v>506</v>
      </c>
      <c r="J1515"/>
      <c r="K1515" s="152" t="s">
        <v>744</v>
      </c>
      <c r="L1515" s="152" t="s">
        <v>741</v>
      </c>
      <c r="M1515">
        <v>2022</v>
      </c>
      <c r="N1515" t="s">
        <v>5927</v>
      </c>
    </row>
    <row r="1516" spans="1:14">
      <c r="A1516" s="152" t="s">
        <v>2385</v>
      </c>
      <c r="B1516" s="152" t="s">
        <v>444</v>
      </c>
      <c r="C1516" s="152" t="s">
        <v>4</v>
      </c>
      <c r="D1516" s="152" t="s">
        <v>407</v>
      </c>
      <c r="E1516" s="152" t="s">
        <v>182</v>
      </c>
      <c r="F1516"/>
      <c r="G1516" s="152" t="s">
        <v>736</v>
      </c>
      <c r="H1516" s="152" t="s">
        <v>11</v>
      </c>
      <c r="I1516" s="152" t="s">
        <v>506</v>
      </c>
      <c r="J1516"/>
      <c r="K1516" s="152" t="s">
        <v>744</v>
      </c>
      <c r="L1516" s="152" t="s">
        <v>741</v>
      </c>
      <c r="M1516">
        <v>2022</v>
      </c>
      <c r="N1516" t="s">
        <v>5928</v>
      </c>
    </row>
    <row r="1517" spans="1:14">
      <c r="A1517" s="152" t="s">
        <v>2386</v>
      </c>
      <c r="B1517" s="152" t="s">
        <v>444</v>
      </c>
      <c r="C1517" s="152" t="s">
        <v>4</v>
      </c>
      <c r="D1517" s="152" t="s">
        <v>407</v>
      </c>
      <c r="E1517" s="152" t="s">
        <v>182</v>
      </c>
      <c r="F1517"/>
      <c r="G1517" s="152" t="s">
        <v>737</v>
      </c>
      <c r="H1517" s="152" t="s">
        <v>11</v>
      </c>
      <c r="I1517" s="152" t="s">
        <v>506</v>
      </c>
      <c r="J1517">
        <v>1.2337591000000001</v>
      </c>
      <c r="K1517" s="152" t="s">
        <v>744</v>
      </c>
      <c r="L1517" s="152" t="s">
        <v>741</v>
      </c>
      <c r="M1517">
        <v>2022</v>
      </c>
      <c r="N1517" t="s">
        <v>5929</v>
      </c>
    </row>
    <row r="1518" spans="1:14">
      <c r="A1518" s="152" t="s">
        <v>2387</v>
      </c>
      <c r="B1518" s="152" t="s">
        <v>444</v>
      </c>
      <c r="C1518" s="152" t="s">
        <v>4</v>
      </c>
      <c r="D1518" s="152" t="s">
        <v>407</v>
      </c>
      <c r="E1518" s="152" t="s">
        <v>182</v>
      </c>
      <c r="F1518"/>
      <c r="G1518" s="152" t="s">
        <v>739</v>
      </c>
      <c r="H1518" s="152" t="s">
        <v>11</v>
      </c>
      <c r="I1518" s="152" t="s">
        <v>506</v>
      </c>
      <c r="J1518"/>
      <c r="K1518" s="152" t="s">
        <v>744</v>
      </c>
      <c r="L1518" s="152" t="s">
        <v>741</v>
      </c>
      <c r="M1518">
        <v>2022</v>
      </c>
      <c r="N1518" t="s">
        <v>5930</v>
      </c>
    </row>
    <row r="1519" spans="1:14">
      <c r="A1519" s="152" t="s">
        <v>2388</v>
      </c>
      <c r="B1519" s="152" t="s">
        <v>444</v>
      </c>
      <c r="C1519" s="152" t="s">
        <v>4</v>
      </c>
      <c r="D1519" s="152" t="s">
        <v>407</v>
      </c>
      <c r="E1519" s="152" t="s">
        <v>144</v>
      </c>
      <c r="F1519"/>
      <c r="G1519" s="152" t="s">
        <v>732</v>
      </c>
      <c r="H1519" s="152" t="s">
        <v>11</v>
      </c>
      <c r="I1519" s="152" t="s">
        <v>506</v>
      </c>
      <c r="J1519"/>
      <c r="K1519" s="152" t="s">
        <v>744</v>
      </c>
      <c r="L1519" s="152" t="s">
        <v>741</v>
      </c>
      <c r="M1519">
        <v>2022</v>
      </c>
      <c r="N1519" t="s">
        <v>5931</v>
      </c>
    </row>
    <row r="1520" spans="1:14">
      <c r="A1520" s="152" t="s">
        <v>2389</v>
      </c>
      <c r="B1520" s="152" t="s">
        <v>444</v>
      </c>
      <c r="C1520" s="152" t="s">
        <v>4</v>
      </c>
      <c r="D1520" s="152" t="s">
        <v>407</v>
      </c>
      <c r="E1520" s="152" t="s">
        <v>144</v>
      </c>
      <c r="F1520"/>
      <c r="G1520" s="152" t="s">
        <v>733</v>
      </c>
      <c r="H1520" s="152" t="s">
        <v>11</v>
      </c>
      <c r="I1520" s="152" t="s">
        <v>506</v>
      </c>
      <c r="J1520">
        <v>0.98470835000000001</v>
      </c>
      <c r="K1520" s="152" t="s">
        <v>744</v>
      </c>
      <c r="L1520" s="152" t="s">
        <v>741</v>
      </c>
      <c r="M1520">
        <v>2022</v>
      </c>
      <c r="N1520" t="s">
        <v>5932</v>
      </c>
    </row>
    <row r="1521" spans="1:14">
      <c r="A1521" s="152" t="s">
        <v>2390</v>
      </c>
      <c r="B1521" s="152" t="s">
        <v>444</v>
      </c>
      <c r="C1521" s="152" t="s">
        <v>4</v>
      </c>
      <c r="D1521" s="152" t="s">
        <v>407</v>
      </c>
      <c r="E1521" s="152" t="s">
        <v>144</v>
      </c>
      <c r="F1521"/>
      <c r="G1521" s="152" t="s">
        <v>734</v>
      </c>
      <c r="H1521" s="152" t="s">
        <v>11</v>
      </c>
      <c r="I1521" s="152" t="s">
        <v>506</v>
      </c>
      <c r="J1521">
        <v>0.98470835000000001</v>
      </c>
      <c r="K1521" s="152" t="s">
        <v>744</v>
      </c>
      <c r="L1521" s="152" t="s">
        <v>741</v>
      </c>
      <c r="M1521">
        <v>2022</v>
      </c>
      <c r="N1521" t="s">
        <v>5933</v>
      </c>
    </row>
    <row r="1522" spans="1:14">
      <c r="A1522" s="152" t="s">
        <v>2391</v>
      </c>
      <c r="B1522" s="152" t="s">
        <v>444</v>
      </c>
      <c r="C1522" s="152" t="s">
        <v>4</v>
      </c>
      <c r="D1522" s="152" t="s">
        <v>407</v>
      </c>
      <c r="E1522" s="152" t="s">
        <v>144</v>
      </c>
      <c r="F1522"/>
      <c r="G1522" s="152" t="s">
        <v>735</v>
      </c>
      <c r="H1522" s="152" t="s">
        <v>11</v>
      </c>
      <c r="I1522" s="152" t="s">
        <v>506</v>
      </c>
      <c r="J1522">
        <v>21.280193797999999</v>
      </c>
      <c r="K1522" s="152" t="s">
        <v>744</v>
      </c>
      <c r="L1522" s="152" t="s">
        <v>741</v>
      </c>
      <c r="M1522">
        <v>2022</v>
      </c>
      <c r="N1522" t="s">
        <v>5934</v>
      </c>
    </row>
    <row r="1523" spans="1:14">
      <c r="A1523" s="152" t="s">
        <v>2392</v>
      </c>
      <c r="B1523" s="152" t="s">
        <v>444</v>
      </c>
      <c r="C1523" s="152" t="s">
        <v>4</v>
      </c>
      <c r="D1523" s="152" t="s">
        <v>407</v>
      </c>
      <c r="E1523" s="152" t="s">
        <v>144</v>
      </c>
      <c r="F1523"/>
      <c r="G1523" s="152" t="s">
        <v>736</v>
      </c>
      <c r="H1523" s="152" t="s">
        <v>11</v>
      </c>
      <c r="I1523" s="152" t="s">
        <v>506</v>
      </c>
      <c r="J1523"/>
      <c r="K1523" s="152" t="s">
        <v>744</v>
      </c>
      <c r="L1523" s="152" t="s">
        <v>741</v>
      </c>
      <c r="M1523">
        <v>2022</v>
      </c>
      <c r="N1523" t="s">
        <v>5935</v>
      </c>
    </row>
    <row r="1524" spans="1:14">
      <c r="A1524" s="152" t="s">
        <v>2393</v>
      </c>
      <c r="B1524" s="152" t="s">
        <v>444</v>
      </c>
      <c r="C1524" s="152" t="s">
        <v>4</v>
      </c>
      <c r="D1524" s="152" t="s">
        <v>407</v>
      </c>
      <c r="E1524" s="152" t="s">
        <v>144</v>
      </c>
      <c r="F1524"/>
      <c r="G1524" s="152" t="s">
        <v>737</v>
      </c>
      <c r="H1524" s="152" t="s">
        <v>11</v>
      </c>
      <c r="I1524" s="152" t="s">
        <v>506</v>
      </c>
      <c r="J1524"/>
      <c r="K1524" s="152" t="s">
        <v>744</v>
      </c>
      <c r="L1524" s="152" t="s">
        <v>741</v>
      </c>
      <c r="M1524">
        <v>2022</v>
      </c>
      <c r="N1524" t="s">
        <v>5936</v>
      </c>
    </row>
    <row r="1525" spans="1:14">
      <c r="A1525" s="152" t="s">
        <v>2394</v>
      </c>
      <c r="B1525" s="152" t="s">
        <v>444</v>
      </c>
      <c r="C1525" s="152" t="s">
        <v>4</v>
      </c>
      <c r="D1525" s="152" t="s">
        <v>407</v>
      </c>
      <c r="E1525" s="152" t="s">
        <v>144</v>
      </c>
      <c r="F1525"/>
      <c r="G1525" s="152" t="s">
        <v>739</v>
      </c>
      <c r="H1525" s="152" t="s">
        <v>11</v>
      </c>
      <c r="I1525" s="152" t="s">
        <v>506</v>
      </c>
      <c r="J1525"/>
      <c r="K1525" s="152" t="s">
        <v>744</v>
      </c>
      <c r="L1525" s="152" t="s">
        <v>741</v>
      </c>
      <c r="M1525">
        <v>2022</v>
      </c>
      <c r="N1525" t="s">
        <v>5937</v>
      </c>
    </row>
    <row r="1526" spans="1:14">
      <c r="A1526" s="152" t="s">
        <v>2395</v>
      </c>
      <c r="B1526" s="152" t="s">
        <v>444</v>
      </c>
      <c r="C1526" s="152" t="s">
        <v>4</v>
      </c>
      <c r="D1526" s="152" t="s">
        <v>407</v>
      </c>
      <c r="E1526" s="152" t="s">
        <v>142</v>
      </c>
      <c r="F1526"/>
      <c r="G1526" s="152" t="s">
        <v>732</v>
      </c>
      <c r="H1526" s="152" t="s">
        <v>11</v>
      </c>
      <c r="I1526" s="152" t="s">
        <v>506</v>
      </c>
      <c r="J1526"/>
      <c r="K1526" s="152" t="s">
        <v>744</v>
      </c>
      <c r="L1526" s="152" t="s">
        <v>741</v>
      </c>
      <c r="M1526">
        <v>2022</v>
      </c>
      <c r="N1526" t="s">
        <v>5938</v>
      </c>
    </row>
    <row r="1527" spans="1:14">
      <c r="A1527" s="152" t="s">
        <v>2396</v>
      </c>
      <c r="B1527" s="152" t="s">
        <v>444</v>
      </c>
      <c r="C1527" s="152" t="s">
        <v>4</v>
      </c>
      <c r="D1527" s="152" t="s">
        <v>407</v>
      </c>
      <c r="E1527" s="152" t="s">
        <v>142</v>
      </c>
      <c r="F1527"/>
      <c r="G1527" s="152" t="s">
        <v>733</v>
      </c>
      <c r="H1527" s="152" t="s">
        <v>11</v>
      </c>
      <c r="I1527" s="152" t="s">
        <v>506</v>
      </c>
      <c r="J1527"/>
      <c r="K1527" s="152" t="s">
        <v>744</v>
      </c>
      <c r="L1527" s="152" t="s">
        <v>741</v>
      </c>
      <c r="M1527">
        <v>2022</v>
      </c>
      <c r="N1527" t="s">
        <v>5939</v>
      </c>
    </row>
    <row r="1528" spans="1:14">
      <c r="A1528" s="152" t="s">
        <v>2397</v>
      </c>
      <c r="B1528" s="152" t="s">
        <v>444</v>
      </c>
      <c r="C1528" s="152" t="s">
        <v>4</v>
      </c>
      <c r="D1528" s="152" t="s">
        <v>407</v>
      </c>
      <c r="E1528" s="152" t="s">
        <v>142</v>
      </c>
      <c r="F1528"/>
      <c r="G1528" s="152" t="s">
        <v>734</v>
      </c>
      <c r="H1528" s="152" t="s">
        <v>11</v>
      </c>
      <c r="I1528" s="152" t="s">
        <v>506</v>
      </c>
      <c r="J1528"/>
      <c r="K1528" s="152" t="s">
        <v>744</v>
      </c>
      <c r="L1528" s="152" t="s">
        <v>741</v>
      </c>
      <c r="M1528">
        <v>2022</v>
      </c>
      <c r="N1528" t="s">
        <v>5940</v>
      </c>
    </row>
    <row r="1529" spans="1:14">
      <c r="A1529" s="152" t="s">
        <v>2398</v>
      </c>
      <c r="B1529" s="152" t="s">
        <v>444</v>
      </c>
      <c r="C1529" s="152" t="s">
        <v>4</v>
      </c>
      <c r="D1529" s="152" t="s">
        <v>407</v>
      </c>
      <c r="E1529" s="152" t="s">
        <v>142</v>
      </c>
      <c r="F1529"/>
      <c r="G1529" s="152" t="s">
        <v>735</v>
      </c>
      <c r="H1529" s="152" t="s">
        <v>11</v>
      </c>
      <c r="I1529" s="152" t="s">
        <v>506</v>
      </c>
      <c r="J1529"/>
      <c r="K1529" s="152" t="s">
        <v>744</v>
      </c>
      <c r="L1529" s="152" t="s">
        <v>741</v>
      </c>
      <c r="M1529">
        <v>2022</v>
      </c>
      <c r="N1529" t="s">
        <v>5941</v>
      </c>
    </row>
    <row r="1530" spans="1:14">
      <c r="A1530" s="152" t="s">
        <v>2399</v>
      </c>
      <c r="B1530" s="152" t="s">
        <v>444</v>
      </c>
      <c r="C1530" s="152" t="s">
        <v>4</v>
      </c>
      <c r="D1530" s="152" t="s">
        <v>407</v>
      </c>
      <c r="E1530" s="152" t="s">
        <v>142</v>
      </c>
      <c r="F1530"/>
      <c r="G1530" s="152" t="s">
        <v>736</v>
      </c>
      <c r="H1530" s="152" t="s">
        <v>11</v>
      </c>
      <c r="I1530" s="152" t="s">
        <v>506</v>
      </c>
      <c r="J1530"/>
      <c r="K1530" s="152" t="s">
        <v>744</v>
      </c>
      <c r="L1530" s="152" t="s">
        <v>741</v>
      </c>
      <c r="M1530">
        <v>2022</v>
      </c>
      <c r="N1530" t="s">
        <v>5942</v>
      </c>
    </row>
    <row r="1531" spans="1:14">
      <c r="A1531" s="152" t="s">
        <v>2400</v>
      </c>
      <c r="B1531" s="152" t="s">
        <v>444</v>
      </c>
      <c r="C1531" s="152" t="s">
        <v>4</v>
      </c>
      <c r="D1531" s="152" t="s">
        <v>407</v>
      </c>
      <c r="E1531" s="152" t="s">
        <v>142</v>
      </c>
      <c r="F1531"/>
      <c r="G1531" s="152" t="s">
        <v>737</v>
      </c>
      <c r="H1531" s="152" t="s">
        <v>11</v>
      </c>
      <c r="I1531" s="152" t="s">
        <v>506</v>
      </c>
      <c r="J1531">
        <v>5.9130775193999998</v>
      </c>
      <c r="K1531" s="152" t="s">
        <v>744</v>
      </c>
      <c r="L1531" s="152" t="s">
        <v>741</v>
      </c>
      <c r="M1531">
        <v>2022</v>
      </c>
      <c r="N1531" t="s">
        <v>5943</v>
      </c>
    </row>
    <row r="1532" spans="1:14">
      <c r="A1532" s="152" t="s">
        <v>2401</v>
      </c>
      <c r="B1532" s="152" t="s">
        <v>444</v>
      </c>
      <c r="C1532" s="152" t="s">
        <v>4</v>
      </c>
      <c r="D1532" s="152" t="s">
        <v>407</v>
      </c>
      <c r="E1532" s="152" t="s">
        <v>142</v>
      </c>
      <c r="F1532"/>
      <c r="G1532" s="152" t="s">
        <v>739</v>
      </c>
      <c r="H1532" s="152" t="s">
        <v>11</v>
      </c>
      <c r="I1532" s="152" t="s">
        <v>506</v>
      </c>
      <c r="J1532"/>
      <c r="K1532" s="152" t="s">
        <v>744</v>
      </c>
      <c r="L1532" s="152" t="s">
        <v>741</v>
      </c>
      <c r="M1532">
        <v>2022</v>
      </c>
      <c r="N1532" t="s">
        <v>5944</v>
      </c>
    </row>
    <row r="1533" spans="1:14">
      <c r="A1533" s="152" t="s">
        <v>2402</v>
      </c>
      <c r="B1533" s="152" t="s">
        <v>444</v>
      </c>
      <c r="C1533" s="152" t="s">
        <v>4</v>
      </c>
      <c r="D1533" s="152" t="s">
        <v>407</v>
      </c>
      <c r="E1533" s="152" t="s">
        <v>143</v>
      </c>
      <c r="F1533"/>
      <c r="G1533" s="152" t="s">
        <v>732</v>
      </c>
      <c r="H1533" s="152" t="s">
        <v>11</v>
      </c>
      <c r="I1533" s="152" t="s">
        <v>506</v>
      </c>
      <c r="J1533"/>
      <c r="K1533" s="152" t="s">
        <v>744</v>
      </c>
      <c r="L1533" s="152" t="s">
        <v>741</v>
      </c>
      <c r="M1533">
        <v>2022</v>
      </c>
      <c r="N1533" t="s">
        <v>5945</v>
      </c>
    </row>
    <row r="1534" spans="1:14">
      <c r="A1534" s="152" t="s">
        <v>2403</v>
      </c>
      <c r="B1534" s="152" t="s">
        <v>444</v>
      </c>
      <c r="C1534" s="152" t="s">
        <v>4</v>
      </c>
      <c r="D1534" s="152" t="s">
        <v>407</v>
      </c>
      <c r="E1534" s="152" t="s">
        <v>143</v>
      </c>
      <c r="F1534"/>
      <c r="G1534" s="152" t="s">
        <v>733</v>
      </c>
      <c r="H1534" s="152" t="s">
        <v>11</v>
      </c>
      <c r="I1534" s="152" t="s">
        <v>506</v>
      </c>
      <c r="J1534">
        <v>0.98470835000000001</v>
      </c>
      <c r="K1534" s="152" t="s">
        <v>744</v>
      </c>
      <c r="L1534" s="152" t="s">
        <v>741</v>
      </c>
      <c r="M1534">
        <v>2022</v>
      </c>
      <c r="N1534" t="s">
        <v>5946</v>
      </c>
    </row>
    <row r="1535" spans="1:14">
      <c r="A1535" s="152" t="s">
        <v>2404</v>
      </c>
      <c r="B1535" s="152" t="s">
        <v>444</v>
      </c>
      <c r="C1535" s="152" t="s">
        <v>4</v>
      </c>
      <c r="D1535" s="152" t="s">
        <v>407</v>
      </c>
      <c r="E1535" s="152" t="s">
        <v>143</v>
      </c>
      <c r="F1535"/>
      <c r="G1535" s="152" t="s">
        <v>734</v>
      </c>
      <c r="H1535" s="152" t="s">
        <v>11</v>
      </c>
      <c r="I1535" s="152" t="s">
        <v>506</v>
      </c>
      <c r="J1535">
        <v>0.98470835000000001</v>
      </c>
      <c r="K1535" s="152" t="s">
        <v>744</v>
      </c>
      <c r="L1535" s="152" t="s">
        <v>741</v>
      </c>
      <c r="M1535">
        <v>2022</v>
      </c>
      <c r="N1535" t="s">
        <v>5947</v>
      </c>
    </row>
    <row r="1536" spans="1:14">
      <c r="A1536" s="152" t="s">
        <v>2405</v>
      </c>
      <c r="B1536" s="152" t="s">
        <v>444</v>
      </c>
      <c r="C1536" s="152" t="s">
        <v>4</v>
      </c>
      <c r="D1536" s="152" t="s">
        <v>407</v>
      </c>
      <c r="E1536" s="152" t="s">
        <v>143</v>
      </c>
      <c r="F1536"/>
      <c r="G1536" s="152" t="s">
        <v>735</v>
      </c>
      <c r="H1536" s="152" t="s">
        <v>11</v>
      </c>
      <c r="I1536" s="152" t="s">
        <v>506</v>
      </c>
      <c r="J1536"/>
      <c r="K1536" s="152" t="s">
        <v>744</v>
      </c>
      <c r="L1536" s="152" t="s">
        <v>741</v>
      </c>
      <c r="M1536">
        <v>2022</v>
      </c>
      <c r="N1536" t="s">
        <v>5948</v>
      </c>
    </row>
    <row r="1537" spans="1:14">
      <c r="A1537" s="152" t="s">
        <v>2406</v>
      </c>
      <c r="B1537" s="152" t="s">
        <v>444</v>
      </c>
      <c r="C1537" s="152" t="s">
        <v>4</v>
      </c>
      <c r="D1537" s="152" t="s">
        <v>407</v>
      </c>
      <c r="E1537" s="152" t="s">
        <v>143</v>
      </c>
      <c r="F1537"/>
      <c r="G1537" s="152" t="s">
        <v>736</v>
      </c>
      <c r="H1537" s="152" t="s">
        <v>11</v>
      </c>
      <c r="I1537" s="152" t="s">
        <v>506</v>
      </c>
      <c r="J1537"/>
      <c r="K1537" s="152" t="s">
        <v>744</v>
      </c>
      <c r="L1537" s="152" t="s">
        <v>741</v>
      </c>
      <c r="M1537">
        <v>2022</v>
      </c>
      <c r="N1537" t="s">
        <v>5949</v>
      </c>
    </row>
    <row r="1538" spans="1:14">
      <c r="A1538" s="152" t="s">
        <v>2407</v>
      </c>
      <c r="B1538" s="152" t="s">
        <v>444</v>
      </c>
      <c r="C1538" s="152" t="s">
        <v>4</v>
      </c>
      <c r="D1538" s="152" t="s">
        <v>407</v>
      </c>
      <c r="E1538" s="152" t="s">
        <v>143</v>
      </c>
      <c r="F1538"/>
      <c r="G1538" s="152" t="s">
        <v>737</v>
      </c>
      <c r="H1538" s="152" t="s">
        <v>11</v>
      </c>
      <c r="I1538" s="152" t="s">
        <v>506</v>
      </c>
      <c r="J1538">
        <v>1.2337591000000001</v>
      </c>
      <c r="K1538" s="152" t="s">
        <v>744</v>
      </c>
      <c r="L1538" s="152" t="s">
        <v>741</v>
      </c>
      <c r="M1538">
        <v>2022</v>
      </c>
      <c r="N1538" t="s">
        <v>5950</v>
      </c>
    </row>
    <row r="1539" spans="1:14">
      <c r="A1539" s="152" t="s">
        <v>2408</v>
      </c>
      <c r="B1539" s="152" t="s">
        <v>444</v>
      </c>
      <c r="C1539" s="152" t="s">
        <v>4</v>
      </c>
      <c r="D1539" s="152" t="s">
        <v>407</v>
      </c>
      <c r="E1539" s="152" t="s">
        <v>143</v>
      </c>
      <c r="F1539"/>
      <c r="G1539" s="152" t="s">
        <v>739</v>
      </c>
      <c r="H1539" s="152" t="s">
        <v>11</v>
      </c>
      <c r="I1539" s="152" t="s">
        <v>506</v>
      </c>
      <c r="J1539"/>
      <c r="K1539" s="152" t="s">
        <v>744</v>
      </c>
      <c r="L1539" s="152" t="s">
        <v>741</v>
      </c>
      <c r="M1539">
        <v>2022</v>
      </c>
      <c r="N1539" t="s">
        <v>5951</v>
      </c>
    </row>
    <row r="1540" spans="1:14">
      <c r="A1540" s="152" t="s">
        <v>2409</v>
      </c>
      <c r="B1540" s="152" t="s">
        <v>444</v>
      </c>
      <c r="C1540" s="152" t="s">
        <v>4</v>
      </c>
      <c r="D1540" s="152" t="s">
        <v>407</v>
      </c>
      <c r="E1540" s="152" t="s">
        <v>146</v>
      </c>
      <c r="F1540"/>
      <c r="G1540" s="152" t="s">
        <v>732</v>
      </c>
      <c r="H1540" s="152" t="s">
        <v>11</v>
      </c>
      <c r="I1540" s="152" t="s">
        <v>506</v>
      </c>
      <c r="J1540"/>
      <c r="K1540" s="152" t="s">
        <v>744</v>
      </c>
      <c r="L1540" s="152" t="s">
        <v>741</v>
      </c>
      <c r="M1540">
        <v>2022</v>
      </c>
      <c r="N1540" t="s">
        <v>5952</v>
      </c>
    </row>
    <row r="1541" spans="1:14">
      <c r="A1541" s="152" t="s">
        <v>2410</v>
      </c>
      <c r="B1541" s="152" t="s">
        <v>444</v>
      </c>
      <c r="C1541" s="152" t="s">
        <v>4</v>
      </c>
      <c r="D1541" s="152" t="s">
        <v>407</v>
      </c>
      <c r="E1541" s="152" t="s">
        <v>146</v>
      </c>
      <c r="F1541"/>
      <c r="G1541" s="152" t="s">
        <v>733</v>
      </c>
      <c r="H1541" s="152" t="s">
        <v>11</v>
      </c>
      <c r="I1541" s="152" t="s">
        <v>506</v>
      </c>
      <c r="J1541">
        <v>0.98470835000000001</v>
      </c>
      <c r="K1541" s="152" t="s">
        <v>744</v>
      </c>
      <c r="L1541" s="152" t="s">
        <v>741</v>
      </c>
      <c r="M1541">
        <v>2022</v>
      </c>
      <c r="N1541" t="s">
        <v>5953</v>
      </c>
    </row>
    <row r="1542" spans="1:14">
      <c r="A1542" s="152" t="s">
        <v>2411</v>
      </c>
      <c r="B1542" s="152" t="s">
        <v>444</v>
      </c>
      <c r="C1542" s="152" t="s">
        <v>4</v>
      </c>
      <c r="D1542" s="152" t="s">
        <v>407</v>
      </c>
      <c r="E1542" s="152" t="s">
        <v>146</v>
      </c>
      <c r="F1542"/>
      <c r="G1542" s="152" t="s">
        <v>734</v>
      </c>
      <c r="H1542" s="152" t="s">
        <v>11</v>
      </c>
      <c r="I1542" s="152" t="s">
        <v>506</v>
      </c>
      <c r="J1542"/>
      <c r="K1542" s="152" t="s">
        <v>744</v>
      </c>
      <c r="L1542" s="152" t="s">
        <v>741</v>
      </c>
      <c r="M1542">
        <v>2022</v>
      </c>
      <c r="N1542" t="s">
        <v>5954</v>
      </c>
    </row>
    <row r="1543" spans="1:14">
      <c r="A1543" s="152" t="s">
        <v>2412</v>
      </c>
      <c r="B1543" s="152" t="s">
        <v>444</v>
      </c>
      <c r="C1543" s="152" t="s">
        <v>4</v>
      </c>
      <c r="D1543" s="152" t="s">
        <v>407</v>
      </c>
      <c r="E1543" s="152" t="s">
        <v>146</v>
      </c>
      <c r="F1543"/>
      <c r="G1543" s="152" t="s">
        <v>735</v>
      </c>
      <c r="H1543" s="152" t="s">
        <v>11</v>
      </c>
      <c r="I1543" s="152" t="s">
        <v>506</v>
      </c>
      <c r="J1543"/>
      <c r="K1543" s="152" t="s">
        <v>744</v>
      </c>
      <c r="L1543" s="152" t="s">
        <v>741</v>
      </c>
      <c r="M1543">
        <v>2022</v>
      </c>
      <c r="N1543" t="s">
        <v>5955</v>
      </c>
    </row>
    <row r="1544" spans="1:14">
      <c r="A1544" s="152" t="s">
        <v>2413</v>
      </c>
      <c r="B1544" s="152" t="s">
        <v>444</v>
      </c>
      <c r="C1544" s="152" t="s">
        <v>4</v>
      </c>
      <c r="D1544" s="152" t="s">
        <v>407</v>
      </c>
      <c r="E1544" s="152" t="s">
        <v>146</v>
      </c>
      <c r="F1544"/>
      <c r="G1544" s="152" t="s">
        <v>736</v>
      </c>
      <c r="H1544" s="152" t="s">
        <v>11</v>
      </c>
      <c r="I1544" s="152" t="s">
        <v>506</v>
      </c>
      <c r="J1544"/>
      <c r="K1544" s="152" t="s">
        <v>744</v>
      </c>
      <c r="L1544" s="152" t="s">
        <v>741</v>
      </c>
      <c r="M1544">
        <v>2022</v>
      </c>
      <c r="N1544" t="s">
        <v>5956</v>
      </c>
    </row>
    <row r="1545" spans="1:14">
      <c r="A1545" s="152" t="s">
        <v>2414</v>
      </c>
      <c r="B1545" s="152" t="s">
        <v>444</v>
      </c>
      <c r="C1545" s="152" t="s">
        <v>4</v>
      </c>
      <c r="D1545" s="152" t="s">
        <v>407</v>
      </c>
      <c r="E1545" s="152" t="s">
        <v>146</v>
      </c>
      <c r="F1545"/>
      <c r="G1545" s="152" t="s">
        <v>737</v>
      </c>
      <c r="H1545" s="152" t="s">
        <v>11</v>
      </c>
      <c r="I1545" s="152" t="s">
        <v>506</v>
      </c>
      <c r="J1545">
        <v>1.2337591000000001</v>
      </c>
      <c r="K1545" s="152" t="s">
        <v>744</v>
      </c>
      <c r="L1545" s="152" t="s">
        <v>741</v>
      </c>
      <c r="M1545">
        <v>2022</v>
      </c>
      <c r="N1545" t="s">
        <v>5957</v>
      </c>
    </row>
    <row r="1546" spans="1:14">
      <c r="A1546" s="152" t="s">
        <v>2415</v>
      </c>
      <c r="B1546" s="152" t="s">
        <v>444</v>
      </c>
      <c r="C1546" s="152" t="s">
        <v>4</v>
      </c>
      <c r="D1546" s="152" t="s">
        <v>407</v>
      </c>
      <c r="E1546" s="152" t="s">
        <v>146</v>
      </c>
      <c r="F1546"/>
      <c r="G1546" s="152" t="s">
        <v>739</v>
      </c>
      <c r="H1546" s="152" t="s">
        <v>11</v>
      </c>
      <c r="I1546" s="152" t="s">
        <v>506</v>
      </c>
      <c r="J1546"/>
      <c r="K1546" s="152" t="s">
        <v>744</v>
      </c>
      <c r="L1546" s="152" t="s">
        <v>741</v>
      </c>
      <c r="M1546">
        <v>2022</v>
      </c>
      <c r="N1546" t="s">
        <v>5958</v>
      </c>
    </row>
    <row r="1547" spans="1:14">
      <c r="A1547" s="152" t="s">
        <v>2416</v>
      </c>
      <c r="B1547" s="152" t="s">
        <v>444</v>
      </c>
      <c r="C1547" s="152" t="s">
        <v>4</v>
      </c>
      <c r="D1547" s="152" t="s">
        <v>407</v>
      </c>
      <c r="E1547" s="152" t="s">
        <v>149</v>
      </c>
      <c r="F1547"/>
      <c r="G1547" s="152" t="s">
        <v>732</v>
      </c>
      <c r="H1547" s="152" t="s">
        <v>11</v>
      </c>
      <c r="I1547" s="152" t="s">
        <v>506</v>
      </c>
      <c r="J1547"/>
      <c r="K1547" s="152" t="s">
        <v>744</v>
      </c>
      <c r="L1547" s="152" t="s">
        <v>741</v>
      </c>
      <c r="M1547">
        <v>2022</v>
      </c>
      <c r="N1547" t="s">
        <v>5959</v>
      </c>
    </row>
    <row r="1548" spans="1:14">
      <c r="A1548" s="152" t="s">
        <v>2417</v>
      </c>
      <c r="B1548" s="152" t="s">
        <v>444</v>
      </c>
      <c r="C1548" s="152" t="s">
        <v>4</v>
      </c>
      <c r="D1548" s="152" t="s">
        <v>407</v>
      </c>
      <c r="E1548" s="152" t="s">
        <v>149</v>
      </c>
      <c r="F1548"/>
      <c r="G1548" s="152" t="s">
        <v>733</v>
      </c>
      <c r="H1548" s="152" t="s">
        <v>11</v>
      </c>
      <c r="I1548" s="152" t="s">
        <v>506</v>
      </c>
      <c r="J1548">
        <v>0.98470835000000001</v>
      </c>
      <c r="K1548" s="152" t="s">
        <v>744</v>
      </c>
      <c r="L1548" s="152" t="s">
        <v>741</v>
      </c>
      <c r="M1548">
        <v>2022</v>
      </c>
      <c r="N1548" t="s">
        <v>5960</v>
      </c>
    </row>
    <row r="1549" spans="1:14">
      <c r="A1549" s="152" t="s">
        <v>2418</v>
      </c>
      <c r="B1549" s="152" t="s">
        <v>444</v>
      </c>
      <c r="C1549" s="152" t="s">
        <v>4</v>
      </c>
      <c r="D1549" s="152" t="s">
        <v>407</v>
      </c>
      <c r="E1549" s="152" t="s">
        <v>149</v>
      </c>
      <c r="F1549"/>
      <c r="G1549" s="152" t="s">
        <v>734</v>
      </c>
      <c r="H1549" s="152" t="s">
        <v>11</v>
      </c>
      <c r="I1549" s="152" t="s">
        <v>506</v>
      </c>
      <c r="J1549">
        <v>0.98470835000000001</v>
      </c>
      <c r="K1549" s="152" t="s">
        <v>744</v>
      </c>
      <c r="L1549" s="152" t="s">
        <v>741</v>
      </c>
      <c r="M1549">
        <v>2022</v>
      </c>
      <c r="N1549" t="s">
        <v>5961</v>
      </c>
    </row>
    <row r="1550" spans="1:14">
      <c r="A1550" s="152" t="s">
        <v>2419</v>
      </c>
      <c r="B1550" s="152" t="s">
        <v>444</v>
      </c>
      <c r="C1550" s="152" t="s">
        <v>4</v>
      </c>
      <c r="D1550" s="152" t="s">
        <v>407</v>
      </c>
      <c r="E1550" s="152" t="s">
        <v>149</v>
      </c>
      <c r="F1550"/>
      <c r="G1550" s="152" t="s">
        <v>735</v>
      </c>
      <c r="H1550" s="152" t="s">
        <v>11</v>
      </c>
      <c r="I1550" s="152" t="s">
        <v>506</v>
      </c>
      <c r="J1550"/>
      <c r="K1550" s="152" t="s">
        <v>744</v>
      </c>
      <c r="L1550" s="152" t="s">
        <v>741</v>
      </c>
      <c r="M1550">
        <v>2022</v>
      </c>
      <c r="N1550" t="s">
        <v>5962</v>
      </c>
    </row>
    <row r="1551" spans="1:14">
      <c r="A1551" s="152" t="s">
        <v>2420</v>
      </c>
      <c r="B1551" s="152" t="s">
        <v>444</v>
      </c>
      <c r="C1551" s="152" t="s">
        <v>4</v>
      </c>
      <c r="D1551" s="152" t="s">
        <v>407</v>
      </c>
      <c r="E1551" s="152" t="s">
        <v>149</v>
      </c>
      <c r="F1551"/>
      <c r="G1551" s="152" t="s">
        <v>736</v>
      </c>
      <c r="H1551" s="152" t="s">
        <v>11</v>
      </c>
      <c r="I1551" s="152" t="s">
        <v>506</v>
      </c>
      <c r="J1551"/>
      <c r="K1551" s="152" t="s">
        <v>744</v>
      </c>
      <c r="L1551" s="152" t="s">
        <v>741</v>
      </c>
      <c r="M1551">
        <v>2022</v>
      </c>
      <c r="N1551" t="s">
        <v>5963</v>
      </c>
    </row>
    <row r="1552" spans="1:14">
      <c r="A1552" s="152" t="s">
        <v>2421</v>
      </c>
      <c r="B1552" s="152" t="s">
        <v>444</v>
      </c>
      <c r="C1552" s="152" t="s">
        <v>4</v>
      </c>
      <c r="D1552" s="152" t="s">
        <v>407</v>
      </c>
      <c r="E1552" s="152" t="s">
        <v>149</v>
      </c>
      <c r="F1552"/>
      <c r="G1552" s="152" t="s">
        <v>737</v>
      </c>
      <c r="H1552" s="152" t="s">
        <v>11</v>
      </c>
      <c r="I1552" s="152" t="s">
        <v>506</v>
      </c>
      <c r="J1552">
        <v>1.2337591000000001</v>
      </c>
      <c r="K1552" s="152" t="s">
        <v>744</v>
      </c>
      <c r="L1552" s="152" t="s">
        <v>741</v>
      </c>
      <c r="M1552">
        <v>2022</v>
      </c>
      <c r="N1552" t="s">
        <v>5964</v>
      </c>
    </row>
    <row r="1553" spans="1:14">
      <c r="A1553" s="152" t="s">
        <v>2422</v>
      </c>
      <c r="B1553" s="152" t="s">
        <v>444</v>
      </c>
      <c r="C1553" s="152" t="s">
        <v>4</v>
      </c>
      <c r="D1553" s="152" t="s">
        <v>407</v>
      </c>
      <c r="E1553" s="152" t="s">
        <v>149</v>
      </c>
      <c r="F1553"/>
      <c r="G1553" s="152" t="s">
        <v>739</v>
      </c>
      <c r="H1553" s="152" t="s">
        <v>11</v>
      </c>
      <c r="I1553" s="152" t="s">
        <v>506</v>
      </c>
      <c r="J1553"/>
      <c r="K1553" s="152" t="s">
        <v>744</v>
      </c>
      <c r="L1553" s="152" t="s">
        <v>741</v>
      </c>
      <c r="M1553">
        <v>2022</v>
      </c>
      <c r="N1553" t="s">
        <v>5965</v>
      </c>
    </row>
    <row r="1554" spans="1:14">
      <c r="A1554" s="152" t="s">
        <v>2423</v>
      </c>
      <c r="B1554" s="152" t="s">
        <v>444</v>
      </c>
      <c r="C1554" s="152" t="s">
        <v>4</v>
      </c>
      <c r="D1554" s="152" t="s">
        <v>407</v>
      </c>
      <c r="E1554" s="152" t="s">
        <v>152</v>
      </c>
      <c r="F1554"/>
      <c r="G1554" s="152" t="s">
        <v>732</v>
      </c>
      <c r="H1554" s="152" t="s">
        <v>11</v>
      </c>
      <c r="I1554" s="152" t="s">
        <v>506</v>
      </c>
      <c r="J1554"/>
      <c r="K1554" s="152" t="s">
        <v>744</v>
      </c>
      <c r="L1554" s="152" t="s">
        <v>741</v>
      </c>
      <c r="M1554">
        <v>2022</v>
      </c>
      <c r="N1554" t="s">
        <v>5966</v>
      </c>
    </row>
    <row r="1555" spans="1:14">
      <c r="A1555" s="152" t="s">
        <v>2424</v>
      </c>
      <c r="B1555" s="152" t="s">
        <v>444</v>
      </c>
      <c r="C1555" s="152" t="s">
        <v>4</v>
      </c>
      <c r="D1555" s="152" t="s">
        <v>407</v>
      </c>
      <c r="E1555" s="152" t="s">
        <v>152</v>
      </c>
      <c r="F1555"/>
      <c r="G1555" s="152" t="s">
        <v>733</v>
      </c>
      <c r="H1555" s="152" t="s">
        <v>11</v>
      </c>
      <c r="I1555" s="152" t="s">
        <v>506</v>
      </c>
      <c r="J1555"/>
      <c r="K1555" s="152" t="s">
        <v>744</v>
      </c>
      <c r="L1555" s="152" t="s">
        <v>741</v>
      </c>
      <c r="M1555">
        <v>2022</v>
      </c>
      <c r="N1555" t="s">
        <v>5967</v>
      </c>
    </row>
    <row r="1556" spans="1:14">
      <c r="A1556" s="152" t="s">
        <v>2425</v>
      </c>
      <c r="B1556" s="152" t="s">
        <v>444</v>
      </c>
      <c r="C1556" s="152" t="s">
        <v>4</v>
      </c>
      <c r="D1556" s="152" t="s">
        <v>407</v>
      </c>
      <c r="E1556" s="152" t="s">
        <v>152</v>
      </c>
      <c r="F1556"/>
      <c r="G1556" s="152" t="s">
        <v>734</v>
      </c>
      <c r="H1556" s="152" t="s">
        <v>11</v>
      </c>
      <c r="I1556" s="152" t="s">
        <v>506</v>
      </c>
      <c r="J1556">
        <v>0.98470835000000001</v>
      </c>
      <c r="K1556" s="152" t="s">
        <v>744</v>
      </c>
      <c r="L1556" s="152" t="s">
        <v>741</v>
      </c>
      <c r="M1556">
        <v>2022</v>
      </c>
      <c r="N1556" t="s">
        <v>5968</v>
      </c>
    </row>
    <row r="1557" spans="1:14">
      <c r="A1557" s="152" t="s">
        <v>2426</v>
      </c>
      <c r="B1557" s="152" t="s">
        <v>444</v>
      </c>
      <c r="C1557" s="152" t="s">
        <v>4</v>
      </c>
      <c r="D1557" s="152" t="s">
        <v>407</v>
      </c>
      <c r="E1557" s="152" t="s">
        <v>152</v>
      </c>
      <c r="F1557"/>
      <c r="G1557" s="152" t="s">
        <v>735</v>
      </c>
      <c r="H1557" s="152" t="s">
        <v>11</v>
      </c>
      <c r="I1557" s="152" t="s">
        <v>506</v>
      </c>
      <c r="J1557"/>
      <c r="K1557" s="152" t="s">
        <v>744</v>
      </c>
      <c r="L1557" s="152" t="s">
        <v>741</v>
      </c>
      <c r="M1557">
        <v>2022</v>
      </c>
      <c r="N1557" t="s">
        <v>5969</v>
      </c>
    </row>
    <row r="1558" spans="1:14">
      <c r="A1558" s="152" t="s">
        <v>2427</v>
      </c>
      <c r="B1558" s="152" t="s">
        <v>444</v>
      </c>
      <c r="C1558" s="152" t="s">
        <v>4</v>
      </c>
      <c r="D1558" s="152" t="s">
        <v>407</v>
      </c>
      <c r="E1558" s="152" t="s">
        <v>152</v>
      </c>
      <c r="F1558"/>
      <c r="G1558" s="152" t="s">
        <v>736</v>
      </c>
      <c r="H1558" s="152" t="s">
        <v>11</v>
      </c>
      <c r="I1558" s="152" t="s">
        <v>506</v>
      </c>
      <c r="J1558"/>
      <c r="K1558" s="152" t="s">
        <v>744</v>
      </c>
      <c r="L1558" s="152" t="s">
        <v>741</v>
      </c>
      <c r="M1558">
        <v>2022</v>
      </c>
      <c r="N1558" t="s">
        <v>5970</v>
      </c>
    </row>
    <row r="1559" spans="1:14">
      <c r="A1559" s="152" t="s">
        <v>2428</v>
      </c>
      <c r="B1559" s="152" t="s">
        <v>444</v>
      </c>
      <c r="C1559" s="152" t="s">
        <v>4</v>
      </c>
      <c r="D1559" s="152" t="s">
        <v>407</v>
      </c>
      <c r="E1559" s="152" t="s">
        <v>152</v>
      </c>
      <c r="F1559"/>
      <c r="G1559" s="152" t="s">
        <v>737</v>
      </c>
      <c r="H1559" s="152" t="s">
        <v>11</v>
      </c>
      <c r="I1559" s="152" t="s">
        <v>506</v>
      </c>
      <c r="J1559">
        <v>1.2337591000000001</v>
      </c>
      <c r="K1559" s="152" t="s">
        <v>744</v>
      </c>
      <c r="L1559" s="152" t="s">
        <v>741</v>
      </c>
      <c r="M1559">
        <v>2022</v>
      </c>
      <c r="N1559" t="s">
        <v>5971</v>
      </c>
    </row>
    <row r="1560" spans="1:14">
      <c r="A1560" s="152" t="s">
        <v>2429</v>
      </c>
      <c r="B1560" s="152" t="s">
        <v>444</v>
      </c>
      <c r="C1560" s="152" t="s">
        <v>4</v>
      </c>
      <c r="D1560" s="152" t="s">
        <v>407</v>
      </c>
      <c r="E1560" s="152" t="s">
        <v>152</v>
      </c>
      <c r="F1560"/>
      <c r="G1560" s="152" t="s">
        <v>739</v>
      </c>
      <c r="H1560" s="152" t="s">
        <v>11</v>
      </c>
      <c r="I1560" s="152" t="s">
        <v>506</v>
      </c>
      <c r="J1560"/>
      <c r="K1560" s="152" t="s">
        <v>744</v>
      </c>
      <c r="L1560" s="152" t="s">
        <v>741</v>
      </c>
      <c r="M1560">
        <v>2022</v>
      </c>
      <c r="N1560" t="s">
        <v>5972</v>
      </c>
    </row>
    <row r="1561" spans="1:14">
      <c r="A1561" s="152" t="s">
        <v>2430</v>
      </c>
      <c r="B1561" s="152" t="s">
        <v>444</v>
      </c>
      <c r="C1561" s="152" t="s">
        <v>4</v>
      </c>
      <c r="D1561" s="152" t="s">
        <v>407</v>
      </c>
      <c r="E1561" s="152" t="s">
        <v>157</v>
      </c>
      <c r="F1561"/>
      <c r="G1561" s="152" t="s">
        <v>732</v>
      </c>
      <c r="H1561" s="152" t="s">
        <v>11</v>
      </c>
      <c r="I1561" s="152" t="s">
        <v>506</v>
      </c>
      <c r="J1561"/>
      <c r="K1561" s="152" t="s">
        <v>744</v>
      </c>
      <c r="L1561" s="152" t="s">
        <v>741</v>
      </c>
      <c r="M1561">
        <v>2022</v>
      </c>
      <c r="N1561" t="s">
        <v>5973</v>
      </c>
    </row>
    <row r="1562" spans="1:14">
      <c r="A1562" s="152" t="s">
        <v>2431</v>
      </c>
      <c r="B1562" s="152" t="s">
        <v>444</v>
      </c>
      <c r="C1562" s="152" t="s">
        <v>4</v>
      </c>
      <c r="D1562" s="152" t="s">
        <v>407</v>
      </c>
      <c r="E1562" s="152" t="s">
        <v>157</v>
      </c>
      <c r="F1562"/>
      <c r="G1562" s="152" t="s">
        <v>733</v>
      </c>
      <c r="H1562" s="152" t="s">
        <v>11</v>
      </c>
      <c r="I1562" s="152" t="s">
        <v>506</v>
      </c>
      <c r="J1562"/>
      <c r="K1562" s="152" t="s">
        <v>744</v>
      </c>
      <c r="L1562" s="152" t="s">
        <v>741</v>
      </c>
      <c r="M1562">
        <v>2022</v>
      </c>
      <c r="N1562" t="s">
        <v>5974</v>
      </c>
    </row>
    <row r="1563" spans="1:14">
      <c r="A1563" s="152" t="s">
        <v>2432</v>
      </c>
      <c r="B1563" s="152" t="s">
        <v>444</v>
      </c>
      <c r="C1563" s="152" t="s">
        <v>4</v>
      </c>
      <c r="D1563" s="152" t="s">
        <v>407</v>
      </c>
      <c r="E1563" s="152" t="s">
        <v>157</v>
      </c>
      <c r="F1563"/>
      <c r="G1563" s="152" t="s">
        <v>734</v>
      </c>
      <c r="H1563" s="152" t="s">
        <v>11</v>
      </c>
      <c r="I1563" s="152" t="s">
        <v>506</v>
      </c>
      <c r="J1563">
        <v>0.98470835000000001</v>
      </c>
      <c r="K1563" s="152" t="s">
        <v>744</v>
      </c>
      <c r="L1563" s="152" t="s">
        <v>741</v>
      </c>
      <c r="M1563">
        <v>2022</v>
      </c>
      <c r="N1563" t="s">
        <v>5975</v>
      </c>
    </row>
    <row r="1564" spans="1:14">
      <c r="A1564" s="152" t="s">
        <v>2433</v>
      </c>
      <c r="B1564" s="152" t="s">
        <v>444</v>
      </c>
      <c r="C1564" s="152" t="s">
        <v>4</v>
      </c>
      <c r="D1564" s="152" t="s">
        <v>407</v>
      </c>
      <c r="E1564" s="152" t="s">
        <v>157</v>
      </c>
      <c r="F1564"/>
      <c r="G1564" s="152" t="s">
        <v>735</v>
      </c>
      <c r="H1564" s="152" t="s">
        <v>11</v>
      </c>
      <c r="I1564" s="152" t="s">
        <v>506</v>
      </c>
      <c r="J1564"/>
      <c r="K1564" s="152" t="s">
        <v>744</v>
      </c>
      <c r="L1564" s="152" t="s">
        <v>741</v>
      </c>
      <c r="M1564">
        <v>2022</v>
      </c>
      <c r="N1564" t="s">
        <v>5976</v>
      </c>
    </row>
    <row r="1565" spans="1:14">
      <c r="A1565" s="152" t="s">
        <v>2434</v>
      </c>
      <c r="B1565" s="152" t="s">
        <v>444</v>
      </c>
      <c r="C1565" s="152" t="s">
        <v>4</v>
      </c>
      <c r="D1565" s="152" t="s">
        <v>407</v>
      </c>
      <c r="E1565" s="152" t="s">
        <v>157</v>
      </c>
      <c r="F1565"/>
      <c r="G1565" s="152" t="s">
        <v>736</v>
      </c>
      <c r="H1565" s="152" t="s">
        <v>11</v>
      </c>
      <c r="I1565" s="152" t="s">
        <v>506</v>
      </c>
      <c r="J1565"/>
      <c r="K1565" s="152" t="s">
        <v>744</v>
      </c>
      <c r="L1565" s="152" t="s">
        <v>741</v>
      </c>
      <c r="M1565">
        <v>2022</v>
      </c>
      <c r="N1565" t="s">
        <v>5977</v>
      </c>
    </row>
    <row r="1566" spans="1:14">
      <c r="A1566" s="152" t="s">
        <v>2435</v>
      </c>
      <c r="B1566" s="152" t="s">
        <v>444</v>
      </c>
      <c r="C1566" s="152" t="s">
        <v>4</v>
      </c>
      <c r="D1566" s="152" t="s">
        <v>407</v>
      </c>
      <c r="E1566" s="152" t="s">
        <v>157</v>
      </c>
      <c r="F1566"/>
      <c r="G1566" s="152" t="s">
        <v>737</v>
      </c>
      <c r="H1566" s="152" t="s">
        <v>11</v>
      </c>
      <c r="I1566" s="152" t="s">
        <v>506</v>
      </c>
      <c r="J1566">
        <v>1.2643491</v>
      </c>
      <c r="K1566" s="152" t="s">
        <v>744</v>
      </c>
      <c r="L1566" s="152" t="s">
        <v>741</v>
      </c>
      <c r="M1566">
        <v>2022</v>
      </c>
      <c r="N1566" t="s">
        <v>5978</v>
      </c>
    </row>
    <row r="1567" spans="1:14">
      <c r="A1567" s="152" t="s">
        <v>2436</v>
      </c>
      <c r="B1567" s="152" t="s">
        <v>444</v>
      </c>
      <c r="C1567" s="152" t="s">
        <v>4</v>
      </c>
      <c r="D1567" s="152" t="s">
        <v>407</v>
      </c>
      <c r="E1567" s="152" t="s">
        <v>157</v>
      </c>
      <c r="F1567"/>
      <c r="G1567" s="152" t="s">
        <v>739</v>
      </c>
      <c r="H1567" s="152" t="s">
        <v>11</v>
      </c>
      <c r="I1567" s="152" t="s">
        <v>506</v>
      </c>
      <c r="J1567"/>
      <c r="K1567" s="152" t="s">
        <v>744</v>
      </c>
      <c r="L1567" s="152" t="s">
        <v>741</v>
      </c>
      <c r="M1567">
        <v>2022</v>
      </c>
      <c r="N1567" t="s">
        <v>5979</v>
      </c>
    </row>
    <row r="1568" spans="1:14">
      <c r="A1568" s="152" t="s">
        <v>2437</v>
      </c>
      <c r="B1568" s="152" t="s">
        <v>444</v>
      </c>
      <c r="C1568" s="152" t="s">
        <v>4</v>
      </c>
      <c r="D1568" s="152" t="s">
        <v>407</v>
      </c>
      <c r="E1568" s="152" t="s">
        <v>175</v>
      </c>
      <c r="F1568"/>
      <c r="G1568" s="152" t="s">
        <v>732</v>
      </c>
      <c r="H1568" s="152" t="s">
        <v>11</v>
      </c>
      <c r="I1568" s="152" t="s">
        <v>506</v>
      </c>
      <c r="J1568"/>
      <c r="K1568" s="152" t="s">
        <v>744</v>
      </c>
      <c r="L1568" s="152" t="s">
        <v>741</v>
      </c>
      <c r="M1568">
        <v>2022</v>
      </c>
      <c r="N1568" t="s">
        <v>5980</v>
      </c>
    </row>
    <row r="1569" spans="1:14">
      <c r="A1569" s="152" t="s">
        <v>2438</v>
      </c>
      <c r="B1569" s="152" t="s">
        <v>444</v>
      </c>
      <c r="C1569" s="152" t="s">
        <v>4</v>
      </c>
      <c r="D1569" s="152" t="s">
        <v>407</v>
      </c>
      <c r="E1569" s="152" t="s">
        <v>175</v>
      </c>
      <c r="F1569"/>
      <c r="G1569" s="152" t="s">
        <v>733</v>
      </c>
      <c r="H1569" s="152" t="s">
        <v>11</v>
      </c>
      <c r="I1569" s="152" t="s">
        <v>506</v>
      </c>
      <c r="J1569"/>
      <c r="K1569" s="152" t="s">
        <v>744</v>
      </c>
      <c r="L1569" s="152" t="s">
        <v>741</v>
      </c>
      <c r="M1569">
        <v>2022</v>
      </c>
      <c r="N1569" t="s">
        <v>5981</v>
      </c>
    </row>
    <row r="1570" spans="1:14">
      <c r="A1570" s="152" t="s">
        <v>2439</v>
      </c>
      <c r="B1570" s="152" t="s">
        <v>444</v>
      </c>
      <c r="C1570" s="152" t="s">
        <v>4</v>
      </c>
      <c r="D1570" s="152" t="s">
        <v>407</v>
      </c>
      <c r="E1570" s="152" t="s">
        <v>175</v>
      </c>
      <c r="F1570"/>
      <c r="G1570" s="152" t="s">
        <v>734</v>
      </c>
      <c r="H1570" s="152" t="s">
        <v>11</v>
      </c>
      <c r="I1570" s="152" t="s">
        <v>506</v>
      </c>
      <c r="J1570">
        <v>0.98470835000000001</v>
      </c>
      <c r="K1570" s="152" t="s">
        <v>744</v>
      </c>
      <c r="L1570" s="152" t="s">
        <v>741</v>
      </c>
      <c r="M1570">
        <v>2022</v>
      </c>
      <c r="N1570" t="s">
        <v>5982</v>
      </c>
    </row>
    <row r="1571" spans="1:14">
      <c r="A1571" s="152" t="s">
        <v>2440</v>
      </c>
      <c r="B1571" s="152" t="s">
        <v>444</v>
      </c>
      <c r="C1571" s="152" t="s">
        <v>4</v>
      </c>
      <c r="D1571" s="152" t="s">
        <v>407</v>
      </c>
      <c r="E1571" s="152" t="s">
        <v>175</v>
      </c>
      <c r="F1571"/>
      <c r="G1571" s="152" t="s">
        <v>735</v>
      </c>
      <c r="H1571" s="152" t="s">
        <v>11</v>
      </c>
      <c r="I1571" s="152" t="s">
        <v>506</v>
      </c>
      <c r="J1571"/>
      <c r="K1571" s="152" t="s">
        <v>744</v>
      </c>
      <c r="L1571" s="152" t="s">
        <v>741</v>
      </c>
      <c r="M1571">
        <v>2022</v>
      </c>
      <c r="N1571" t="s">
        <v>5983</v>
      </c>
    </row>
    <row r="1572" spans="1:14">
      <c r="A1572" s="152" t="s">
        <v>2441</v>
      </c>
      <c r="B1572" s="152" t="s">
        <v>444</v>
      </c>
      <c r="C1572" s="152" t="s">
        <v>4</v>
      </c>
      <c r="D1572" s="152" t="s">
        <v>407</v>
      </c>
      <c r="E1572" s="152" t="s">
        <v>175</v>
      </c>
      <c r="F1572"/>
      <c r="G1572" s="152" t="s">
        <v>736</v>
      </c>
      <c r="H1572" s="152" t="s">
        <v>11</v>
      </c>
      <c r="I1572" s="152" t="s">
        <v>506</v>
      </c>
      <c r="J1572"/>
      <c r="K1572" s="152" t="s">
        <v>744</v>
      </c>
      <c r="L1572" s="152" t="s">
        <v>741</v>
      </c>
      <c r="M1572">
        <v>2022</v>
      </c>
      <c r="N1572" t="s">
        <v>5984</v>
      </c>
    </row>
    <row r="1573" spans="1:14">
      <c r="A1573" s="152" t="s">
        <v>2442</v>
      </c>
      <c r="B1573" s="152" t="s">
        <v>444</v>
      </c>
      <c r="C1573" s="152" t="s">
        <v>4</v>
      </c>
      <c r="D1573" s="152" t="s">
        <v>407</v>
      </c>
      <c r="E1573" s="152" t="s">
        <v>175</v>
      </c>
      <c r="F1573"/>
      <c r="G1573" s="152" t="s">
        <v>737</v>
      </c>
      <c r="H1573" s="152" t="s">
        <v>11</v>
      </c>
      <c r="I1573" s="152" t="s">
        <v>506</v>
      </c>
      <c r="J1573">
        <v>17.577140449000002</v>
      </c>
      <c r="K1573" s="152" t="s">
        <v>744</v>
      </c>
      <c r="L1573" s="152" t="s">
        <v>741</v>
      </c>
      <c r="M1573">
        <v>2022</v>
      </c>
      <c r="N1573" t="s">
        <v>5985</v>
      </c>
    </row>
    <row r="1574" spans="1:14">
      <c r="A1574" s="152" t="s">
        <v>2443</v>
      </c>
      <c r="B1574" s="152" t="s">
        <v>444</v>
      </c>
      <c r="C1574" s="152" t="s">
        <v>4</v>
      </c>
      <c r="D1574" s="152" t="s">
        <v>407</v>
      </c>
      <c r="E1574" s="152" t="s">
        <v>175</v>
      </c>
      <c r="F1574"/>
      <c r="G1574" s="152" t="s">
        <v>739</v>
      </c>
      <c r="H1574" s="152" t="s">
        <v>11</v>
      </c>
      <c r="I1574" s="152" t="s">
        <v>506</v>
      </c>
      <c r="J1574"/>
      <c r="K1574" s="152" t="s">
        <v>744</v>
      </c>
      <c r="L1574" s="152" t="s">
        <v>741</v>
      </c>
      <c r="M1574">
        <v>2022</v>
      </c>
      <c r="N1574" t="s">
        <v>5986</v>
      </c>
    </row>
    <row r="1575" spans="1:14">
      <c r="A1575" s="152" t="s">
        <v>2444</v>
      </c>
      <c r="B1575" s="152" t="s">
        <v>444</v>
      </c>
      <c r="C1575" s="152" t="s">
        <v>4</v>
      </c>
      <c r="D1575" s="152" t="s">
        <v>407</v>
      </c>
      <c r="E1575" s="152" t="s">
        <v>158</v>
      </c>
      <c r="F1575"/>
      <c r="G1575" s="152" t="s">
        <v>732</v>
      </c>
      <c r="H1575" s="152" t="s">
        <v>11</v>
      </c>
      <c r="I1575" s="152" t="s">
        <v>506</v>
      </c>
      <c r="J1575"/>
      <c r="K1575" s="152" t="s">
        <v>744</v>
      </c>
      <c r="L1575" s="152" t="s">
        <v>741</v>
      </c>
      <c r="M1575">
        <v>2022</v>
      </c>
      <c r="N1575" t="s">
        <v>5987</v>
      </c>
    </row>
    <row r="1576" spans="1:14">
      <c r="A1576" s="152" t="s">
        <v>2445</v>
      </c>
      <c r="B1576" s="152" t="s">
        <v>444</v>
      </c>
      <c r="C1576" s="152" t="s">
        <v>4</v>
      </c>
      <c r="D1576" s="152" t="s">
        <v>407</v>
      </c>
      <c r="E1576" s="152" t="s">
        <v>158</v>
      </c>
      <c r="F1576"/>
      <c r="G1576" s="152" t="s">
        <v>733</v>
      </c>
      <c r="H1576" s="152" t="s">
        <v>11</v>
      </c>
      <c r="I1576" s="152" t="s">
        <v>506</v>
      </c>
      <c r="J1576"/>
      <c r="K1576" s="152" t="s">
        <v>744</v>
      </c>
      <c r="L1576" s="152" t="s">
        <v>741</v>
      </c>
      <c r="M1576">
        <v>2022</v>
      </c>
      <c r="N1576" t="s">
        <v>5988</v>
      </c>
    </row>
    <row r="1577" spans="1:14">
      <c r="A1577" s="152" t="s">
        <v>2446</v>
      </c>
      <c r="B1577" s="152" t="s">
        <v>444</v>
      </c>
      <c r="C1577" s="152" t="s">
        <v>4</v>
      </c>
      <c r="D1577" s="152" t="s">
        <v>407</v>
      </c>
      <c r="E1577" s="152" t="s">
        <v>158</v>
      </c>
      <c r="F1577"/>
      <c r="G1577" s="152" t="s">
        <v>734</v>
      </c>
      <c r="H1577" s="152" t="s">
        <v>11</v>
      </c>
      <c r="I1577" s="152" t="s">
        <v>506</v>
      </c>
      <c r="J1577">
        <v>21.280193797999999</v>
      </c>
      <c r="K1577" s="152" t="s">
        <v>744</v>
      </c>
      <c r="L1577" s="152" t="s">
        <v>741</v>
      </c>
      <c r="M1577">
        <v>2022</v>
      </c>
      <c r="N1577" t="s">
        <v>5989</v>
      </c>
    </row>
    <row r="1578" spans="1:14">
      <c r="A1578" s="152" t="s">
        <v>2447</v>
      </c>
      <c r="B1578" s="152" t="s">
        <v>444</v>
      </c>
      <c r="C1578" s="152" t="s">
        <v>4</v>
      </c>
      <c r="D1578" s="152" t="s">
        <v>407</v>
      </c>
      <c r="E1578" s="152" t="s">
        <v>158</v>
      </c>
      <c r="F1578"/>
      <c r="G1578" s="152" t="s">
        <v>735</v>
      </c>
      <c r="H1578" s="152" t="s">
        <v>11</v>
      </c>
      <c r="I1578" s="152" t="s">
        <v>506</v>
      </c>
      <c r="J1578">
        <v>21.280193797999999</v>
      </c>
      <c r="K1578" s="152" t="s">
        <v>744</v>
      </c>
      <c r="L1578" s="152" t="s">
        <v>741</v>
      </c>
      <c r="M1578">
        <v>2022</v>
      </c>
      <c r="N1578" t="s">
        <v>5990</v>
      </c>
    </row>
    <row r="1579" spans="1:14">
      <c r="A1579" s="152" t="s">
        <v>2448</v>
      </c>
      <c r="B1579" s="152" t="s">
        <v>444</v>
      </c>
      <c r="C1579" s="152" t="s">
        <v>4</v>
      </c>
      <c r="D1579" s="152" t="s">
        <v>407</v>
      </c>
      <c r="E1579" s="152" t="s">
        <v>158</v>
      </c>
      <c r="F1579"/>
      <c r="G1579" s="152" t="s">
        <v>736</v>
      </c>
      <c r="H1579" s="152" t="s">
        <v>11</v>
      </c>
      <c r="I1579" s="152" t="s">
        <v>506</v>
      </c>
      <c r="J1579"/>
      <c r="K1579" s="152" t="s">
        <v>744</v>
      </c>
      <c r="L1579" s="152" t="s">
        <v>741</v>
      </c>
      <c r="M1579">
        <v>2022</v>
      </c>
      <c r="N1579" t="s">
        <v>5991</v>
      </c>
    </row>
    <row r="1580" spans="1:14">
      <c r="A1580" s="152" t="s">
        <v>2449</v>
      </c>
      <c r="B1580" s="152" t="s">
        <v>444</v>
      </c>
      <c r="C1580" s="152" t="s">
        <v>4</v>
      </c>
      <c r="D1580" s="152" t="s">
        <v>407</v>
      </c>
      <c r="E1580" s="152" t="s">
        <v>158</v>
      </c>
      <c r="F1580"/>
      <c r="G1580" s="152" t="s">
        <v>737</v>
      </c>
      <c r="H1580" s="152" t="s">
        <v>11</v>
      </c>
      <c r="I1580" s="152" t="s">
        <v>506</v>
      </c>
      <c r="J1580"/>
      <c r="K1580" s="152" t="s">
        <v>744</v>
      </c>
      <c r="L1580" s="152" t="s">
        <v>741</v>
      </c>
      <c r="M1580">
        <v>2022</v>
      </c>
      <c r="N1580" t="s">
        <v>5992</v>
      </c>
    </row>
    <row r="1581" spans="1:14">
      <c r="A1581" s="152" t="s">
        <v>2450</v>
      </c>
      <c r="B1581" s="152" t="s">
        <v>444</v>
      </c>
      <c r="C1581" s="152" t="s">
        <v>4</v>
      </c>
      <c r="D1581" s="152" t="s">
        <v>407</v>
      </c>
      <c r="E1581" s="152" t="s">
        <v>158</v>
      </c>
      <c r="F1581"/>
      <c r="G1581" s="152" t="s">
        <v>739</v>
      </c>
      <c r="H1581" s="152" t="s">
        <v>11</v>
      </c>
      <c r="I1581" s="152" t="s">
        <v>506</v>
      </c>
      <c r="J1581"/>
      <c r="K1581" s="152" t="s">
        <v>744</v>
      </c>
      <c r="L1581" s="152" t="s">
        <v>741</v>
      </c>
      <c r="M1581">
        <v>2022</v>
      </c>
      <c r="N1581" t="s">
        <v>5993</v>
      </c>
    </row>
    <row r="1582" spans="1:14">
      <c r="A1582" s="152" t="s">
        <v>2451</v>
      </c>
      <c r="B1582" s="152" t="s">
        <v>444</v>
      </c>
      <c r="C1582" s="152" t="s">
        <v>4</v>
      </c>
      <c r="D1582" s="152" t="s">
        <v>407</v>
      </c>
      <c r="E1582" s="152" t="s">
        <v>165</v>
      </c>
      <c r="F1582"/>
      <c r="G1582" s="152" t="s">
        <v>732</v>
      </c>
      <c r="H1582" s="152" t="s">
        <v>11</v>
      </c>
      <c r="I1582" s="152" t="s">
        <v>506</v>
      </c>
      <c r="J1582"/>
      <c r="K1582" s="152" t="s">
        <v>744</v>
      </c>
      <c r="L1582" s="152" t="s">
        <v>741</v>
      </c>
      <c r="M1582">
        <v>2022</v>
      </c>
      <c r="N1582" t="s">
        <v>5994</v>
      </c>
    </row>
    <row r="1583" spans="1:14">
      <c r="A1583" s="152" t="s">
        <v>2452</v>
      </c>
      <c r="B1583" s="152" t="s">
        <v>444</v>
      </c>
      <c r="C1583" s="152" t="s">
        <v>4</v>
      </c>
      <c r="D1583" s="152" t="s">
        <v>407</v>
      </c>
      <c r="E1583" s="152" t="s">
        <v>165</v>
      </c>
      <c r="F1583"/>
      <c r="G1583" s="152" t="s">
        <v>733</v>
      </c>
      <c r="H1583" s="152" t="s">
        <v>11</v>
      </c>
      <c r="I1583" s="152" t="s">
        <v>506</v>
      </c>
      <c r="J1583"/>
      <c r="K1583" s="152" t="s">
        <v>744</v>
      </c>
      <c r="L1583" s="152" t="s">
        <v>741</v>
      </c>
      <c r="M1583">
        <v>2022</v>
      </c>
      <c r="N1583" t="s">
        <v>5995</v>
      </c>
    </row>
    <row r="1584" spans="1:14">
      <c r="A1584" s="152" t="s">
        <v>2453</v>
      </c>
      <c r="B1584" s="152" t="s">
        <v>444</v>
      </c>
      <c r="C1584" s="152" t="s">
        <v>4</v>
      </c>
      <c r="D1584" s="152" t="s">
        <v>407</v>
      </c>
      <c r="E1584" s="152" t="s">
        <v>165</v>
      </c>
      <c r="F1584"/>
      <c r="G1584" s="152" t="s">
        <v>734</v>
      </c>
      <c r="H1584" s="152" t="s">
        <v>11</v>
      </c>
      <c r="I1584" s="152" t="s">
        <v>506</v>
      </c>
      <c r="J1584">
        <v>21.280193797999999</v>
      </c>
      <c r="K1584" s="152" t="s">
        <v>744</v>
      </c>
      <c r="L1584" s="152" t="s">
        <v>741</v>
      </c>
      <c r="M1584">
        <v>2022</v>
      </c>
      <c r="N1584" t="s">
        <v>5996</v>
      </c>
    </row>
    <row r="1585" spans="1:14">
      <c r="A1585" s="152" t="s">
        <v>2454</v>
      </c>
      <c r="B1585" s="152" t="s">
        <v>444</v>
      </c>
      <c r="C1585" s="152" t="s">
        <v>4</v>
      </c>
      <c r="D1585" s="152" t="s">
        <v>407</v>
      </c>
      <c r="E1585" s="152" t="s">
        <v>165</v>
      </c>
      <c r="F1585"/>
      <c r="G1585" s="152" t="s">
        <v>735</v>
      </c>
      <c r="H1585" s="152" t="s">
        <v>11</v>
      </c>
      <c r="I1585" s="152" t="s">
        <v>506</v>
      </c>
      <c r="J1585"/>
      <c r="K1585" s="152" t="s">
        <v>744</v>
      </c>
      <c r="L1585" s="152" t="s">
        <v>741</v>
      </c>
      <c r="M1585">
        <v>2022</v>
      </c>
      <c r="N1585" t="s">
        <v>5997</v>
      </c>
    </row>
    <row r="1586" spans="1:14">
      <c r="A1586" s="152" t="s">
        <v>2455</v>
      </c>
      <c r="B1586" s="152" t="s">
        <v>444</v>
      </c>
      <c r="C1586" s="152" t="s">
        <v>4</v>
      </c>
      <c r="D1586" s="152" t="s">
        <v>407</v>
      </c>
      <c r="E1586" s="152" t="s">
        <v>165</v>
      </c>
      <c r="F1586"/>
      <c r="G1586" s="152" t="s">
        <v>736</v>
      </c>
      <c r="H1586" s="152" t="s">
        <v>11</v>
      </c>
      <c r="I1586" s="152" t="s">
        <v>506</v>
      </c>
      <c r="J1586"/>
      <c r="K1586" s="152" t="s">
        <v>744</v>
      </c>
      <c r="L1586" s="152" t="s">
        <v>741</v>
      </c>
      <c r="M1586">
        <v>2022</v>
      </c>
      <c r="N1586" t="s">
        <v>5998</v>
      </c>
    </row>
    <row r="1587" spans="1:14">
      <c r="A1587" s="152" t="s">
        <v>2456</v>
      </c>
      <c r="B1587" s="152" t="s">
        <v>444</v>
      </c>
      <c r="C1587" s="152" t="s">
        <v>4</v>
      </c>
      <c r="D1587" s="152" t="s">
        <v>407</v>
      </c>
      <c r="E1587" s="152" t="s">
        <v>165</v>
      </c>
      <c r="F1587"/>
      <c r="G1587" s="152" t="s">
        <v>737</v>
      </c>
      <c r="H1587" s="152" t="s">
        <v>11</v>
      </c>
      <c r="I1587" s="152" t="s">
        <v>506</v>
      </c>
      <c r="J1587">
        <v>71.95</v>
      </c>
      <c r="K1587" s="152" t="s">
        <v>744</v>
      </c>
      <c r="L1587" s="152" t="s">
        <v>741</v>
      </c>
      <c r="M1587">
        <v>2022</v>
      </c>
      <c r="N1587" t="s">
        <v>5999</v>
      </c>
    </row>
    <row r="1588" spans="1:14">
      <c r="A1588" s="152" t="s">
        <v>2457</v>
      </c>
      <c r="B1588" s="152" t="s">
        <v>444</v>
      </c>
      <c r="C1588" s="152" t="s">
        <v>4</v>
      </c>
      <c r="D1588" s="152" t="s">
        <v>407</v>
      </c>
      <c r="E1588" s="152" t="s">
        <v>165</v>
      </c>
      <c r="F1588"/>
      <c r="G1588" s="152" t="s">
        <v>739</v>
      </c>
      <c r="H1588" s="152" t="s">
        <v>11</v>
      </c>
      <c r="I1588" s="152" t="s">
        <v>506</v>
      </c>
      <c r="J1588"/>
      <c r="K1588" s="152" t="s">
        <v>744</v>
      </c>
      <c r="L1588" s="152" t="s">
        <v>741</v>
      </c>
      <c r="M1588">
        <v>2022</v>
      </c>
      <c r="N1588" t="s">
        <v>6000</v>
      </c>
    </row>
    <row r="1589" spans="1:14">
      <c r="A1589" s="152" t="s">
        <v>2458</v>
      </c>
      <c r="B1589" s="152" t="s">
        <v>444</v>
      </c>
      <c r="C1589" s="152" t="s">
        <v>4</v>
      </c>
      <c r="D1589" s="152" t="s">
        <v>407</v>
      </c>
      <c r="E1589" s="152" t="s">
        <v>176</v>
      </c>
      <c r="F1589"/>
      <c r="G1589" s="152" t="s">
        <v>732</v>
      </c>
      <c r="H1589" s="152" t="s">
        <v>11</v>
      </c>
      <c r="I1589" s="152" t="s">
        <v>506</v>
      </c>
      <c r="J1589"/>
      <c r="K1589" s="152" t="s">
        <v>744</v>
      </c>
      <c r="L1589" s="152" t="s">
        <v>741</v>
      </c>
      <c r="M1589">
        <v>2022</v>
      </c>
      <c r="N1589" t="s">
        <v>6001</v>
      </c>
    </row>
    <row r="1590" spans="1:14">
      <c r="A1590" s="152" t="s">
        <v>2459</v>
      </c>
      <c r="B1590" s="152" t="s">
        <v>444</v>
      </c>
      <c r="C1590" s="152" t="s">
        <v>4</v>
      </c>
      <c r="D1590" s="152" t="s">
        <v>407</v>
      </c>
      <c r="E1590" s="152" t="s">
        <v>176</v>
      </c>
      <c r="F1590"/>
      <c r="G1590" s="152" t="s">
        <v>733</v>
      </c>
      <c r="H1590" s="152" t="s">
        <v>11</v>
      </c>
      <c r="I1590" s="152" t="s">
        <v>506</v>
      </c>
      <c r="J1590"/>
      <c r="K1590" s="152" t="s">
        <v>744</v>
      </c>
      <c r="L1590" s="152" t="s">
        <v>741</v>
      </c>
      <c r="M1590">
        <v>2022</v>
      </c>
      <c r="N1590" t="s">
        <v>6002</v>
      </c>
    </row>
    <row r="1591" spans="1:14">
      <c r="A1591" s="152" t="s">
        <v>2460</v>
      </c>
      <c r="B1591" s="152" t="s">
        <v>444</v>
      </c>
      <c r="C1591" s="152" t="s">
        <v>4</v>
      </c>
      <c r="D1591" s="152" t="s">
        <v>407</v>
      </c>
      <c r="E1591" s="152" t="s">
        <v>176</v>
      </c>
      <c r="F1591"/>
      <c r="G1591" s="152" t="s">
        <v>734</v>
      </c>
      <c r="H1591" s="152" t="s">
        <v>11</v>
      </c>
      <c r="I1591" s="152" t="s">
        <v>506</v>
      </c>
      <c r="J1591">
        <v>21.280193797999999</v>
      </c>
      <c r="K1591" s="152" t="s">
        <v>744</v>
      </c>
      <c r="L1591" s="152" t="s">
        <v>741</v>
      </c>
      <c r="M1591">
        <v>2022</v>
      </c>
      <c r="N1591" t="s">
        <v>6003</v>
      </c>
    </row>
    <row r="1592" spans="1:14">
      <c r="A1592" s="152" t="s">
        <v>2461</v>
      </c>
      <c r="B1592" s="152" t="s">
        <v>444</v>
      </c>
      <c r="C1592" s="152" t="s">
        <v>4</v>
      </c>
      <c r="D1592" s="152" t="s">
        <v>407</v>
      </c>
      <c r="E1592" s="152" t="s">
        <v>176</v>
      </c>
      <c r="F1592"/>
      <c r="G1592" s="152" t="s">
        <v>735</v>
      </c>
      <c r="H1592" s="152" t="s">
        <v>11</v>
      </c>
      <c r="I1592" s="152" t="s">
        <v>506</v>
      </c>
      <c r="J1592"/>
      <c r="K1592" s="152" t="s">
        <v>744</v>
      </c>
      <c r="L1592" s="152" t="s">
        <v>741</v>
      </c>
      <c r="M1592">
        <v>2022</v>
      </c>
      <c r="N1592" t="s">
        <v>6004</v>
      </c>
    </row>
    <row r="1593" spans="1:14">
      <c r="A1593" s="152" t="s">
        <v>2462</v>
      </c>
      <c r="B1593" s="152" t="s">
        <v>444</v>
      </c>
      <c r="C1593" s="152" t="s">
        <v>4</v>
      </c>
      <c r="D1593" s="152" t="s">
        <v>407</v>
      </c>
      <c r="E1593" s="152" t="s">
        <v>176</v>
      </c>
      <c r="F1593"/>
      <c r="G1593" s="152" t="s">
        <v>736</v>
      </c>
      <c r="H1593" s="152" t="s">
        <v>11</v>
      </c>
      <c r="I1593" s="152" t="s">
        <v>506</v>
      </c>
      <c r="J1593"/>
      <c r="K1593" s="152" t="s">
        <v>744</v>
      </c>
      <c r="L1593" s="152" t="s">
        <v>741</v>
      </c>
      <c r="M1593">
        <v>2022</v>
      </c>
      <c r="N1593" t="s">
        <v>6005</v>
      </c>
    </row>
    <row r="1594" spans="1:14">
      <c r="A1594" s="152" t="s">
        <v>2463</v>
      </c>
      <c r="B1594" s="152" t="s">
        <v>444</v>
      </c>
      <c r="C1594" s="152" t="s">
        <v>4</v>
      </c>
      <c r="D1594" s="152" t="s">
        <v>407</v>
      </c>
      <c r="E1594" s="152" t="s">
        <v>176</v>
      </c>
      <c r="F1594"/>
      <c r="G1594" s="152" t="s">
        <v>737</v>
      </c>
      <c r="H1594" s="152" t="s">
        <v>11</v>
      </c>
      <c r="I1594" s="152" t="s">
        <v>506</v>
      </c>
      <c r="J1594"/>
      <c r="K1594" s="152" t="s">
        <v>744</v>
      </c>
      <c r="L1594" s="152" t="s">
        <v>741</v>
      </c>
      <c r="M1594">
        <v>2022</v>
      </c>
      <c r="N1594" t="s">
        <v>6006</v>
      </c>
    </row>
    <row r="1595" spans="1:14">
      <c r="A1595" s="152" t="s">
        <v>2464</v>
      </c>
      <c r="B1595" s="152" t="s">
        <v>444</v>
      </c>
      <c r="C1595" s="152" t="s">
        <v>4</v>
      </c>
      <c r="D1595" s="152" t="s">
        <v>407</v>
      </c>
      <c r="E1595" s="152" t="s">
        <v>176</v>
      </c>
      <c r="F1595"/>
      <c r="G1595" s="152" t="s">
        <v>739</v>
      </c>
      <c r="H1595" s="152" t="s">
        <v>11</v>
      </c>
      <c r="I1595" s="152" t="s">
        <v>506</v>
      </c>
      <c r="J1595"/>
      <c r="K1595" s="152" t="s">
        <v>744</v>
      </c>
      <c r="L1595" s="152" t="s">
        <v>741</v>
      </c>
      <c r="M1595">
        <v>2022</v>
      </c>
      <c r="N1595" t="s">
        <v>6007</v>
      </c>
    </row>
    <row r="1596" spans="1:14">
      <c r="A1596" s="152" t="s">
        <v>2465</v>
      </c>
      <c r="B1596" s="152" t="s">
        <v>444</v>
      </c>
      <c r="C1596" s="152" t="s">
        <v>4</v>
      </c>
      <c r="D1596" s="152" t="s">
        <v>407</v>
      </c>
      <c r="E1596" s="152" t="s">
        <v>181</v>
      </c>
      <c r="F1596"/>
      <c r="G1596" s="152" t="s">
        <v>732</v>
      </c>
      <c r="H1596" s="152" t="s">
        <v>11</v>
      </c>
      <c r="I1596" s="152" t="s">
        <v>506</v>
      </c>
      <c r="J1596"/>
      <c r="K1596" s="152" t="s">
        <v>744</v>
      </c>
      <c r="L1596" s="152" t="s">
        <v>741</v>
      </c>
      <c r="M1596">
        <v>2022</v>
      </c>
      <c r="N1596" t="s">
        <v>6008</v>
      </c>
    </row>
    <row r="1597" spans="1:14">
      <c r="A1597" s="152" t="s">
        <v>2466</v>
      </c>
      <c r="B1597" s="152" t="s">
        <v>444</v>
      </c>
      <c r="C1597" s="152" t="s">
        <v>4</v>
      </c>
      <c r="D1597" s="152" t="s">
        <v>407</v>
      </c>
      <c r="E1597" s="152" t="s">
        <v>181</v>
      </c>
      <c r="F1597"/>
      <c r="G1597" s="152" t="s">
        <v>733</v>
      </c>
      <c r="H1597" s="152" t="s">
        <v>11</v>
      </c>
      <c r="I1597" s="152" t="s">
        <v>506</v>
      </c>
      <c r="J1597"/>
      <c r="K1597" s="152" t="s">
        <v>744</v>
      </c>
      <c r="L1597" s="152" t="s">
        <v>741</v>
      </c>
      <c r="M1597">
        <v>2022</v>
      </c>
      <c r="N1597" t="s">
        <v>6009</v>
      </c>
    </row>
    <row r="1598" spans="1:14">
      <c r="A1598" s="152" t="s">
        <v>2467</v>
      </c>
      <c r="B1598" s="152" t="s">
        <v>444</v>
      </c>
      <c r="C1598" s="152" t="s">
        <v>4</v>
      </c>
      <c r="D1598" s="152" t="s">
        <v>407</v>
      </c>
      <c r="E1598" s="152" t="s">
        <v>181</v>
      </c>
      <c r="F1598"/>
      <c r="G1598" s="152" t="s">
        <v>734</v>
      </c>
      <c r="H1598" s="152" t="s">
        <v>11</v>
      </c>
      <c r="I1598" s="152" t="s">
        <v>506</v>
      </c>
      <c r="J1598">
        <v>21.280193797999999</v>
      </c>
      <c r="K1598" s="152" t="s">
        <v>744</v>
      </c>
      <c r="L1598" s="152" t="s">
        <v>741</v>
      </c>
      <c r="M1598">
        <v>2022</v>
      </c>
      <c r="N1598" t="s">
        <v>6010</v>
      </c>
    </row>
    <row r="1599" spans="1:14">
      <c r="A1599" s="152" t="s">
        <v>2468</v>
      </c>
      <c r="B1599" s="152" t="s">
        <v>444</v>
      </c>
      <c r="C1599" s="152" t="s">
        <v>4</v>
      </c>
      <c r="D1599" s="152" t="s">
        <v>407</v>
      </c>
      <c r="E1599" s="152" t="s">
        <v>181</v>
      </c>
      <c r="F1599"/>
      <c r="G1599" s="152" t="s">
        <v>735</v>
      </c>
      <c r="H1599" s="152" t="s">
        <v>11</v>
      </c>
      <c r="I1599" s="152" t="s">
        <v>506</v>
      </c>
      <c r="J1599">
        <v>21.280193797999999</v>
      </c>
      <c r="K1599" s="152" t="s">
        <v>744</v>
      </c>
      <c r="L1599" s="152" t="s">
        <v>741</v>
      </c>
      <c r="M1599">
        <v>2022</v>
      </c>
      <c r="N1599" t="s">
        <v>6011</v>
      </c>
    </row>
    <row r="1600" spans="1:14">
      <c r="A1600" s="152" t="s">
        <v>2469</v>
      </c>
      <c r="B1600" s="152" t="s">
        <v>444</v>
      </c>
      <c r="C1600" s="152" t="s">
        <v>4</v>
      </c>
      <c r="D1600" s="152" t="s">
        <v>407</v>
      </c>
      <c r="E1600" s="152" t="s">
        <v>181</v>
      </c>
      <c r="F1600"/>
      <c r="G1600" s="152" t="s">
        <v>736</v>
      </c>
      <c r="H1600" s="152" t="s">
        <v>11</v>
      </c>
      <c r="I1600" s="152" t="s">
        <v>506</v>
      </c>
      <c r="J1600">
        <v>8.9105813952999995</v>
      </c>
      <c r="K1600" s="152" t="s">
        <v>744</v>
      </c>
      <c r="L1600" s="152" t="s">
        <v>741</v>
      </c>
      <c r="M1600">
        <v>2022</v>
      </c>
      <c r="N1600" t="s">
        <v>6012</v>
      </c>
    </row>
    <row r="1601" spans="1:14">
      <c r="A1601" s="152" t="s">
        <v>2470</v>
      </c>
      <c r="B1601" s="152" t="s">
        <v>444</v>
      </c>
      <c r="C1601" s="152" t="s">
        <v>4</v>
      </c>
      <c r="D1601" s="152" t="s">
        <v>407</v>
      </c>
      <c r="E1601" s="152" t="s">
        <v>181</v>
      </c>
      <c r="F1601"/>
      <c r="G1601" s="152" t="s">
        <v>737</v>
      </c>
      <c r="H1601" s="152" t="s">
        <v>11</v>
      </c>
      <c r="I1601" s="152" t="s">
        <v>506</v>
      </c>
      <c r="J1601">
        <v>828.01354454</v>
      </c>
      <c r="K1601" s="152" t="s">
        <v>744</v>
      </c>
      <c r="L1601" s="152" t="s">
        <v>741</v>
      </c>
      <c r="M1601">
        <v>2022</v>
      </c>
      <c r="N1601" t="s">
        <v>6013</v>
      </c>
    </row>
    <row r="1602" spans="1:14">
      <c r="A1602" s="152" t="s">
        <v>2471</v>
      </c>
      <c r="B1602" s="152" t="s">
        <v>444</v>
      </c>
      <c r="C1602" s="152" t="s">
        <v>4</v>
      </c>
      <c r="D1602" s="152" t="s">
        <v>407</v>
      </c>
      <c r="E1602" s="152" t="s">
        <v>181</v>
      </c>
      <c r="F1602"/>
      <c r="G1602" s="152" t="s">
        <v>739</v>
      </c>
      <c r="H1602" s="152" t="s">
        <v>11</v>
      </c>
      <c r="I1602" s="152" t="s">
        <v>506</v>
      </c>
      <c r="J1602"/>
      <c r="K1602" s="152" t="s">
        <v>744</v>
      </c>
      <c r="L1602" s="152" t="s">
        <v>741</v>
      </c>
      <c r="M1602">
        <v>2022</v>
      </c>
      <c r="N1602" t="s">
        <v>6014</v>
      </c>
    </row>
    <row r="1603" spans="1:14">
      <c r="A1603" s="152" t="s">
        <v>2472</v>
      </c>
      <c r="B1603" s="152" t="s">
        <v>444</v>
      </c>
      <c r="C1603" s="152" t="s">
        <v>4</v>
      </c>
      <c r="D1603" s="152" t="s">
        <v>408</v>
      </c>
      <c r="E1603" s="152" t="s">
        <v>558</v>
      </c>
      <c r="F1603"/>
      <c r="G1603" s="152" t="s">
        <v>732</v>
      </c>
      <c r="H1603" s="152" t="s">
        <v>11</v>
      </c>
      <c r="I1603" s="152" t="s">
        <v>506</v>
      </c>
      <c r="J1603"/>
      <c r="K1603" s="152" t="s">
        <v>744</v>
      </c>
      <c r="L1603" s="152" t="s">
        <v>741</v>
      </c>
      <c r="M1603">
        <v>2022</v>
      </c>
      <c r="N1603" t="s">
        <v>6015</v>
      </c>
    </row>
    <row r="1604" spans="1:14">
      <c r="A1604" s="152" t="s">
        <v>2473</v>
      </c>
      <c r="B1604" s="152" t="s">
        <v>444</v>
      </c>
      <c r="C1604" s="152" t="s">
        <v>4</v>
      </c>
      <c r="D1604" s="152" t="s">
        <v>408</v>
      </c>
      <c r="E1604" s="152" t="s">
        <v>558</v>
      </c>
      <c r="F1604"/>
      <c r="G1604" s="152" t="s">
        <v>733</v>
      </c>
      <c r="H1604" s="152" t="s">
        <v>11</v>
      </c>
      <c r="I1604" s="152" t="s">
        <v>506</v>
      </c>
      <c r="J1604"/>
      <c r="K1604" s="152" t="s">
        <v>744</v>
      </c>
      <c r="L1604" s="152" t="s">
        <v>741</v>
      </c>
      <c r="M1604">
        <v>2022</v>
      </c>
      <c r="N1604" t="s">
        <v>6016</v>
      </c>
    </row>
    <row r="1605" spans="1:14">
      <c r="A1605" s="152" t="s">
        <v>2474</v>
      </c>
      <c r="B1605" s="152" t="s">
        <v>444</v>
      </c>
      <c r="C1605" s="152" t="s">
        <v>4</v>
      </c>
      <c r="D1605" s="152" t="s">
        <v>408</v>
      </c>
      <c r="E1605" s="152" t="s">
        <v>558</v>
      </c>
      <c r="F1605"/>
      <c r="G1605" s="152" t="s">
        <v>734</v>
      </c>
      <c r="H1605" s="152" t="s">
        <v>11</v>
      </c>
      <c r="I1605" s="152" t="s">
        <v>506</v>
      </c>
      <c r="J1605">
        <v>21.280193797999999</v>
      </c>
      <c r="K1605" s="152" t="s">
        <v>744</v>
      </c>
      <c r="L1605" s="152" t="s">
        <v>741</v>
      </c>
      <c r="M1605">
        <v>2022</v>
      </c>
      <c r="N1605" t="s">
        <v>6017</v>
      </c>
    </row>
    <row r="1606" spans="1:14">
      <c r="A1606" s="152" t="s">
        <v>2475</v>
      </c>
      <c r="B1606" s="152" t="s">
        <v>444</v>
      </c>
      <c r="C1606" s="152" t="s">
        <v>4</v>
      </c>
      <c r="D1606" s="152" t="s">
        <v>408</v>
      </c>
      <c r="E1606" s="152" t="s">
        <v>558</v>
      </c>
      <c r="F1606"/>
      <c r="G1606" s="152" t="s">
        <v>735</v>
      </c>
      <c r="H1606" s="152" t="s">
        <v>11</v>
      </c>
      <c r="I1606" s="152" t="s">
        <v>506</v>
      </c>
      <c r="J1606">
        <v>21.280193797999999</v>
      </c>
      <c r="K1606" s="152" t="s">
        <v>744</v>
      </c>
      <c r="L1606" s="152" t="s">
        <v>741</v>
      </c>
      <c r="M1606">
        <v>2022</v>
      </c>
      <c r="N1606" t="s">
        <v>6018</v>
      </c>
    </row>
    <row r="1607" spans="1:14">
      <c r="A1607" s="152" t="s">
        <v>2476</v>
      </c>
      <c r="B1607" s="152" t="s">
        <v>444</v>
      </c>
      <c r="C1607" s="152" t="s">
        <v>4</v>
      </c>
      <c r="D1607" s="152" t="s">
        <v>408</v>
      </c>
      <c r="E1607" s="152" t="s">
        <v>558</v>
      </c>
      <c r="F1607"/>
      <c r="G1607" s="152" t="s">
        <v>736</v>
      </c>
      <c r="H1607" s="152" t="s">
        <v>11</v>
      </c>
      <c r="I1607" s="152" t="s">
        <v>506</v>
      </c>
      <c r="J1607"/>
      <c r="K1607" s="152" t="s">
        <v>744</v>
      </c>
      <c r="L1607" s="152" t="s">
        <v>741</v>
      </c>
      <c r="M1607">
        <v>2022</v>
      </c>
      <c r="N1607" t="s">
        <v>6019</v>
      </c>
    </row>
    <row r="1608" spans="1:14">
      <c r="A1608" s="152" t="s">
        <v>2477</v>
      </c>
      <c r="B1608" s="152" t="s">
        <v>444</v>
      </c>
      <c r="C1608" s="152" t="s">
        <v>4</v>
      </c>
      <c r="D1608" s="152" t="s">
        <v>408</v>
      </c>
      <c r="E1608" s="152" t="s">
        <v>558</v>
      </c>
      <c r="F1608"/>
      <c r="G1608" s="152" t="s">
        <v>737</v>
      </c>
      <c r="H1608" s="152" t="s">
        <v>11</v>
      </c>
      <c r="I1608" s="152" t="s">
        <v>506</v>
      </c>
      <c r="J1608">
        <v>1041.7849725999999</v>
      </c>
      <c r="K1608" s="152" t="s">
        <v>744</v>
      </c>
      <c r="L1608" s="152" t="s">
        <v>741</v>
      </c>
      <c r="M1608">
        <v>2022</v>
      </c>
      <c r="N1608" t="s">
        <v>6020</v>
      </c>
    </row>
    <row r="1609" spans="1:14">
      <c r="A1609" s="152" t="s">
        <v>2478</v>
      </c>
      <c r="B1609" s="152" t="s">
        <v>444</v>
      </c>
      <c r="C1609" s="152" t="s">
        <v>4</v>
      </c>
      <c r="D1609" s="152" t="s">
        <v>408</v>
      </c>
      <c r="E1609" s="152" t="s">
        <v>558</v>
      </c>
      <c r="F1609"/>
      <c r="G1609" s="152" t="s">
        <v>739</v>
      </c>
      <c r="H1609" s="152" t="s">
        <v>11</v>
      </c>
      <c r="I1609" s="152" t="s">
        <v>506</v>
      </c>
      <c r="J1609"/>
      <c r="K1609" s="152" t="s">
        <v>744</v>
      </c>
      <c r="L1609" s="152" t="s">
        <v>741</v>
      </c>
      <c r="M1609">
        <v>2022</v>
      </c>
      <c r="N1609" t="s">
        <v>6021</v>
      </c>
    </row>
    <row r="1610" spans="1:14">
      <c r="A1610" s="152" t="s">
        <v>2479</v>
      </c>
      <c r="B1610" s="152" t="s">
        <v>444</v>
      </c>
      <c r="C1610" s="152" t="s">
        <v>4</v>
      </c>
      <c r="D1610" s="152" t="s">
        <v>408</v>
      </c>
      <c r="E1610" s="152" t="s">
        <v>150</v>
      </c>
      <c r="F1610"/>
      <c r="G1610" s="152" t="s">
        <v>732</v>
      </c>
      <c r="H1610" s="152" t="s">
        <v>11</v>
      </c>
      <c r="I1610" s="152" t="s">
        <v>506</v>
      </c>
      <c r="J1610"/>
      <c r="K1610" s="152" t="s">
        <v>744</v>
      </c>
      <c r="L1610" s="152" t="s">
        <v>741</v>
      </c>
      <c r="M1610">
        <v>2022</v>
      </c>
      <c r="N1610" t="s">
        <v>6022</v>
      </c>
    </row>
    <row r="1611" spans="1:14">
      <c r="A1611" s="152" t="s">
        <v>2480</v>
      </c>
      <c r="B1611" s="152" t="s">
        <v>444</v>
      </c>
      <c r="C1611" s="152" t="s">
        <v>4</v>
      </c>
      <c r="D1611" s="152" t="s">
        <v>408</v>
      </c>
      <c r="E1611" s="152" t="s">
        <v>150</v>
      </c>
      <c r="F1611"/>
      <c r="G1611" s="152" t="s">
        <v>733</v>
      </c>
      <c r="H1611" s="152" t="s">
        <v>11</v>
      </c>
      <c r="I1611" s="152" t="s">
        <v>506</v>
      </c>
      <c r="J1611">
        <v>21.280193797999999</v>
      </c>
      <c r="K1611" s="152" t="s">
        <v>744</v>
      </c>
      <c r="L1611" s="152" t="s">
        <v>741</v>
      </c>
      <c r="M1611">
        <v>2022</v>
      </c>
      <c r="N1611" t="s">
        <v>6023</v>
      </c>
    </row>
    <row r="1612" spans="1:14">
      <c r="A1612" s="152" t="s">
        <v>2481</v>
      </c>
      <c r="B1612" s="152" t="s">
        <v>444</v>
      </c>
      <c r="C1612" s="152" t="s">
        <v>4</v>
      </c>
      <c r="D1612" s="152" t="s">
        <v>408</v>
      </c>
      <c r="E1612" s="152" t="s">
        <v>150</v>
      </c>
      <c r="F1612"/>
      <c r="G1612" s="152" t="s">
        <v>734</v>
      </c>
      <c r="H1612" s="152" t="s">
        <v>11</v>
      </c>
      <c r="I1612" s="152" t="s">
        <v>506</v>
      </c>
      <c r="J1612">
        <v>21.280193797999999</v>
      </c>
      <c r="K1612" s="152" t="s">
        <v>744</v>
      </c>
      <c r="L1612" s="152" t="s">
        <v>741</v>
      </c>
      <c r="M1612">
        <v>2022</v>
      </c>
      <c r="N1612" t="s">
        <v>6024</v>
      </c>
    </row>
    <row r="1613" spans="1:14">
      <c r="A1613" s="152" t="s">
        <v>2482</v>
      </c>
      <c r="B1613" s="152" t="s">
        <v>444</v>
      </c>
      <c r="C1613" s="152" t="s">
        <v>4</v>
      </c>
      <c r="D1613" s="152" t="s">
        <v>408</v>
      </c>
      <c r="E1613" s="152" t="s">
        <v>150</v>
      </c>
      <c r="F1613"/>
      <c r="G1613" s="152" t="s">
        <v>735</v>
      </c>
      <c r="H1613" s="152" t="s">
        <v>11</v>
      </c>
      <c r="I1613" s="152" t="s">
        <v>506</v>
      </c>
      <c r="J1613">
        <v>21.280193797999999</v>
      </c>
      <c r="K1613" s="152" t="s">
        <v>744</v>
      </c>
      <c r="L1613" s="152" t="s">
        <v>741</v>
      </c>
      <c r="M1613">
        <v>2022</v>
      </c>
      <c r="N1613" t="s">
        <v>6025</v>
      </c>
    </row>
    <row r="1614" spans="1:14">
      <c r="A1614" s="152" t="s">
        <v>2483</v>
      </c>
      <c r="B1614" s="152" t="s">
        <v>444</v>
      </c>
      <c r="C1614" s="152" t="s">
        <v>4</v>
      </c>
      <c r="D1614" s="152" t="s">
        <v>408</v>
      </c>
      <c r="E1614" s="152" t="s">
        <v>150</v>
      </c>
      <c r="F1614"/>
      <c r="G1614" s="152" t="s">
        <v>736</v>
      </c>
      <c r="H1614" s="152" t="s">
        <v>11</v>
      </c>
      <c r="I1614" s="152" t="s">
        <v>506</v>
      </c>
      <c r="J1614"/>
      <c r="K1614" s="152" t="s">
        <v>744</v>
      </c>
      <c r="L1614" s="152" t="s">
        <v>741</v>
      </c>
      <c r="M1614">
        <v>2022</v>
      </c>
      <c r="N1614" t="s">
        <v>6026</v>
      </c>
    </row>
    <row r="1615" spans="1:14">
      <c r="A1615" s="152" t="s">
        <v>2484</v>
      </c>
      <c r="B1615" s="152" t="s">
        <v>444</v>
      </c>
      <c r="C1615" s="152" t="s">
        <v>4</v>
      </c>
      <c r="D1615" s="152" t="s">
        <v>408</v>
      </c>
      <c r="E1615" s="152" t="s">
        <v>150</v>
      </c>
      <c r="F1615"/>
      <c r="G1615" s="152" t="s">
        <v>737</v>
      </c>
      <c r="H1615" s="152" t="s">
        <v>11</v>
      </c>
      <c r="I1615" s="152" t="s">
        <v>506</v>
      </c>
      <c r="J1615">
        <v>8.8832713178000002</v>
      </c>
      <c r="K1615" s="152" t="s">
        <v>744</v>
      </c>
      <c r="L1615" s="152" t="s">
        <v>741</v>
      </c>
      <c r="M1615">
        <v>2022</v>
      </c>
      <c r="N1615" t="s">
        <v>6027</v>
      </c>
    </row>
    <row r="1616" spans="1:14">
      <c r="A1616" s="152" t="s">
        <v>2485</v>
      </c>
      <c r="B1616" s="152" t="s">
        <v>444</v>
      </c>
      <c r="C1616" s="152" t="s">
        <v>4</v>
      </c>
      <c r="D1616" s="152" t="s">
        <v>408</v>
      </c>
      <c r="E1616" s="152" t="s">
        <v>150</v>
      </c>
      <c r="F1616"/>
      <c r="G1616" s="152" t="s">
        <v>739</v>
      </c>
      <c r="H1616" s="152" t="s">
        <v>11</v>
      </c>
      <c r="I1616" s="152" t="s">
        <v>506</v>
      </c>
      <c r="J1616"/>
      <c r="K1616" s="152" t="s">
        <v>744</v>
      </c>
      <c r="L1616" s="152" t="s">
        <v>741</v>
      </c>
      <c r="M1616">
        <v>2022</v>
      </c>
      <c r="N1616" t="s">
        <v>6028</v>
      </c>
    </row>
    <row r="1617" spans="1:14">
      <c r="A1617" s="152" t="s">
        <v>2486</v>
      </c>
      <c r="B1617" s="152" t="s">
        <v>444</v>
      </c>
      <c r="C1617" s="152" t="s">
        <v>4</v>
      </c>
      <c r="D1617" s="152" t="s">
        <v>408</v>
      </c>
      <c r="E1617" s="152" t="s">
        <v>147</v>
      </c>
      <c r="F1617"/>
      <c r="G1617" s="152" t="s">
        <v>732</v>
      </c>
      <c r="H1617" s="152" t="s">
        <v>11</v>
      </c>
      <c r="I1617" s="152" t="s">
        <v>506</v>
      </c>
      <c r="J1617"/>
      <c r="K1617" s="152" t="s">
        <v>744</v>
      </c>
      <c r="L1617" s="152" t="s">
        <v>741</v>
      </c>
      <c r="M1617">
        <v>2022</v>
      </c>
      <c r="N1617" t="s">
        <v>6029</v>
      </c>
    </row>
    <row r="1618" spans="1:14">
      <c r="A1618" s="152" t="s">
        <v>2487</v>
      </c>
      <c r="B1618" s="152" t="s">
        <v>444</v>
      </c>
      <c r="C1618" s="152" t="s">
        <v>4</v>
      </c>
      <c r="D1618" s="152" t="s">
        <v>408</v>
      </c>
      <c r="E1618" s="152" t="s">
        <v>147</v>
      </c>
      <c r="F1618"/>
      <c r="G1618" s="152" t="s">
        <v>733</v>
      </c>
      <c r="H1618" s="152" t="s">
        <v>11</v>
      </c>
      <c r="I1618" s="152" t="s">
        <v>506</v>
      </c>
      <c r="J1618"/>
      <c r="K1618" s="152" t="s">
        <v>744</v>
      </c>
      <c r="L1618" s="152" t="s">
        <v>741</v>
      </c>
      <c r="M1618">
        <v>2022</v>
      </c>
      <c r="N1618" t="s">
        <v>6030</v>
      </c>
    </row>
    <row r="1619" spans="1:14">
      <c r="A1619" s="152" t="s">
        <v>2488</v>
      </c>
      <c r="B1619" s="152" t="s">
        <v>444</v>
      </c>
      <c r="C1619" s="152" t="s">
        <v>4</v>
      </c>
      <c r="D1619" s="152" t="s">
        <v>408</v>
      </c>
      <c r="E1619" s="152" t="s">
        <v>147</v>
      </c>
      <c r="F1619"/>
      <c r="G1619" s="152" t="s">
        <v>734</v>
      </c>
      <c r="H1619" s="152" t="s">
        <v>11</v>
      </c>
      <c r="I1619" s="152" t="s">
        <v>506</v>
      </c>
      <c r="J1619">
        <v>21.280193797999999</v>
      </c>
      <c r="K1619" s="152" t="s">
        <v>744</v>
      </c>
      <c r="L1619" s="152" t="s">
        <v>741</v>
      </c>
      <c r="M1619">
        <v>2022</v>
      </c>
      <c r="N1619" t="s">
        <v>6031</v>
      </c>
    </row>
    <row r="1620" spans="1:14">
      <c r="A1620" s="152" t="s">
        <v>2489</v>
      </c>
      <c r="B1620" s="152" t="s">
        <v>444</v>
      </c>
      <c r="C1620" s="152" t="s">
        <v>4</v>
      </c>
      <c r="D1620" s="152" t="s">
        <v>408</v>
      </c>
      <c r="E1620" s="152" t="s">
        <v>147</v>
      </c>
      <c r="F1620"/>
      <c r="G1620" s="152" t="s">
        <v>735</v>
      </c>
      <c r="H1620" s="152" t="s">
        <v>11</v>
      </c>
      <c r="I1620" s="152" t="s">
        <v>506</v>
      </c>
      <c r="J1620">
        <v>21.280193797999999</v>
      </c>
      <c r="K1620" s="152" t="s">
        <v>744</v>
      </c>
      <c r="L1620" s="152" t="s">
        <v>741</v>
      </c>
      <c r="M1620">
        <v>2022</v>
      </c>
      <c r="N1620" t="s">
        <v>6032</v>
      </c>
    </row>
    <row r="1621" spans="1:14">
      <c r="A1621" s="152" t="s">
        <v>2490</v>
      </c>
      <c r="B1621" s="152" t="s">
        <v>444</v>
      </c>
      <c r="C1621" s="152" t="s">
        <v>4</v>
      </c>
      <c r="D1621" s="152" t="s">
        <v>408</v>
      </c>
      <c r="E1621" s="152" t="s">
        <v>147</v>
      </c>
      <c r="F1621"/>
      <c r="G1621" s="152" t="s">
        <v>736</v>
      </c>
      <c r="H1621" s="152" t="s">
        <v>11</v>
      </c>
      <c r="I1621" s="152" t="s">
        <v>506</v>
      </c>
      <c r="J1621"/>
      <c r="K1621" s="152" t="s">
        <v>744</v>
      </c>
      <c r="L1621" s="152" t="s">
        <v>741</v>
      </c>
      <c r="M1621">
        <v>2022</v>
      </c>
      <c r="N1621" t="s">
        <v>6033</v>
      </c>
    </row>
    <row r="1622" spans="1:14">
      <c r="A1622" s="152" t="s">
        <v>2491</v>
      </c>
      <c r="B1622" s="152" t="s">
        <v>444</v>
      </c>
      <c r="C1622" s="152" t="s">
        <v>4</v>
      </c>
      <c r="D1622" s="152" t="s">
        <v>408</v>
      </c>
      <c r="E1622" s="152" t="s">
        <v>147</v>
      </c>
      <c r="F1622"/>
      <c r="G1622" s="152" t="s">
        <v>737</v>
      </c>
      <c r="H1622" s="152" t="s">
        <v>11</v>
      </c>
      <c r="I1622" s="152" t="s">
        <v>506</v>
      </c>
      <c r="J1622">
        <v>444.92468572000001</v>
      </c>
      <c r="K1622" s="152" t="s">
        <v>744</v>
      </c>
      <c r="L1622" s="152" t="s">
        <v>741</v>
      </c>
      <c r="M1622">
        <v>2022</v>
      </c>
      <c r="N1622" t="s">
        <v>6034</v>
      </c>
    </row>
    <row r="1623" spans="1:14">
      <c r="A1623" s="152" t="s">
        <v>2492</v>
      </c>
      <c r="B1623" s="152" t="s">
        <v>444</v>
      </c>
      <c r="C1623" s="152" t="s">
        <v>4</v>
      </c>
      <c r="D1623" s="152" t="s">
        <v>408</v>
      </c>
      <c r="E1623" s="152" t="s">
        <v>147</v>
      </c>
      <c r="F1623"/>
      <c r="G1623" s="152" t="s">
        <v>739</v>
      </c>
      <c r="H1623" s="152" t="s">
        <v>11</v>
      </c>
      <c r="I1623" s="152" t="s">
        <v>506</v>
      </c>
      <c r="J1623"/>
      <c r="K1623" s="152" t="s">
        <v>744</v>
      </c>
      <c r="L1623" s="152" t="s">
        <v>741</v>
      </c>
      <c r="M1623">
        <v>2022</v>
      </c>
      <c r="N1623" t="s">
        <v>6035</v>
      </c>
    </row>
    <row r="1624" spans="1:14">
      <c r="A1624" s="152" t="s">
        <v>2493</v>
      </c>
      <c r="B1624" s="152" t="s">
        <v>444</v>
      </c>
      <c r="C1624" s="152" t="s">
        <v>4</v>
      </c>
      <c r="D1624" s="152" t="s">
        <v>738</v>
      </c>
      <c r="E1624" s="152" t="s">
        <v>151</v>
      </c>
      <c r="F1624"/>
      <c r="G1624" s="152" t="s">
        <v>732</v>
      </c>
      <c r="H1624" s="152" t="s">
        <v>11</v>
      </c>
      <c r="I1624" s="152" t="s">
        <v>506</v>
      </c>
      <c r="J1624"/>
      <c r="K1624" s="152" t="s">
        <v>744</v>
      </c>
      <c r="L1624" s="152" t="s">
        <v>741</v>
      </c>
      <c r="M1624">
        <v>2022</v>
      </c>
      <c r="N1624" t="s">
        <v>6036</v>
      </c>
    </row>
    <row r="1625" spans="1:14">
      <c r="A1625" s="152" t="s">
        <v>2494</v>
      </c>
      <c r="B1625" s="152" t="s">
        <v>444</v>
      </c>
      <c r="C1625" s="152" t="s">
        <v>4</v>
      </c>
      <c r="D1625" s="152" t="s">
        <v>738</v>
      </c>
      <c r="E1625" s="152" t="s">
        <v>151</v>
      </c>
      <c r="F1625"/>
      <c r="G1625" s="152" t="s">
        <v>733</v>
      </c>
      <c r="H1625" s="152" t="s">
        <v>11</v>
      </c>
      <c r="I1625" s="152" t="s">
        <v>506</v>
      </c>
      <c r="J1625"/>
      <c r="K1625" s="152" t="s">
        <v>744</v>
      </c>
      <c r="L1625" s="152" t="s">
        <v>741</v>
      </c>
      <c r="M1625">
        <v>2022</v>
      </c>
      <c r="N1625" t="s">
        <v>6037</v>
      </c>
    </row>
    <row r="1626" spans="1:14">
      <c r="A1626" s="152" t="s">
        <v>2495</v>
      </c>
      <c r="B1626" s="152" t="s">
        <v>444</v>
      </c>
      <c r="C1626" s="152" t="s">
        <v>4</v>
      </c>
      <c r="D1626" s="152" t="s">
        <v>738</v>
      </c>
      <c r="E1626" s="152" t="s">
        <v>151</v>
      </c>
      <c r="F1626"/>
      <c r="G1626" s="152" t="s">
        <v>734</v>
      </c>
      <c r="H1626" s="152" t="s">
        <v>11</v>
      </c>
      <c r="I1626" s="152" t="s">
        <v>506</v>
      </c>
      <c r="J1626"/>
      <c r="K1626" s="152" t="s">
        <v>744</v>
      </c>
      <c r="L1626" s="152" t="s">
        <v>741</v>
      </c>
      <c r="M1626">
        <v>2022</v>
      </c>
      <c r="N1626" t="s">
        <v>6038</v>
      </c>
    </row>
    <row r="1627" spans="1:14">
      <c r="A1627" s="152" t="s">
        <v>2496</v>
      </c>
      <c r="B1627" s="152" t="s">
        <v>444</v>
      </c>
      <c r="C1627" s="152" t="s">
        <v>4</v>
      </c>
      <c r="D1627" s="152" t="s">
        <v>738</v>
      </c>
      <c r="E1627" s="152" t="s">
        <v>151</v>
      </c>
      <c r="F1627"/>
      <c r="G1627" s="152" t="s">
        <v>735</v>
      </c>
      <c r="H1627" s="152" t="s">
        <v>11</v>
      </c>
      <c r="I1627" s="152" t="s">
        <v>506</v>
      </c>
      <c r="J1627">
        <v>21.280193797999999</v>
      </c>
      <c r="K1627" s="152" t="s">
        <v>744</v>
      </c>
      <c r="L1627" s="152" t="s">
        <v>741</v>
      </c>
      <c r="M1627">
        <v>2022</v>
      </c>
      <c r="N1627" t="s">
        <v>6039</v>
      </c>
    </row>
    <row r="1628" spans="1:14">
      <c r="A1628" s="152" t="s">
        <v>2497</v>
      </c>
      <c r="B1628" s="152" t="s">
        <v>444</v>
      </c>
      <c r="C1628" s="152" t="s">
        <v>4</v>
      </c>
      <c r="D1628" s="152" t="s">
        <v>738</v>
      </c>
      <c r="E1628" s="152" t="s">
        <v>151</v>
      </c>
      <c r="F1628"/>
      <c r="G1628" s="152" t="s">
        <v>736</v>
      </c>
      <c r="H1628" s="152" t="s">
        <v>11</v>
      </c>
      <c r="I1628" s="152" t="s">
        <v>506</v>
      </c>
      <c r="J1628"/>
      <c r="K1628" s="152" t="s">
        <v>744</v>
      </c>
      <c r="L1628" s="152" t="s">
        <v>741</v>
      </c>
      <c r="M1628">
        <v>2022</v>
      </c>
      <c r="N1628" t="s">
        <v>6040</v>
      </c>
    </row>
    <row r="1629" spans="1:14">
      <c r="A1629" s="152" t="s">
        <v>2498</v>
      </c>
      <c r="B1629" s="152" t="s">
        <v>444</v>
      </c>
      <c r="C1629" s="152" t="s">
        <v>4</v>
      </c>
      <c r="D1629" s="152" t="s">
        <v>738</v>
      </c>
      <c r="E1629" s="152" t="s">
        <v>151</v>
      </c>
      <c r="F1629"/>
      <c r="G1629" s="152" t="s">
        <v>737</v>
      </c>
      <c r="H1629" s="152" t="s">
        <v>11</v>
      </c>
      <c r="I1629" s="152" t="s">
        <v>506</v>
      </c>
      <c r="J1629">
        <v>446.20410842000001</v>
      </c>
      <c r="K1629" s="152" t="s">
        <v>744</v>
      </c>
      <c r="L1629" s="152" t="s">
        <v>741</v>
      </c>
      <c r="M1629">
        <v>2022</v>
      </c>
      <c r="N1629" t="s">
        <v>6041</v>
      </c>
    </row>
    <row r="1630" spans="1:14">
      <c r="A1630" s="152" t="s">
        <v>2499</v>
      </c>
      <c r="B1630" s="152" t="s">
        <v>444</v>
      </c>
      <c r="C1630" s="152" t="s">
        <v>4</v>
      </c>
      <c r="D1630" s="152" t="s">
        <v>738</v>
      </c>
      <c r="E1630" s="152" t="s">
        <v>151</v>
      </c>
      <c r="F1630"/>
      <c r="G1630" s="152" t="s">
        <v>739</v>
      </c>
      <c r="H1630" s="152" t="s">
        <v>11</v>
      </c>
      <c r="I1630" s="152" t="s">
        <v>506</v>
      </c>
      <c r="J1630"/>
      <c r="K1630" s="152" t="s">
        <v>744</v>
      </c>
      <c r="L1630" s="152" t="s">
        <v>741</v>
      </c>
      <c r="M1630">
        <v>2022</v>
      </c>
      <c r="N1630" t="s">
        <v>6042</v>
      </c>
    </row>
    <row r="1631" spans="1:14">
      <c r="A1631" s="152" t="s">
        <v>2500</v>
      </c>
      <c r="B1631" s="152" t="s">
        <v>444</v>
      </c>
      <c r="C1631" s="152" t="s">
        <v>4</v>
      </c>
      <c r="D1631" s="152" t="s">
        <v>738</v>
      </c>
      <c r="E1631" s="152" t="s">
        <v>159</v>
      </c>
      <c r="F1631"/>
      <c r="G1631" s="152" t="s">
        <v>732</v>
      </c>
      <c r="H1631" s="152" t="s">
        <v>11</v>
      </c>
      <c r="I1631" s="152" t="s">
        <v>506</v>
      </c>
      <c r="J1631"/>
      <c r="K1631" s="152" t="s">
        <v>744</v>
      </c>
      <c r="L1631" s="152" t="s">
        <v>741</v>
      </c>
      <c r="M1631">
        <v>2022</v>
      </c>
      <c r="N1631" t="s">
        <v>6043</v>
      </c>
    </row>
    <row r="1632" spans="1:14">
      <c r="A1632" s="152" t="s">
        <v>2501</v>
      </c>
      <c r="B1632" s="152" t="s">
        <v>444</v>
      </c>
      <c r="C1632" s="152" t="s">
        <v>4</v>
      </c>
      <c r="D1632" s="152" t="s">
        <v>738</v>
      </c>
      <c r="E1632" s="152" t="s">
        <v>159</v>
      </c>
      <c r="F1632"/>
      <c r="G1632" s="152" t="s">
        <v>733</v>
      </c>
      <c r="H1632" s="152" t="s">
        <v>11</v>
      </c>
      <c r="I1632" s="152" t="s">
        <v>506</v>
      </c>
      <c r="J1632"/>
      <c r="K1632" s="152" t="s">
        <v>744</v>
      </c>
      <c r="L1632" s="152" t="s">
        <v>741</v>
      </c>
      <c r="M1632">
        <v>2022</v>
      </c>
      <c r="N1632" t="s">
        <v>6044</v>
      </c>
    </row>
    <row r="1633" spans="1:14">
      <c r="A1633" s="152" t="s">
        <v>2502</v>
      </c>
      <c r="B1633" s="152" t="s">
        <v>444</v>
      </c>
      <c r="C1633" s="152" t="s">
        <v>4</v>
      </c>
      <c r="D1633" s="152" t="s">
        <v>738</v>
      </c>
      <c r="E1633" s="152" t="s">
        <v>159</v>
      </c>
      <c r="F1633"/>
      <c r="G1633" s="152" t="s">
        <v>734</v>
      </c>
      <c r="H1633" s="152" t="s">
        <v>11</v>
      </c>
      <c r="I1633" s="152" t="s">
        <v>506</v>
      </c>
      <c r="J1633"/>
      <c r="K1633" s="152" t="s">
        <v>744</v>
      </c>
      <c r="L1633" s="152" t="s">
        <v>741</v>
      </c>
      <c r="M1633">
        <v>2022</v>
      </c>
      <c r="N1633" t="s">
        <v>6045</v>
      </c>
    </row>
    <row r="1634" spans="1:14">
      <c r="A1634" s="152" t="s">
        <v>2503</v>
      </c>
      <c r="B1634" s="152" t="s">
        <v>444</v>
      </c>
      <c r="C1634" s="152" t="s">
        <v>4</v>
      </c>
      <c r="D1634" s="152" t="s">
        <v>738</v>
      </c>
      <c r="E1634" s="152" t="s">
        <v>159</v>
      </c>
      <c r="F1634"/>
      <c r="G1634" s="152" t="s">
        <v>735</v>
      </c>
      <c r="H1634" s="152" t="s">
        <v>11</v>
      </c>
      <c r="I1634" s="152" t="s">
        <v>506</v>
      </c>
      <c r="J1634">
        <v>21.280193797999999</v>
      </c>
      <c r="K1634" s="152" t="s">
        <v>744</v>
      </c>
      <c r="L1634" s="152" t="s">
        <v>741</v>
      </c>
      <c r="M1634">
        <v>2022</v>
      </c>
      <c r="N1634" t="s">
        <v>6046</v>
      </c>
    </row>
    <row r="1635" spans="1:14">
      <c r="A1635" s="152" t="s">
        <v>2504</v>
      </c>
      <c r="B1635" s="152" t="s">
        <v>444</v>
      </c>
      <c r="C1635" s="152" t="s">
        <v>4</v>
      </c>
      <c r="D1635" s="152" t="s">
        <v>738</v>
      </c>
      <c r="E1635" s="152" t="s">
        <v>159</v>
      </c>
      <c r="F1635"/>
      <c r="G1635" s="152" t="s">
        <v>736</v>
      </c>
      <c r="H1635" s="152" t="s">
        <v>11</v>
      </c>
      <c r="I1635" s="152" t="s">
        <v>506</v>
      </c>
      <c r="J1635">
        <v>8.9105813952999995</v>
      </c>
      <c r="K1635" s="152" t="s">
        <v>744</v>
      </c>
      <c r="L1635" s="152" t="s">
        <v>741</v>
      </c>
      <c r="M1635">
        <v>2022</v>
      </c>
      <c r="N1635" t="s">
        <v>6047</v>
      </c>
    </row>
    <row r="1636" spans="1:14">
      <c r="A1636" s="152" t="s">
        <v>2505</v>
      </c>
      <c r="B1636" s="152" t="s">
        <v>444</v>
      </c>
      <c r="C1636" s="152" t="s">
        <v>4</v>
      </c>
      <c r="D1636" s="152" t="s">
        <v>738</v>
      </c>
      <c r="E1636" s="152" t="s">
        <v>159</v>
      </c>
      <c r="F1636"/>
      <c r="G1636" s="152" t="s">
        <v>737</v>
      </c>
      <c r="H1636" s="152" t="s">
        <v>11</v>
      </c>
      <c r="I1636" s="152" t="s">
        <v>506</v>
      </c>
      <c r="J1636">
        <v>626.85614522000003</v>
      </c>
      <c r="K1636" s="152" t="s">
        <v>744</v>
      </c>
      <c r="L1636" s="152" t="s">
        <v>741</v>
      </c>
      <c r="M1636">
        <v>2022</v>
      </c>
      <c r="N1636" t="s">
        <v>6048</v>
      </c>
    </row>
    <row r="1637" spans="1:14">
      <c r="A1637" s="152" t="s">
        <v>2506</v>
      </c>
      <c r="B1637" s="152" t="s">
        <v>444</v>
      </c>
      <c r="C1637" s="152" t="s">
        <v>4</v>
      </c>
      <c r="D1637" s="152" t="s">
        <v>738</v>
      </c>
      <c r="E1637" s="152" t="s">
        <v>159</v>
      </c>
      <c r="F1637"/>
      <c r="G1637" s="152" t="s">
        <v>739</v>
      </c>
      <c r="H1637" s="152" t="s">
        <v>11</v>
      </c>
      <c r="I1637" s="152" t="s">
        <v>506</v>
      </c>
      <c r="J1637">
        <v>8.9105813952999995</v>
      </c>
      <c r="K1637" s="152" t="s">
        <v>744</v>
      </c>
      <c r="L1637" s="152" t="s">
        <v>741</v>
      </c>
      <c r="M1637">
        <v>2022</v>
      </c>
      <c r="N1637" t="s">
        <v>6049</v>
      </c>
    </row>
    <row r="1638" spans="1:14">
      <c r="A1638" s="152" t="s">
        <v>2507</v>
      </c>
      <c r="B1638" s="152" t="s">
        <v>444</v>
      </c>
      <c r="C1638" s="152" t="s">
        <v>4</v>
      </c>
      <c r="D1638" s="152" t="s">
        <v>738</v>
      </c>
      <c r="E1638" s="152" t="s">
        <v>160</v>
      </c>
      <c r="F1638"/>
      <c r="G1638" s="152" t="s">
        <v>732</v>
      </c>
      <c r="H1638" s="152" t="s">
        <v>11</v>
      </c>
      <c r="I1638" s="152" t="s">
        <v>506</v>
      </c>
      <c r="J1638"/>
      <c r="K1638" s="152" t="s">
        <v>744</v>
      </c>
      <c r="L1638" s="152" t="s">
        <v>741</v>
      </c>
      <c r="M1638">
        <v>2022</v>
      </c>
      <c r="N1638" t="s">
        <v>6050</v>
      </c>
    </row>
    <row r="1639" spans="1:14">
      <c r="A1639" s="152" t="s">
        <v>2508</v>
      </c>
      <c r="B1639" s="152" t="s">
        <v>444</v>
      </c>
      <c r="C1639" s="152" t="s">
        <v>4</v>
      </c>
      <c r="D1639" s="152" t="s">
        <v>738</v>
      </c>
      <c r="E1639" s="152" t="s">
        <v>160</v>
      </c>
      <c r="F1639"/>
      <c r="G1639" s="152" t="s">
        <v>733</v>
      </c>
      <c r="H1639" s="152" t="s">
        <v>11</v>
      </c>
      <c r="I1639" s="152" t="s">
        <v>506</v>
      </c>
      <c r="J1639"/>
      <c r="K1639" s="152" t="s">
        <v>744</v>
      </c>
      <c r="L1639" s="152" t="s">
        <v>741</v>
      </c>
      <c r="M1639">
        <v>2022</v>
      </c>
      <c r="N1639" t="s">
        <v>6051</v>
      </c>
    </row>
    <row r="1640" spans="1:14">
      <c r="A1640" s="152" t="s">
        <v>2509</v>
      </c>
      <c r="B1640" s="152" t="s">
        <v>444</v>
      </c>
      <c r="C1640" s="152" t="s">
        <v>4</v>
      </c>
      <c r="D1640" s="152" t="s">
        <v>738</v>
      </c>
      <c r="E1640" s="152" t="s">
        <v>160</v>
      </c>
      <c r="F1640"/>
      <c r="G1640" s="152" t="s">
        <v>734</v>
      </c>
      <c r="H1640" s="152" t="s">
        <v>11</v>
      </c>
      <c r="I1640" s="152" t="s">
        <v>506</v>
      </c>
      <c r="J1640"/>
      <c r="K1640" s="152" t="s">
        <v>744</v>
      </c>
      <c r="L1640" s="152" t="s">
        <v>741</v>
      </c>
      <c r="M1640">
        <v>2022</v>
      </c>
      <c r="N1640" t="s">
        <v>6052</v>
      </c>
    </row>
    <row r="1641" spans="1:14">
      <c r="A1641" s="152" t="s">
        <v>2510</v>
      </c>
      <c r="B1641" s="152" t="s">
        <v>444</v>
      </c>
      <c r="C1641" s="152" t="s">
        <v>4</v>
      </c>
      <c r="D1641" s="152" t="s">
        <v>738</v>
      </c>
      <c r="E1641" s="152" t="s">
        <v>160</v>
      </c>
      <c r="F1641"/>
      <c r="G1641" s="152" t="s">
        <v>735</v>
      </c>
      <c r="H1641" s="152" t="s">
        <v>11</v>
      </c>
      <c r="I1641" s="152" t="s">
        <v>506</v>
      </c>
      <c r="J1641">
        <v>21.280193797999999</v>
      </c>
      <c r="K1641" s="152" t="s">
        <v>744</v>
      </c>
      <c r="L1641" s="152" t="s">
        <v>741</v>
      </c>
      <c r="M1641">
        <v>2022</v>
      </c>
      <c r="N1641" t="s">
        <v>6053</v>
      </c>
    </row>
    <row r="1642" spans="1:14">
      <c r="A1642" s="152" t="s">
        <v>2511</v>
      </c>
      <c r="B1642" s="152" t="s">
        <v>444</v>
      </c>
      <c r="C1642" s="152" t="s">
        <v>4</v>
      </c>
      <c r="D1642" s="152" t="s">
        <v>738</v>
      </c>
      <c r="E1642" s="152" t="s">
        <v>160</v>
      </c>
      <c r="F1642"/>
      <c r="G1642" s="152" t="s">
        <v>736</v>
      </c>
      <c r="H1642" s="152" t="s">
        <v>11</v>
      </c>
      <c r="I1642" s="152" t="s">
        <v>506</v>
      </c>
      <c r="J1642">
        <v>8.9105813952999995</v>
      </c>
      <c r="K1642" s="152" t="s">
        <v>744</v>
      </c>
      <c r="L1642" s="152" t="s">
        <v>741</v>
      </c>
      <c r="M1642">
        <v>2022</v>
      </c>
      <c r="N1642" t="s">
        <v>6054</v>
      </c>
    </row>
    <row r="1643" spans="1:14">
      <c r="A1643" s="152" t="s">
        <v>2512</v>
      </c>
      <c r="B1643" s="152" t="s">
        <v>444</v>
      </c>
      <c r="C1643" s="152" t="s">
        <v>4</v>
      </c>
      <c r="D1643" s="152" t="s">
        <v>738</v>
      </c>
      <c r="E1643" s="152" t="s">
        <v>160</v>
      </c>
      <c r="F1643"/>
      <c r="G1643" s="152" t="s">
        <v>737</v>
      </c>
      <c r="H1643" s="152" t="s">
        <v>11</v>
      </c>
      <c r="I1643" s="152" t="s">
        <v>506</v>
      </c>
      <c r="J1643">
        <v>578.94041277999997</v>
      </c>
      <c r="K1643" s="152" t="s">
        <v>744</v>
      </c>
      <c r="L1643" s="152" t="s">
        <v>741</v>
      </c>
      <c r="M1643">
        <v>2022</v>
      </c>
      <c r="N1643" t="s">
        <v>6055</v>
      </c>
    </row>
    <row r="1644" spans="1:14">
      <c r="A1644" s="152" t="s">
        <v>2513</v>
      </c>
      <c r="B1644" s="152" t="s">
        <v>444</v>
      </c>
      <c r="C1644" s="152" t="s">
        <v>4</v>
      </c>
      <c r="D1644" s="152" t="s">
        <v>738</v>
      </c>
      <c r="E1644" s="152" t="s">
        <v>160</v>
      </c>
      <c r="F1644"/>
      <c r="G1644" s="152" t="s">
        <v>739</v>
      </c>
      <c r="H1644" s="152" t="s">
        <v>11</v>
      </c>
      <c r="I1644" s="152" t="s">
        <v>506</v>
      </c>
      <c r="J1644">
        <v>8.9105813952999995</v>
      </c>
      <c r="K1644" s="152" t="s">
        <v>744</v>
      </c>
      <c r="L1644" s="152" t="s">
        <v>741</v>
      </c>
      <c r="M1644">
        <v>2022</v>
      </c>
      <c r="N1644" t="s">
        <v>6056</v>
      </c>
    </row>
    <row r="1645" spans="1:14">
      <c r="A1645" s="152" t="s">
        <v>2514</v>
      </c>
      <c r="B1645" s="152" t="s">
        <v>444</v>
      </c>
      <c r="C1645" s="152" t="s">
        <v>4</v>
      </c>
      <c r="D1645" s="152" t="s">
        <v>738</v>
      </c>
      <c r="E1645" s="152" t="s">
        <v>161</v>
      </c>
      <c r="F1645"/>
      <c r="G1645" s="152" t="s">
        <v>732</v>
      </c>
      <c r="H1645" s="152" t="s">
        <v>11</v>
      </c>
      <c r="I1645" s="152" t="s">
        <v>506</v>
      </c>
      <c r="J1645"/>
      <c r="K1645" s="152" t="s">
        <v>744</v>
      </c>
      <c r="L1645" s="152" t="s">
        <v>741</v>
      </c>
      <c r="M1645">
        <v>2022</v>
      </c>
      <c r="N1645" t="s">
        <v>6057</v>
      </c>
    </row>
    <row r="1646" spans="1:14">
      <c r="A1646" s="152" t="s">
        <v>2515</v>
      </c>
      <c r="B1646" s="152" t="s">
        <v>444</v>
      </c>
      <c r="C1646" s="152" t="s">
        <v>4</v>
      </c>
      <c r="D1646" s="152" t="s">
        <v>738</v>
      </c>
      <c r="E1646" s="152" t="s">
        <v>161</v>
      </c>
      <c r="F1646"/>
      <c r="G1646" s="152" t="s">
        <v>733</v>
      </c>
      <c r="H1646" s="152" t="s">
        <v>11</v>
      </c>
      <c r="I1646" s="152" t="s">
        <v>506</v>
      </c>
      <c r="J1646"/>
      <c r="K1646" s="152" t="s">
        <v>744</v>
      </c>
      <c r="L1646" s="152" t="s">
        <v>741</v>
      </c>
      <c r="M1646">
        <v>2022</v>
      </c>
      <c r="N1646" t="s">
        <v>6058</v>
      </c>
    </row>
    <row r="1647" spans="1:14">
      <c r="A1647" s="152" t="s">
        <v>2516</v>
      </c>
      <c r="B1647" s="152" t="s">
        <v>444</v>
      </c>
      <c r="C1647" s="152" t="s">
        <v>4</v>
      </c>
      <c r="D1647" s="152" t="s">
        <v>738</v>
      </c>
      <c r="E1647" s="152" t="s">
        <v>161</v>
      </c>
      <c r="F1647"/>
      <c r="G1647" s="152" t="s">
        <v>734</v>
      </c>
      <c r="H1647" s="152" t="s">
        <v>11</v>
      </c>
      <c r="I1647" s="152" t="s">
        <v>506</v>
      </c>
      <c r="J1647"/>
      <c r="K1647" s="152" t="s">
        <v>744</v>
      </c>
      <c r="L1647" s="152" t="s">
        <v>741</v>
      </c>
      <c r="M1647">
        <v>2022</v>
      </c>
      <c r="N1647" t="s">
        <v>6059</v>
      </c>
    </row>
    <row r="1648" spans="1:14">
      <c r="A1648" s="152" t="s">
        <v>2517</v>
      </c>
      <c r="B1648" s="152" t="s">
        <v>444</v>
      </c>
      <c r="C1648" s="152" t="s">
        <v>4</v>
      </c>
      <c r="D1648" s="152" t="s">
        <v>738</v>
      </c>
      <c r="E1648" s="152" t="s">
        <v>161</v>
      </c>
      <c r="F1648"/>
      <c r="G1648" s="152" t="s">
        <v>735</v>
      </c>
      <c r="H1648" s="152" t="s">
        <v>11</v>
      </c>
      <c r="I1648" s="152" t="s">
        <v>506</v>
      </c>
      <c r="J1648">
        <v>21.280193797999999</v>
      </c>
      <c r="K1648" s="152" t="s">
        <v>744</v>
      </c>
      <c r="L1648" s="152" t="s">
        <v>741</v>
      </c>
      <c r="M1648">
        <v>2022</v>
      </c>
      <c r="N1648" t="s">
        <v>6060</v>
      </c>
    </row>
    <row r="1649" spans="1:14">
      <c r="A1649" s="152" t="s">
        <v>2518</v>
      </c>
      <c r="B1649" s="152" t="s">
        <v>444</v>
      </c>
      <c r="C1649" s="152" t="s">
        <v>4</v>
      </c>
      <c r="D1649" s="152" t="s">
        <v>738</v>
      </c>
      <c r="E1649" s="152" t="s">
        <v>161</v>
      </c>
      <c r="F1649"/>
      <c r="G1649" s="152" t="s">
        <v>736</v>
      </c>
      <c r="H1649" s="152" t="s">
        <v>11</v>
      </c>
      <c r="I1649" s="152" t="s">
        <v>506</v>
      </c>
      <c r="J1649">
        <v>8.9105813952999995</v>
      </c>
      <c r="K1649" s="152" t="s">
        <v>744</v>
      </c>
      <c r="L1649" s="152" t="s">
        <v>741</v>
      </c>
      <c r="M1649">
        <v>2022</v>
      </c>
      <c r="N1649" t="s">
        <v>6061</v>
      </c>
    </row>
    <row r="1650" spans="1:14">
      <c r="A1650" s="152" t="s">
        <v>2519</v>
      </c>
      <c r="B1650" s="152" t="s">
        <v>444</v>
      </c>
      <c r="C1650" s="152" t="s">
        <v>4</v>
      </c>
      <c r="D1650" s="152" t="s">
        <v>738</v>
      </c>
      <c r="E1650" s="152" t="s">
        <v>161</v>
      </c>
      <c r="F1650"/>
      <c r="G1650" s="152" t="s">
        <v>737</v>
      </c>
      <c r="H1650" s="152" t="s">
        <v>11</v>
      </c>
      <c r="I1650" s="152" t="s">
        <v>506</v>
      </c>
      <c r="J1650">
        <v>587.32566596000004</v>
      </c>
      <c r="K1650" s="152" t="s">
        <v>744</v>
      </c>
      <c r="L1650" s="152" t="s">
        <v>741</v>
      </c>
      <c r="M1650">
        <v>2022</v>
      </c>
      <c r="N1650" t="s">
        <v>6062</v>
      </c>
    </row>
    <row r="1651" spans="1:14">
      <c r="A1651" s="152" t="s">
        <v>2520</v>
      </c>
      <c r="B1651" s="152" t="s">
        <v>444</v>
      </c>
      <c r="C1651" s="152" t="s">
        <v>4</v>
      </c>
      <c r="D1651" s="152" t="s">
        <v>738</v>
      </c>
      <c r="E1651" s="152" t="s">
        <v>161</v>
      </c>
      <c r="F1651"/>
      <c r="G1651" s="152" t="s">
        <v>739</v>
      </c>
      <c r="H1651" s="152" t="s">
        <v>11</v>
      </c>
      <c r="I1651" s="152" t="s">
        <v>506</v>
      </c>
      <c r="J1651">
        <v>8.9105813952999995</v>
      </c>
      <c r="K1651" s="152" t="s">
        <v>744</v>
      </c>
      <c r="L1651" s="152" t="s">
        <v>741</v>
      </c>
      <c r="M1651">
        <v>2022</v>
      </c>
      <c r="N1651" t="s">
        <v>6063</v>
      </c>
    </row>
    <row r="1652" spans="1:14">
      <c r="A1652" s="152" t="s">
        <v>2521</v>
      </c>
      <c r="B1652" s="152" t="s">
        <v>444</v>
      </c>
      <c r="C1652" s="152" t="s">
        <v>4</v>
      </c>
      <c r="D1652" s="152" t="s">
        <v>738</v>
      </c>
      <c r="E1652" s="152" t="s">
        <v>148</v>
      </c>
      <c r="F1652"/>
      <c r="G1652" s="152" t="s">
        <v>732</v>
      </c>
      <c r="H1652" s="152" t="s">
        <v>11</v>
      </c>
      <c r="I1652" s="152" t="s">
        <v>506</v>
      </c>
      <c r="J1652"/>
      <c r="K1652" s="152" t="s">
        <v>744</v>
      </c>
      <c r="L1652" s="152" t="s">
        <v>741</v>
      </c>
      <c r="M1652">
        <v>2022</v>
      </c>
      <c r="N1652" t="s">
        <v>6064</v>
      </c>
    </row>
    <row r="1653" spans="1:14">
      <c r="A1653" s="152" t="s">
        <v>2522</v>
      </c>
      <c r="B1653" s="152" t="s">
        <v>444</v>
      </c>
      <c r="C1653" s="152" t="s">
        <v>4</v>
      </c>
      <c r="D1653" s="152" t="s">
        <v>738</v>
      </c>
      <c r="E1653" s="152" t="s">
        <v>148</v>
      </c>
      <c r="F1653"/>
      <c r="G1653" s="152" t="s">
        <v>733</v>
      </c>
      <c r="H1653" s="152" t="s">
        <v>11</v>
      </c>
      <c r="I1653" s="152" t="s">
        <v>506</v>
      </c>
      <c r="J1653"/>
      <c r="K1653" s="152" t="s">
        <v>744</v>
      </c>
      <c r="L1653" s="152" t="s">
        <v>741</v>
      </c>
      <c r="M1653">
        <v>2022</v>
      </c>
      <c r="N1653" t="s">
        <v>6065</v>
      </c>
    </row>
    <row r="1654" spans="1:14">
      <c r="A1654" s="152" t="s">
        <v>2523</v>
      </c>
      <c r="B1654" s="152" t="s">
        <v>444</v>
      </c>
      <c r="C1654" s="152" t="s">
        <v>4</v>
      </c>
      <c r="D1654" s="152" t="s">
        <v>738</v>
      </c>
      <c r="E1654" s="152" t="s">
        <v>148</v>
      </c>
      <c r="F1654"/>
      <c r="G1654" s="152" t="s">
        <v>734</v>
      </c>
      <c r="H1654" s="152" t="s">
        <v>11</v>
      </c>
      <c r="I1654" s="152" t="s">
        <v>506</v>
      </c>
      <c r="J1654"/>
      <c r="K1654" s="152" t="s">
        <v>744</v>
      </c>
      <c r="L1654" s="152" t="s">
        <v>741</v>
      </c>
      <c r="M1654">
        <v>2022</v>
      </c>
      <c r="N1654" t="s">
        <v>6066</v>
      </c>
    </row>
    <row r="1655" spans="1:14">
      <c r="A1655" s="152" t="s">
        <v>2524</v>
      </c>
      <c r="B1655" s="152" t="s">
        <v>444</v>
      </c>
      <c r="C1655" s="152" t="s">
        <v>4</v>
      </c>
      <c r="D1655" s="152" t="s">
        <v>738</v>
      </c>
      <c r="E1655" s="152" t="s">
        <v>148</v>
      </c>
      <c r="F1655"/>
      <c r="G1655" s="152" t="s">
        <v>735</v>
      </c>
      <c r="H1655" s="152" t="s">
        <v>11</v>
      </c>
      <c r="I1655" s="152" t="s">
        <v>506</v>
      </c>
      <c r="J1655">
        <v>21.280193797999999</v>
      </c>
      <c r="K1655" s="152" t="s">
        <v>744</v>
      </c>
      <c r="L1655" s="152" t="s">
        <v>741</v>
      </c>
      <c r="M1655">
        <v>2022</v>
      </c>
      <c r="N1655" t="s">
        <v>6067</v>
      </c>
    </row>
    <row r="1656" spans="1:14">
      <c r="A1656" s="152" t="s">
        <v>2525</v>
      </c>
      <c r="B1656" s="152" t="s">
        <v>444</v>
      </c>
      <c r="C1656" s="152" t="s">
        <v>4</v>
      </c>
      <c r="D1656" s="152" t="s">
        <v>738</v>
      </c>
      <c r="E1656" s="152" t="s">
        <v>148</v>
      </c>
      <c r="F1656"/>
      <c r="G1656" s="152" t="s">
        <v>736</v>
      </c>
      <c r="H1656" s="152" t="s">
        <v>11</v>
      </c>
      <c r="I1656" s="152" t="s">
        <v>506</v>
      </c>
      <c r="J1656"/>
      <c r="K1656" s="152" t="s">
        <v>744</v>
      </c>
      <c r="L1656" s="152" t="s">
        <v>741</v>
      </c>
      <c r="M1656">
        <v>2022</v>
      </c>
      <c r="N1656" t="s">
        <v>6068</v>
      </c>
    </row>
    <row r="1657" spans="1:14">
      <c r="A1657" s="152" t="s">
        <v>2526</v>
      </c>
      <c r="B1657" s="152" t="s">
        <v>444</v>
      </c>
      <c r="C1657" s="152" t="s">
        <v>4</v>
      </c>
      <c r="D1657" s="152" t="s">
        <v>738</v>
      </c>
      <c r="E1657" s="152" t="s">
        <v>148</v>
      </c>
      <c r="F1657"/>
      <c r="G1657" s="152" t="s">
        <v>737</v>
      </c>
      <c r="H1657" s="152" t="s">
        <v>11</v>
      </c>
      <c r="I1657" s="152" t="s">
        <v>506</v>
      </c>
      <c r="J1657">
        <v>467.00838444999999</v>
      </c>
      <c r="K1657" s="152" t="s">
        <v>744</v>
      </c>
      <c r="L1657" s="152" t="s">
        <v>741</v>
      </c>
      <c r="M1657">
        <v>2022</v>
      </c>
      <c r="N1657" t="s">
        <v>6069</v>
      </c>
    </row>
    <row r="1658" spans="1:14">
      <c r="A1658" s="152" t="s">
        <v>2527</v>
      </c>
      <c r="B1658" s="152" t="s">
        <v>444</v>
      </c>
      <c r="C1658" s="152" t="s">
        <v>4</v>
      </c>
      <c r="D1658" s="152" t="s">
        <v>738</v>
      </c>
      <c r="E1658" s="152" t="s">
        <v>148</v>
      </c>
      <c r="F1658"/>
      <c r="G1658" s="152" t="s">
        <v>739</v>
      </c>
      <c r="H1658" s="152" t="s">
        <v>11</v>
      </c>
      <c r="I1658" s="152" t="s">
        <v>506</v>
      </c>
      <c r="J1658"/>
      <c r="K1658" s="152" t="s">
        <v>744</v>
      </c>
      <c r="L1658" s="152" t="s">
        <v>741</v>
      </c>
      <c r="M1658">
        <v>2022</v>
      </c>
      <c r="N1658" t="s">
        <v>6070</v>
      </c>
    </row>
    <row r="1659" spans="1:14">
      <c r="A1659" s="152" t="s">
        <v>2528</v>
      </c>
      <c r="B1659" s="152" t="s">
        <v>444</v>
      </c>
      <c r="C1659" s="152" t="s">
        <v>4</v>
      </c>
      <c r="D1659" s="152" t="s">
        <v>410</v>
      </c>
      <c r="E1659" s="152" t="s">
        <v>177</v>
      </c>
      <c r="F1659"/>
      <c r="G1659" s="152" t="s">
        <v>732</v>
      </c>
      <c r="H1659" s="152" t="s">
        <v>11</v>
      </c>
      <c r="I1659" s="152" t="s">
        <v>506</v>
      </c>
      <c r="J1659"/>
      <c r="K1659" s="152" t="s">
        <v>744</v>
      </c>
      <c r="L1659" s="152" t="s">
        <v>741</v>
      </c>
      <c r="M1659">
        <v>2022</v>
      </c>
      <c r="N1659" t="s">
        <v>6071</v>
      </c>
    </row>
    <row r="1660" spans="1:14">
      <c r="A1660" s="152" t="s">
        <v>2529</v>
      </c>
      <c r="B1660" s="152" t="s">
        <v>444</v>
      </c>
      <c r="C1660" s="152" t="s">
        <v>4</v>
      </c>
      <c r="D1660" s="152" t="s">
        <v>410</v>
      </c>
      <c r="E1660" s="152" t="s">
        <v>177</v>
      </c>
      <c r="F1660"/>
      <c r="G1660" s="152" t="s">
        <v>733</v>
      </c>
      <c r="H1660" s="152" t="s">
        <v>11</v>
      </c>
      <c r="I1660" s="152" t="s">
        <v>506</v>
      </c>
      <c r="J1660">
        <v>21.280193797999999</v>
      </c>
      <c r="K1660" s="152" t="s">
        <v>744</v>
      </c>
      <c r="L1660" s="152" t="s">
        <v>741</v>
      </c>
      <c r="M1660">
        <v>2022</v>
      </c>
      <c r="N1660" t="s">
        <v>6072</v>
      </c>
    </row>
    <row r="1661" spans="1:14">
      <c r="A1661" s="152" t="s">
        <v>2530</v>
      </c>
      <c r="B1661" s="152" t="s">
        <v>444</v>
      </c>
      <c r="C1661" s="152" t="s">
        <v>4</v>
      </c>
      <c r="D1661" s="152" t="s">
        <v>410</v>
      </c>
      <c r="E1661" s="152" t="s">
        <v>177</v>
      </c>
      <c r="F1661"/>
      <c r="G1661" s="152" t="s">
        <v>734</v>
      </c>
      <c r="H1661" s="152" t="s">
        <v>11</v>
      </c>
      <c r="I1661" s="152" t="s">
        <v>506</v>
      </c>
      <c r="J1661"/>
      <c r="K1661" s="152" t="s">
        <v>744</v>
      </c>
      <c r="L1661" s="152" t="s">
        <v>741</v>
      </c>
      <c r="M1661">
        <v>2022</v>
      </c>
      <c r="N1661" t="s">
        <v>6073</v>
      </c>
    </row>
    <row r="1662" spans="1:14">
      <c r="A1662" s="152" t="s">
        <v>2531</v>
      </c>
      <c r="B1662" s="152" t="s">
        <v>444</v>
      </c>
      <c r="C1662" s="152" t="s">
        <v>4</v>
      </c>
      <c r="D1662" s="152" t="s">
        <v>410</v>
      </c>
      <c r="E1662" s="152" t="s">
        <v>177</v>
      </c>
      <c r="F1662"/>
      <c r="G1662" s="152" t="s">
        <v>735</v>
      </c>
      <c r="H1662" s="152" t="s">
        <v>11</v>
      </c>
      <c r="I1662" s="152" t="s">
        <v>506</v>
      </c>
      <c r="J1662"/>
      <c r="K1662" s="152" t="s">
        <v>744</v>
      </c>
      <c r="L1662" s="152" t="s">
        <v>741</v>
      </c>
      <c r="M1662">
        <v>2022</v>
      </c>
      <c r="N1662" t="s">
        <v>6074</v>
      </c>
    </row>
    <row r="1663" spans="1:14">
      <c r="A1663" s="152" t="s">
        <v>2532</v>
      </c>
      <c r="B1663" s="152" t="s">
        <v>444</v>
      </c>
      <c r="C1663" s="152" t="s">
        <v>4</v>
      </c>
      <c r="D1663" s="152" t="s">
        <v>410</v>
      </c>
      <c r="E1663" s="152" t="s">
        <v>177</v>
      </c>
      <c r="F1663"/>
      <c r="G1663" s="152" t="s">
        <v>736</v>
      </c>
      <c r="H1663" s="152" t="s">
        <v>11</v>
      </c>
      <c r="I1663" s="152" t="s">
        <v>506</v>
      </c>
      <c r="J1663"/>
      <c r="K1663" s="152" t="s">
        <v>744</v>
      </c>
      <c r="L1663" s="152" t="s">
        <v>741</v>
      </c>
      <c r="M1663">
        <v>2022</v>
      </c>
      <c r="N1663" t="s">
        <v>6075</v>
      </c>
    </row>
    <row r="1664" spans="1:14">
      <c r="A1664" s="152" t="s">
        <v>2533</v>
      </c>
      <c r="B1664" s="152" t="s">
        <v>444</v>
      </c>
      <c r="C1664" s="152" t="s">
        <v>4</v>
      </c>
      <c r="D1664" s="152" t="s">
        <v>410</v>
      </c>
      <c r="E1664" s="152" t="s">
        <v>177</v>
      </c>
      <c r="F1664"/>
      <c r="G1664" s="152" t="s">
        <v>737</v>
      </c>
      <c r="H1664" s="152" t="s">
        <v>11</v>
      </c>
      <c r="I1664" s="152" t="s">
        <v>506</v>
      </c>
      <c r="J1664">
        <v>8.8832713178000002</v>
      </c>
      <c r="K1664" s="152" t="s">
        <v>744</v>
      </c>
      <c r="L1664" s="152" t="s">
        <v>741</v>
      </c>
      <c r="M1664">
        <v>2022</v>
      </c>
      <c r="N1664" t="s">
        <v>6076</v>
      </c>
    </row>
    <row r="1665" spans="1:14">
      <c r="A1665" s="152" t="s">
        <v>2534</v>
      </c>
      <c r="B1665" s="152" t="s">
        <v>444</v>
      </c>
      <c r="C1665" s="152" t="s">
        <v>4</v>
      </c>
      <c r="D1665" s="152" t="s">
        <v>410</v>
      </c>
      <c r="E1665" s="152" t="s">
        <v>177</v>
      </c>
      <c r="F1665"/>
      <c r="G1665" s="152" t="s">
        <v>739</v>
      </c>
      <c r="H1665" s="152" t="s">
        <v>11</v>
      </c>
      <c r="I1665" s="152" t="s">
        <v>506</v>
      </c>
      <c r="J1665"/>
      <c r="K1665" s="152" t="s">
        <v>744</v>
      </c>
      <c r="L1665" s="152" t="s">
        <v>741</v>
      </c>
      <c r="M1665">
        <v>2022</v>
      </c>
      <c r="N1665" t="s">
        <v>6077</v>
      </c>
    </row>
    <row r="1666" spans="1:14">
      <c r="A1666" s="152" t="s">
        <v>2535</v>
      </c>
      <c r="B1666" s="152" t="s">
        <v>444</v>
      </c>
      <c r="C1666" s="152" t="s">
        <v>4</v>
      </c>
      <c r="D1666" s="152" t="s">
        <v>410</v>
      </c>
      <c r="E1666" s="152" t="s">
        <v>178</v>
      </c>
      <c r="F1666"/>
      <c r="G1666" s="152" t="s">
        <v>732</v>
      </c>
      <c r="H1666" s="152" t="s">
        <v>11</v>
      </c>
      <c r="I1666" s="152" t="s">
        <v>506</v>
      </c>
      <c r="J1666"/>
      <c r="K1666" s="152" t="s">
        <v>744</v>
      </c>
      <c r="L1666" s="152" t="s">
        <v>741</v>
      </c>
      <c r="M1666">
        <v>2022</v>
      </c>
      <c r="N1666" t="s">
        <v>6078</v>
      </c>
    </row>
    <row r="1667" spans="1:14">
      <c r="A1667" s="152" t="s">
        <v>2536</v>
      </c>
      <c r="B1667" s="152" t="s">
        <v>444</v>
      </c>
      <c r="C1667" s="152" t="s">
        <v>4</v>
      </c>
      <c r="D1667" s="152" t="s">
        <v>410</v>
      </c>
      <c r="E1667" s="152" t="s">
        <v>178</v>
      </c>
      <c r="F1667"/>
      <c r="G1667" s="152" t="s">
        <v>733</v>
      </c>
      <c r="H1667" s="152" t="s">
        <v>11</v>
      </c>
      <c r="I1667" s="152" t="s">
        <v>506</v>
      </c>
      <c r="J1667">
        <v>21.280193797999999</v>
      </c>
      <c r="K1667" s="152" t="s">
        <v>744</v>
      </c>
      <c r="L1667" s="152" t="s">
        <v>741</v>
      </c>
      <c r="M1667">
        <v>2022</v>
      </c>
      <c r="N1667" t="s">
        <v>6079</v>
      </c>
    </row>
    <row r="1668" spans="1:14">
      <c r="A1668" s="152" t="s">
        <v>2537</v>
      </c>
      <c r="B1668" s="152" t="s">
        <v>444</v>
      </c>
      <c r="C1668" s="152" t="s">
        <v>4</v>
      </c>
      <c r="D1668" s="152" t="s">
        <v>410</v>
      </c>
      <c r="E1668" s="152" t="s">
        <v>178</v>
      </c>
      <c r="F1668"/>
      <c r="G1668" s="152" t="s">
        <v>734</v>
      </c>
      <c r="H1668" s="152" t="s">
        <v>11</v>
      </c>
      <c r="I1668" s="152" t="s">
        <v>506</v>
      </c>
      <c r="J1668"/>
      <c r="K1668" s="152" t="s">
        <v>744</v>
      </c>
      <c r="L1668" s="152" t="s">
        <v>741</v>
      </c>
      <c r="M1668">
        <v>2022</v>
      </c>
      <c r="N1668" t="s">
        <v>6080</v>
      </c>
    </row>
    <row r="1669" spans="1:14">
      <c r="A1669" s="152" t="s">
        <v>2538</v>
      </c>
      <c r="B1669" s="152" t="s">
        <v>444</v>
      </c>
      <c r="C1669" s="152" t="s">
        <v>4</v>
      </c>
      <c r="D1669" s="152" t="s">
        <v>410</v>
      </c>
      <c r="E1669" s="152" t="s">
        <v>178</v>
      </c>
      <c r="F1669"/>
      <c r="G1669" s="152" t="s">
        <v>735</v>
      </c>
      <c r="H1669" s="152" t="s">
        <v>11</v>
      </c>
      <c r="I1669" s="152" t="s">
        <v>506</v>
      </c>
      <c r="J1669">
        <v>21.280193797999999</v>
      </c>
      <c r="K1669" s="152" t="s">
        <v>744</v>
      </c>
      <c r="L1669" s="152" t="s">
        <v>741</v>
      </c>
      <c r="M1669">
        <v>2022</v>
      </c>
      <c r="N1669" t="s">
        <v>6081</v>
      </c>
    </row>
    <row r="1670" spans="1:14">
      <c r="A1670" s="152" t="s">
        <v>2539</v>
      </c>
      <c r="B1670" s="152" t="s">
        <v>444</v>
      </c>
      <c r="C1670" s="152" t="s">
        <v>4</v>
      </c>
      <c r="D1670" s="152" t="s">
        <v>410</v>
      </c>
      <c r="E1670" s="152" t="s">
        <v>178</v>
      </c>
      <c r="F1670"/>
      <c r="G1670" s="152" t="s">
        <v>736</v>
      </c>
      <c r="H1670" s="152" t="s">
        <v>11</v>
      </c>
      <c r="I1670" s="152" t="s">
        <v>506</v>
      </c>
      <c r="J1670"/>
      <c r="K1670" s="152" t="s">
        <v>744</v>
      </c>
      <c r="L1670" s="152" t="s">
        <v>741</v>
      </c>
      <c r="M1670">
        <v>2022</v>
      </c>
      <c r="N1670" t="s">
        <v>6082</v>
      </c>
    </row>
    <row r="1671" spans="1:14">
      <c r="A1671" s="152" t="s">
        <v>2540</v>
      </c>
      <c r="B1671" s="152" t="s">
        <v>444</v>
      </c>
      <c r="C1671" s="152" t="s">
        <v>4</v>
      </c>
      <c r="D1671" s="152" t="s">
        <v>410</v>
      </c>
      <c r="E1671" s="152" t="s">
        <v>178</v>
      </c>
      <c r="F1671"/>
      <c r="G1671" s="152" t="s">
        <v>737</v>
      </c>
      <c r="H1671" s="152" t="s">
        <v>11</v>
      </c>
      <c r="I1671" s="152" t="s">
        <v>506</v>
      </c>
      <c r="J1671">
        <v>8.8832713178000002</v>
      </c>
      <c r="K1671" s="152" t="s">
        <v>744</v>
      </c>
      <c r="L1671" s="152" t="s">
        <v>741</v>
      </c>
      <c r="M1671">
        <v>2022</v>
      </c>
      <c r="N1671" t="s">
        <v>6083</v>
      </c>
    </row>
    <row r="1672" spans="1:14">
      <c r="A1672" s="152" t="s">
        <v>2541</v>
      </c>
      <c r="B1672" s="152" t="s">
        <v>444</v>
      </c>
      <c r="C1672" s="152" t="s">
        <v>4</v>
      </c>
      <c r="D1672" s="152" t="s">
        <v>410</v>
      </c>
      <c r="E1672" s="152" t="s">
        <v>178</v>
      </c>
      <c r="F1672"/>
      <c r="G1672" s="152" t="s">
        <v>739</v>
      </c>
      <c r="H1672" s="152" t="s">
        <v>11</v>
      </c>
      <c r="I1672" s="152" t="s">
        <v>506</v>
      </c>
      <c r="J1672"/>
      <c r="K1672" s="152" t="s">
        <v>744</v>
      </c>
      <c r="L1672" s="152" t="s">
        <v>741</v>
      </c>
      <c r="M1672">
        <v>2022</v>
      </c>
      <c r="N1672" t="s">
        <v>6084</v>
      </c>
    </row>
    <row r="1673" spans="1:14">
      <c r="A1673" s="152" t="s">
        <v>2542</v>
      </c>
      <c r="B1673" s="152" t="s">
        <v>444</v>
      </c>
      <c r="C1673" s="152" t="s">
        <v>4</v>
      </c>
      <c r="D1673" s="152" t="s">
        <v>410</v>
      </c>
      <c r="E1673" s="152" t="s">
        <v>179</v>
      </c>
      <c r="F1673"/>
      <c r="G1673" s="152" t="s">
        <v>732</v>
      </c>
      <c r="H1673" s="152" t="s">
        <v>11</v>
      </c>
      <c r="I1673" s="152" t="s">
        <v>506</v>
      </c>
      <c r="J1673"/>
      <c r="K1673" s="152" t="s">
        <v>744</v>
      </c>
      <c r="L1673" s="152" t="s">
        <v>741</v>
      </c>
      <c r="M1673">
        <v>2022</v>
      </c>
      <c r="N1673" t="s">
        <v>6085</v>
      </c>
    </row>
    <row r="1674" spans="1:14">
      <c r="A1674" s="152" t="s">
        <v>2543</v>
      </c>
      <c r="B1674" s="152" t="s">
        <v>444</v>
      </c>
      <c r="C1674" s="152" t="s">
        <v>4</v>
      </c>
      <c r="D1674" s="152" t="s">
        <v>410</v>
      </c>
      <c r="E1674" s="152" t="s">
        <v>179</v>
      </c>
      <c r="F1674"/>
      <c r="G1674" s="152" t="s">
        <v>733</v>
      </c>
      <c r="H1674" s="152" t="s">
        <v>11</v>
      </c>
      <c r="I1674" s="152" t="s">
        <v>506</v>
      </c>
      <c r="J1674">
        <v>21.280193797999999</v>
      </c>
      <c r="K1674" s="152" t="s">
        <v>744</v>
      </c>
      <c r="L1674" s="152" t="s">
        <v>741</v>
      </c>
      <c r="M1674">
        <v>2022</v>
      </c>
      <c r="N1674" t="s">
        <v>6086</v>
      </c>
    </row>
    <row r="1675" spans="1:14">
      <c r="A1675" s="152" t="s">
        <v>2544</v>
      </c>
      <c r="B1675" s="152" t="s">
        <v>444</v>
      </c>
      <c r="C1675" s="152" t="s">
        <v>4</v>
      </c>
      <c r="D1675" s="152" t="s">
        <v>410</v>
      </c>
      <c r="E1675" s="152" t="s">
        <v>179</v>
      </c>
      <c r="F1675"/>
      <c r="G1675" s="152" t="s">
        <v>734</v>
      </c>
      <c r="H1675" s="152" t="s">
        <v>11</v>
      </c>
      <c r="I1675" s="152" t="s">
        <v>506</v>
      </c>
      <c r="J1675"/>
      <c r="K1675" s="152" t="s">
        <v>744</v>
      </c>
      <c r="L1675" s="152" t="s">
        <v>741</v>
      </c>
      <c r="M1675">
        <v>2022</v>
      </c>
      <c r="N1675" t="s">
        <v>6087</v>
      </c>
    </row>
    <row r="1676" spans="1:14">
      <c r="A1676" s="152" t="s">
        <v>2545</v>
      </c>
      <c r="B1676" s="152" t="s">
        <v>444</v>
      </c>
      <c r="C1676" s="152" t="s">
        <v>4</v>
      </c>
      <c r="D1676" s="152" t="s">
        <v>410</v>
      </c>
      <c r="E1676" s="152" t="s">
        <v>179</v>
      </c>
      <c r="F1676"/>
      <c r="G1676" s="152" t="s">
        <v>735</v>
      </c>
      <c r="H1676" s="152" t="s">
        <v>11</v>
      </c>
      <c r="I1676" s="152" t="s">
        <v>506</v>
      </c>
      <c r="J1676">
        <v>21.280193797999999</v>
      </c>
      <c r="K1676" s="152" t="s">
        <v>744</v>
      </c>
      <c r="L1676" s="152" t="s">
        <v>741</v>
      </c>
      <c r="M1676">
        <v>2022</v>
      </c>
      <c r="N1676" t="s">
        <v>6088</v>
      </c>
    </row>
    <row r="1677" spans="1:14">
      <c r="A1677" s="152" t="s">
        <v>2546</v>
      </c>
      <c r="B1677" s="152" t="s">
        <v>444</v>
      </c>
      <c r="C1677" s="152" t="s">
        <v>4</v>
      </c>
      <c r="D1677" s="152" t="s">
        <v>410</v>
      </c>
      <c r="E1677" s="152" t="s">
        <v>179</v>
      </c>
      <c r="F1677"/>
      <c r="G1677" s="152" t="s">
        <v>736</v>
      </c>
      <c r="H1677" s="152" t="s">
        <v>11</v>
      </c>
      <c r="I1677" s="152" t="s">
        <v>506</v>
      </c>
      <c r="J1677"/>
      <c r="K1677" s="152" t="s">
        <v>744</v>
      </c>
      <c r="L1677" s="152" t="s">
        <v>741</v>
      </c>
      <c r="M1677">
        <v>2022</v>
      </c>
      <c r="N1677" t="s">
        <v>6089</v>
      </c>
    </row>
    <row r="1678" spans="1:14">
      <c r="A1678" s="152" t="s">
        <v>2547</v>
      </c>
      <c r="B1678" s="152" t="s">
        <v>444</v>
      </c>
      <c r="C1678" s="152" t="s">
        <v>4</v>
      </c>
      <c r="D1678" s="152" t="s">
        <v>410</v>
      </c>
      <c r="E1678" s="152" t="s">
        <v>179</v>
      </c>
      <c r="F1678"/>
      <c r="G1678" s="152" t="s">
        <v>737</v>
      </c>
      <c r="H1678" s="152" t="s">
        <v>11</v>
      </c>
      <c r="I1678" s="152" t="s">
        <v>506</v>
      </c>
      <c r="J1678">
        <v>8.8832713178000002</v>
      </c>
      <c r="K1678" s="152" t="s">
        <v>744</v>
      </c>
      <c r="L1678" s="152" t="s">
        <v>741</v>
      </c>
      <c r="M1678">
        <v>2022</v>
      </c>
      <c r="N1678" t="s">
        <v>6090</v>
      </c>
    </row>
    <row r="1679" spans="1:14">
      <c r="A1679" s="152" t="s">
        <v>2548</v>
      </c>
      <c r="B1679" s="152" t="s">
        <v>444</v>
      </c>
      <c r="C1679" s="152" t="s">
        <v>4</v>
      </c>
      <c r="D1679" s="152" t="s">
        <v>410</v>
      </c>
      <c r="E1679" s="152" t="s">
        <v>179</v>
      </c>
      <c r="F1679"/>
      <c r="G1679" s="152" t="s">
        <v>739</v>
      </c>
      <c r="H1679" s="152" t="s">
        <v>11</v>
      </c>
      <c r="I1679" s="152" t="s">
        <v>506</v>
      </c>
      <c r="J1679"/>
      <c r="K1679" s="152" t="s">
        <v>744</v>
      </c>
      <c r="L1679" s="152" t="s">
        <v>741</v>
      </c>
      <c r="M1679">
        <v>2022</v>
      </c>
      <c r="N1679" t="s">
        <v>6091</v>
      </c>
    </row>
    <row r="1680" spans="1:14">
      <c r="A1680" s="152" t="s">
        <v>2549</v>
      </c>
      <c r="B1680" s="152" t="s">
        <v>444</v>
      </c>
      <c r="C1680" s="152" t="s">
        <v>4</v>
      </c>
      <c r="D1680" s="152" t="s">
        <v>410</v>
      </c>
      <c r="E1680" s="152" t="s">
        <v>180</v>
      </c>
      <c r="F1680"/>
      <c r="G1680" s="152" t="s">
        <v>732</v>
      </c>
      <c r="H1680" s="152" t="s">
        <v>11</v>
      </c>
      <c r="I1680" s="152" t="s">
        <v>506</v>
      </c>
      <c r="J1680"/>
      <c r="K1680" s="152" t="s">
        <v>744</v>
      </c>
      <c r="L1680" s="152" t="s">
        <v>741</v>
      </c>
      <c r="M1680">
        <v>2022</v>
      </c>
      <c r="N1680" t="s">
        <v>6092</v>
      </c>
    </row>
    <row r="1681" spans="1:14">
      <c r="A1681" s="152" t="s">
        <v>2550</v>
      </c>
      <c r="B1681" s="152" t="s">
        <v>444</v>
      </c>
      <c r="C1681" s="152" t="s">
        <v>4</v>
      </c>
      <c r="D1681" s="152" t="s">
        <v>410</v>
      </c>
      <c r="E1681" s="152" t="s">
        <v>180</v>
      </c>
      <c r="F1681"/>
      <c r="G1681" s="152" t="s">
        <v>733</v>
      </c>
      <c r="H1681" s="152" t="s">
        <v>11</v>
      </c>
      <c r="I1681" s="152" t="s">
        <v>506</v>
      </c>
      <c r="J1681">
        <v>21.280193797999999</v>
      </c>
      <c r="K1681" s="152" t="s">
        <v>744</v>
      </c>
      <c r="L1681" s="152" t="s">
        <v>741</v>
      </c>
      <c r="M1681">
        <v>2022</v>
      </c>
      <c r="N1681" t="s">
        <v>6093</v>
      </c>
    </row>
    <row r="1682" spans="1:14">
      <c r="A1682" s="152" t="s">
        <v>2551</v>
      </c>
      <c r="B1682" s="152" t="s">
        <v>444</v>
      </c>
      <c r="C1682" s="152" t="s">
        <v>4</v>
      </c>
      <c r="D1682" s="152" t="s">
        <v>410</v>
      </c>
      <c r="E1682" s="152" t="s">
        <v>180</v>
      </c>
      <c r="F1682"/>
      <c r="G1682" s="152" t="s">
        <v>734</v>
      </c>
      <c r="H1682" s="152" t="s">
        <v>11</v>
      </c>
      <c r="I1682" s="152" t="s">
        <v>506</v>
      </c>
      <c r="J1682"/>
      <c r="K1682" s="152" t="s">
        <v>744</v>
      </c>
      <c r="L1682" s="152" t="s">
        <v>741</v>
      </c>
      <c r="M1682">
        <v>2022</v>
      </c>
      <c r="N1682" t="s">
        <v>6094</v>
      </c>
    </row>
    <row r="1683" spans="1:14">
      <c r="A1683" s="152" t="s">
        <v>2552</v>
      </c>
      <c r="B1683" s="152" t="s">
        <v>444</v>
      </c>
      <c r="C1683" s="152" t="s">
        <v>4</v>
      </c>
      <c r="D1683" s="152" t="s">
        <v>410</v>
      </c>
      <c r="E1683" s="152" t="s">
        <v>180</v>
      </c>
      <c r="F1683"/>
      <c r="G1683" s="152" t="s">
        <v>735</v>
      </c>
      <c r="H1683" s="152" t="s">
        <v>11</v>
      </c>
      <c r="I1683" s="152" t="s">
        <v>506</v>
      </c>
      <c r="J1683">
        <v>21.280193797999999</v>
      </c>
      <c r="K1683" s="152" t="s">
        <v>744</v>
      </c>
      <c r="L1683" s="152" t="s">
        <v>741</v>
      </c>
      <c r="M1683">
        <v>2022</v>
      </c>
      <c r="N1683" t="s">
        <v>6095</v>
      </c>
    </row>
    <row r="1684" spans="1:14">
      <c r="A1684" s="152" t="s">
        <v>2553</v>
      </c>
      <c r="B1684" s="152" t="s">
        <v>444</v>
      </c>
      <c r="C1684" s="152" t="s">
        <v>4</v>
      </c>
      <c r="D1684" s="152" t="s">
        <v>410</v>
      </c>
      <c r="E1684" s="152" t="s">
        <v>180</v>
      </c>
      <c r="F1684"/>
      <c r="G1684" s="152" t="s">
        <v>736</v>
      </c>
      <c r="H1684" s="152" t="s">
        <v>11</v>
      </c>
      <c r="I1684" s="152" t="s">
        <v>506</v>
      </c>
      <c r="J1684"/>
      <c r="K1684" s="152" t="s">
        <v>744</v>
      </c>
      <c r="L1684" s="152" t="s">
        <v>741</v>
      </c>
      <c r="M1684">
        <v>2022</v>
      </c>
      <c r="N1684" t="s">
        <v>6096</v>
      </c>
    </row>
    <row r="1685" spans="1:14">
      <c r="A1685" s="152" t="s">
        <v>2554</v>
      </c>
      <c r="B1685" s="152" t="s">
        <v>444</v>
      </c>
      <c r="C1685" s="152" t="s">
        <v>4</v>
      </c>
      <c r="D1685" s="152" t="s">
        <v>410</v>
      </c>
      <c r="E1685" s="152" t="s">
        <v>180</v>
      </c>
      <c r="F1685"/>
      <c r="G1685" s="152" t="s">
        <v>737</v>
      </c>
      <c r="H1685" s="152" t="s">
        <v>11</v>
      </c>
      <c r="I1685" s="152" t="s">
        <v>506</v>
      </c>
      <c r="J1685">
        <v>8.8832713178000002</v>
      </c>
      <c r="K1685" s="152" t="s">
        <v>744</v>
      </c>
      <c r="L1685" s="152" t="s">
        <v>741</v>
      </c>
      <c r="M1685">
        <v>2022</v>
      </c>
      <c r="N1685" t="s">
        <v>6097</v>
      </c>
    </row>
    <row r="1686" spans="1:14">
      <c r="A1686" s="152" t="s">
        <v>2555</v>
      </c>
      <c r="B1686" s="152" t="s">
        <v>444</v>
      </c>
      <c r="C1686" s="152" t="s">
        <v>4</v>
      </c>
      <c r="D1686" s="152" t="s">
        <v>410</v>
      </c>
      <c r="E1686" s="152" t="s">
        <v>180</v>
      </c>
      <c r="F1686"/>
      <c r="G1686" s="152" t="s">
        <v>739</v>
      </c>
      <c r="H1686" s="152" t="s">
        <v>11</v>
      </c>
      <c r="I1686" s="152" t="s">
        <v>506</v>
      </c>
      <c r="J1686"/>
      <c r="K1686" s="152" t="s">
        <v>744</v>
      </c>
      <c r="L1686" s="152" t="s">
        <v>741</v>
      </c>
      <c r="M1686">
        <v>2022</v>
      </c>
      <c r="N1686" t="s">
        <v>6098</v>
      </c>
    </row>
    <row r="1687" spans="1:14">
      <c r="A1687" s="152" t="s">
        <v>2556</v>
      </c>
      <c r="B1687" s="152" t="s">
        <v>444</v>
      </c>
      <c r="C1687" s="152" t="s">
        <v>4</v>
      </c>
      <c r="D1687" s="152" t="s">
        <v>410</v>
      </c>
      <c r="E1687" s="152" t="s">
        <v>145</v>
      </c>
      <c r="F1687"/>
      <c r="G1687" s="152" t="s">
        <v>732</v>
      </c>
      <c r="H1687" s="152" t="s">
        <v>11</v>
      </c>
      <c r="I1687" s="152" t="s">
        <v>506</v>
      </c>
      <c r="J1687"/>
      <c r="K1687" s="152" t="s">
        <v>744</v>
      </c>
      <c r="L1687" s="152" t="s">
        <v>741</v>
      </c>
      <c r="M1687">
        <v>2022</v>
      </c>
      <c r="N1687" t="s">
        <v>6099</v>
      </c>
    </row>
    <row r="1688" spans="1:14">
      <c r="A1688" s="152" t="s">
        <v>2557</v>
      </c>
      <c r="B1688" s="152" t="s">
        <v>444</v>
      </c>
      <c r="C1688" s="152" t="s">
        <v>4</v>
      </c>
      <c r="D1688" s="152" t="s">
        <v>410</v>
      </c>
      <c r="E1688" s="152" t="s">
        <v>145</v>
      </c>
      <c r="F1688"/>
      <c r="G1688" s="152" t="s">
        <v>733</v>
      </c>
      <c r="H1688" s="152" t="s">
        <v>11</v>
      </c>
      <c r="I1688" s="152" t="s">
        <v>506</v>
      </c>
      <c r="J1688">
        <v>21.280193797999999</v>
      </c>
      <c r="K1688" s="152" t="s">
        <v>744</v>
      </c>
      <c r="L1688" s="152" t="s">
        <v>741</v>
      </c>
      <c r="M1688">
        <v>2022</v>
      </c>
      <c r="N1688" t="s">
        <v>6100</v>
      </c>
    </row>
    <row r="1689" spans="1:14">
      <c r="A1689" s="152" t="s">
        <v>2558</v>
      </c>
      <c r="B1689" s="152" t="s">
        <v>444</v>
      </c>
      <c r="C1689" s="152" t="s">
        <v>4</v>
      </c>
      <c r="D1689" s="152" t="s">
        <v>410</v>
      </c>
      <c r="E1689" s="152" t="s">
        <v>145</v>
      </c>
      <c r="F1689"/>
      <c r="G1689" s="152" t="s">
        <v>734</v>
      </c>
      <c r="H1689" s="152" t="s">
        <v>11</v>
      </c>
      <c r="I1689" s="152" t="s">
        <v>506</v>
      </c>
      <c r="J1689"/>
      <c r="K1689" s="152" t="s">
        <v>744</v>
      </c>
      <c r="L1689" s="152" t="s">
        <v>741</v>
      </c>
      <c r="M1689">
        <v>2022</v>
      </c>
      <c r="N1689" t="s">
        <v>6101</v>
      </c>
    </row>
    <row r="1690" spans="1:14">
      <c r="A1690" s="152" t="s">
        <v>2559</v>
      </c>
      <c r="B1690" s="152" t="s">
        <v>444</v>
      </c>
      <c r="C1690" s="152" t="s">
        <v>4</v>
      </c>
      <c r="D1690" s="152" t="s">
        <v>410</v>
      </c>
      <c r="E1690" s="152" t="s">
        <v>145</v>
      </c>
      <c r="F1690"/>
      <c r="G1690" s="152" t="s">
        <v>735</v>
      </c>
      <c r="H1690" s="152" t="s">
        <v>11</v>
      </c>
      <c r="I1690" s="152" t="s">
        <v>506</v>
      </c>
      <c r="J1690"/>
      <c r="K1690" s="152" t="s">
        <v>744</v>
      </c>
      <c r="L1690" s="152" t="s">
        <v>741</v>
      </c>
      <c r="M1690">
        <v>2022</v>
      </c>
      <c r="N1690" t="s">
        <v>6102</v>
      </c>
    </row>
    <row r="1691" spans="1:14">
      <c r="A1691" s="152" t="s">
        <v>2560</v>
      </c>
      <c r="B1691" s="152" t="s">
        <v>444</v>
      </c>
      <c r="C1691" s="152" t="s">
        <v>4</v>
      </c>
      <c r="D1691" s="152" t="s">
        <v>410</v>
      </c>
      <c r="E1691" s="152" t="s">
        <v>145</v>
      </c>
      <c r="F1691"/>
      <c r="G1691" s="152" t="s">
        <v>736</v>
      </c>
      <c r="H1691" s="152" t="s">
        <v>11</v>
      </c>
      <c r="I1691" s="152" t="s">
        <v>506</v>
      </c>
      <c r="J1691"/>
      <c r="K1691" s="152" t="s">
        <v>744</v>
      </c>
      <c r="L1691" s="152" t="s">
        <v>741</v>
      </c>
      <c r="M1691">
        <v>2022</v>
      </c>
      <c r="N1691" t="s">
        <v>6103</v>
      </c>
    </row>
    <row r="1692" spans="1:14">
      <c r="A1692" s="152" t="s">
        <v>2561</v>
      </c>
      <c r="B1692" s="152" t="s">
        <v>444</v>
      </c>
      <c r="C1692" s="152" t="s">
        <v>4</v>
      </c>
      <c r="D1692" s="152" t="s">
        <v>410</v>
      </c>
      <c r="E1692" s="152" t="s">
        <v>145</v>
      </c>
      <c r="F1692"/>
      <c r="G1692" s="152" t="s">
        <v>737</v>
      </c>
      <c r="H1692" s="152" t="s">
        <v>11</v>
      </c>
      <c r="I1692" s="152" t="s">
        <v>506</v>
      </c>
      <c r="J1692">
        <v>8.8832713178000002</v>
      </c>
      <c r="K1692" s="152" t="s">
        <v>744</v>
      </c>
      <c r="L1692" s="152" t="s">
        <v>741</v>
      </c>
      <c r="M1692">
        <v>2022</v>
      </c>
      <c r="N1692" t="s">
        <v>6104</v>
      </c>
    </row>
    <row r="1693" spans="1:14">
      <c r="A1693" s="152" t="s">
        <v>2562</v>
      </c>
      <c r="B1693" s="152" t="s">
        <v>444</v>
      </c>
      <c r="C1693" s="152" t="s">
        <v>4</v>
      </c>
      <c r="D1693" s="152" t="s">
        <v>410</v>
      </c>
      <c r="E1693" s="152" t="s">
        <v>145</v>
      </c>
      <c r="F1693"/>
      <c r="G1693" s="152" t="s">
        <v>739</v>
      </c>
      <c r="H1693" s="152" t="s">
        <v>11</v>
      </c>
      <c r="I1693" s="152" t="s">
        <v>506</v>
      </c>
      <c r="J1693"/>
      <c r="K1693" s="152" t="s">
        <v>744</v>
      </c>
      <c r="L1693" s="152" t="s">
        <v>741</v>
      </c>
      <c r="M1693">
        <v>2022</v>
      </c>
      <c r="N1693" t="s">
        <v>6105</v>
      </c>
    </row>
    <row r="1694" spans="1:14">
      <c r="A1694" s="152" t="s">
        <v>2563</v>
      </c>
      <c r="B1694" s="152" t="s">
        <v>444</v>
      </c>
      <c r="C1694" s="152" t="s">
        <v>4</v>
      </c>
      <c r="D1694" s="152" t="s">
        <v>411</v>
      </c>
      <c r="E1694" s="152" t="s">
        <v>153</v>
      </c>
      <c r="F1694"/>
      <c r="G1694" s="152" t="s">
        <v>732</v>
      </c>
      <c r="H1694" s="152" t="s">
        <v>11</v>
      </c>
      <c r="I1694" s="152" t="s">
        <v>506</v>
      </c>
      <c r="J1694"/>
      <c r="K1694" s="152" t="s">
        <v>744</v>
      </c>
      <c r="L1694" s="152" t="s">
        <v>741</v>
      </c>
      <c r="M1694">
        <v>2022</v>
      </c>
      <c r="N1694" t="s">
        <v>6106</v>
      </c>
    </row>
    <row r="1695" spans="1:14">
      <c r="A1695" s="152" t="s">
        <v>2564</v>
      </c>
      <c r="B1695" s="152" t="s">
        <v>444</v>
      </c>
      <c r="C1695" s="152" t="s">
        <v>4</v>
      </c>
      <c r="D1695" s="152" t="s">
        <v>411</v>
      </c>
      <c r="E1695" s="152" t="s">
        <v>153</v>
      </c>
      <c r="F1695"/>
      <c r="G1695" s="152" t="s">
        <v>733</v>
      </c>
      <c r="H1695" s="152" t="s">
        <v>11</v>
      </c>
      <c r="I1695" s="152" t="s">
        <v>506</v>
      </c>
      <c r="J1695">
        <v>21.280193797999999</v>
      </c>
      <c r="K1695" s="152" t="s">
        <v>744</v>
      </c>
      <c r="L1695" s="152" t="s">
        <v>741</v>
      </c>
      <c r="M1695">
        <v>2022</v>
      </c>
      <c r="N1695" t="s">
        <v>6107</v>
      </c>
    </row>
    <row r="1696" spans="1:14">
      <c r="A1696" s="152" t="s">
        <v>2565</v>
      </c>
      <c r="B1696" s="152" t="s">
        <v>444</v>
      </c>
      <c r="C1696" s="152" t="s">
        <v>4</v>
      </c>
      <c r="D1696" s="152" t="s">
        <v>411</v>
      </c>
      <c r="E1696" s="152" t="s">
        <v>153</v>
      </c>
      <c r="F1696"/>
      <c r="G1696" s="152" t="s">
        <v>734</v>
      </c>
      <c r="H1696" s="152" t="s">
        <v>11</v>
      </c>
      <c r="I1696" s="152" t="s">
        <v>506</v>
      </c>
      <c r="J1696">
        <v>21.280193797999999</v>
      </c>
      <c r="K1696" s="152" t="s">
        <v>744</v>
      </c>
      <c r="L1696" s="152" t="s">
        <v>741</v>
      </c>
      <c r="M1696">
        <v>2022</v>
      </c>
      <c r="N1696" t="s">
        <v>6108</v>
      </c>
    </row>
    <row r="1697" spans="1:14">
      <c r="A1697" s="152" t="s">
        <v>2566</v>
      </c>
      <c r="B1697" s="152" t="s">
        <v>444</v>
      </c>
      <c r="C1697" s="152" t="s">
        <v>4</v>
      </c>
      <c r="D1697" s="152" t="s">
        <v>411</v>
      </c>
      <c r="E1697" s="152" t="s">
        <v>153</v>
      </c>
      <c r="F1697"/>
      <c r="G1697" s="152" t="s">
        <v>735</v>
      </c>
      <c r="H1697" s="152" t="s">
        <v>11</v>
      </c>
      <c r="I1697" s="152" t="s">
        <v>506</v>
      </c>
      <c r="J1697">
        <v>21.280193797999999</v>
      </c>
      <c r="K1697" s="152" t="s">
        <v>744</v>
      </c>
      <c r="L1697" s="152" t="s">
        <v>741</v>
      </c>
      <c r="M1697">
        <v>2022</v>
      </c>
      <c r="N1697" t="s">
        <v>6109</v>
      </c>
    </row>
    <row r="1698" spans="1:14">
      <c r="A1698" s="152" t="s">
        <v>2567</v>
      </c>
      <c r="B1698" s="152" t="s">
        <v>444</v>
      </c>
      <c r="C1698" s="152" t="s">
        <v>4</v>
      </c>
      <c r="D1698" s="152" t="s">
        <v>411</v>
      </c>
      <c r="E1698" s="152" t="s">
        <v>153</v>
      </c>
      <c r="F1698"/>
      <c r="G1698" s="152" t="s">
        <v>736</v>
      </c>
      <c r="H1698" s="152" t="s">
        <v>11</v>
      </c>
      <c r="I1698" s="152" t="s">
        <v>506</v>
      </c>
      <c r="J1698"/>
      <c r="K1698" s="152" t="s">
        <v>744</v>
      </c>
      <c r="L1698" s="152" t="s">
        <v>741</v>
      </c>
      <c r="M1698">
        <v>2022</v>
      </c>
      <c r="N1698" t="s">
        <v>6110</v>
      </c>
    </row>
    <row r="1699" spans="1:14">
      <c r="A1699" s="152" t="s">
        <v>2568</v>
      </c>
      <c r="B1699" s="152" t="s">
        <v>444</v>
      </c>
      <c r="C1699" s="152" t="s">
        <v>4</v>
      </c>
      <c r="D1699" s="152" t="s">
        <v>411</v>
      </c>
      <c r="E1699" s="152" t="s">
        <v>153</v>
      </c>
      <c r="F1699"/>
      <c r="G1699" s="152" t="s">
        <v>737</v>
      </c>
      <c r="H1699" s="152" t="s">
        <v>11</v>
      </c>
      <c r="I1699" s="152" t="s">
        <v>506</v>
      </c>
      <c r="J1699">
        <v>8.8832713178000002</v>
      </c>
      <c r="K1699" s="152" t="s">
        <v>744</v>
      </c>
      <c r="L1699" s="152" t="s">
        <v>741</v>
      </c>
      <c r="M1699">
        <v>2022</v>
      </c>
      <c r="N1699" t="s">
        <v>6111</v>
      </c>
    </row>
    <row r="1700" spans="1:14">
      <c r="A1700" s="152" t="s">
        <v>2569</v>
      </c>
      <c r="B1700" s="152" t="s">
        <v>444</v>
      </c>
      <c r="C1700" s="152" t="s">
        <v>4</v>
      </c>
      <c r="D1700" s="152" t="s">
        <v>411</v>
      </c>
      <c r="E1700" s="152" t="s">
        <v>153</v>
      </c>
      <c r="F1700"/>
      <c r="G1700" s="152" t="s">
        <v>739</v>
      </c>
      <c r="H1700" s="152" t="s">
        <v>11</v>
      </c>
      <c r="I1700" s="152" t="s">
        <v>506</v>
      </c>
      <c r="J1700"/>
      <c r="K1700" s="152" t="s">
        <v>744</v>
      </c>
      <c r="L1700" s="152" t="s">
        <v>741</v>
      </c>
      <c r="M1700">
        <v>2022</v>
      </c>
      <c r="N1700" t="s">
        <v>6112</v>
      </c>
    </row>
    <row r="1701" spans="1:14">
      <c r="A1701" s="152" t="s">
        <v>2570</v>
      </c>
      <c r="B1701" s="152" t="s">
        <v>444</v>
      </c>
      <c r="C1701" s="152" t="s">
        <v>4</v>
      </c>
      <c r="D1701" s="152" t="s">
        <v>411</v>
      </c>
      <c r="E1701" s="152" t="s">
        <v>154</v>
      </c>
      <c r="F1701"/>
      <c r="G1701" s="152" t="s">
        <v>732</v>
      </c>
      <c r="H1701" s="152" t="s">
        <v>11</v>
      </c>
      <c r="I1701" s="152" t="s">
        <v>506</v>
      </c>
      <c r="J1701"/>
      <c r="K1701" s="152" t="s">
        <v>744</v>
      </c>
      <c r="L1701" s="152" t="s">
        <v>741</v>
      </c>
      <c r="M1701">
        <v>2022</v>
      </c>
      <c r="N1701" t="s">
        <v>6113</v>
      </c>
    </row>
    <row r="1702" spans="1:14">
      <c r="A1702" s="152" t="s">
        <v>2571</v>
      </c>
      <c r="B1702" s="152" t="s">
        <v>444</v>
      </c>
      <c r="C1702" s="152" t="s">
        <v>4</v>
      </c>
      <c r="D1702" s="152" t="s">
        <v>411</v>
      </c>
      <c r="E1702" s="152" t="s">
        <v>154</v>
      </c>
      <c r="F1702"/>
      <c r="G1702" s="152" t="s">
        <v>733</v>
      </c>
      <c r="H1702" s="152" t="s">
        <v>11</v>
      </c>
      <c r="I1702" s="152" t="s">
        <v>506</v>
      </c>
      <c r="J1702">
        <v>21.280193797999999</v>
      </c>
      <c r="K1702" s="152" t="s">
        <v>744</v>
      </c>
      <c r="L1702" s="152" t="s">
        <v>741</v>
      </c>
      <c r="M1702">
        <v>2022</v>
      </c>
      <c r="N1702" t="s">
        <v>6114</v>
      </c>
    </row>
    <row r="1703" spans="1:14">
      <c r="A1703" s="152" t="s">
        <v>2572</v>
      </c>
      <c r="B1703" s="152" t="s">
        <v>444</v>
      </c>
      <c r="C1703" s="152" t="s">
        <v>4</v>
      </c>
      <c r="D1703" s="152" t="s">
        <v>411</v>
      </c>
      <c r="E1703" s="152" t="s">
        <v>154</v>
      </c>
      <c r="F1703"/>
      <c r="G1703" s="152" t="s">
        <v>734</v>
      </c>
      <c r="H1703" s="152" t="s">
        <v>11</v>
      </c>
      <c r="I1703" s="152" t="s">
        <v>506</v>
      </c>
      <c r="J1703">
        <v>21.280193797999999</v>
      </c>
      <c r="K1703" s="152" t="s">
        <v>744</v>
      </c>
      <c r="L1703" s="152" t="s">
        <v>741</v>
      </c>
      <c r="M1703">
        <v>2022</v>
      </c>
      <c r="N1703" t="s">
        <v>6115</v>
      </c>
    </row>
    <row r="1704" spans="1:14">
      <c r="A1704" s="152" t="s">
        <v>2573</v>
      </c>
      <c r="B1704" s="152" t="s">
        <v>444</v>
      </c>
      <c r="C1704" s="152" t="s">
        <v>4</v>
      </c>
      <c r="D1704" s="152" t="s">
        <v>411</v>
      </c>
      <c r="E1704" s="152" t="s">
        <v>154</v>
      </c>
      <c r="F1704"/>
      <c r="G1704" s="152" t="s">
        <v>735</v>
      </c>
      <c r="H1704" s="152" t="s">
        <v>11</v>
      </c>
      <c r="I1704" s="152" t="s">
        <v>506</v>
      </c>
      <c r="J1704">
        <v>21.280193797999999</v>
      </c>
      <c r="K1704" s="152" t="s">
        <v>744</v>
      </c>
      <c r="L1704" s="152" t="s">
        <v>741</v>
      </c>
      <c r="M1704">
        <v>2022</v>
      </c>
      <c r="N1704" t="s">
        <v>6116</v>
      </c>
    </row>
    <row r="1705" spans="1:14">
      <c r="A1705" s="152" t="s">
        <v>2574</v>
      </c>
      <c r="B1705" s="152" t="s">
        <v>444</v>
      </c>
      <c r="C1705" s="152" t="s">
        <v>4</v>
      </c>
      <c r="D1705" s="152" t="s">
        <v>411</v>
      </c>
      <c r="E1705" s="152" t="s">
        <v>154</v>
      </c>
      <c r="F1705"/>
      <c r="G1705" s="152" t="s">
        <v>736</v>
      </c>
      <c r="H1705" s="152" t="s">
        <v>11</v>
      </c>
      <c r="I1705" s="152" t="s">
        <v>506</v>
      </c>
      <c r="J1705"/>
      <c r="K1705" s="152" t="s">
        <v>744</v>
      </c>
      <c r="L1705" s="152" t="s">
        <v>741</v>
      </c>
      <c r="M1705">
        <v>2022</v>
      </c>
      <c r="N1705" t="s">
        <v>6117</v>
      </c>
    </row>
    <row r="1706" spans="1:14">
      <c r="A1706" s="152" t="s">
        <v>2575</v>
      </c>
      <c r="B1706" s="152" t="s">
        <v>444</v>
      </c>
      <c r="C1706" s="152" t="s">
        <v>4</v>
      </c>
      <c r="D1706" s="152" t="s">
        <v>411</v>
      </c>
      <c r="E1706" s="152" t="s">
        <v>154</v>
      </c>
      <c r="F1706"/>
      <c r="G1706" s="152" t="s">
        <v>737</v>
      </c>
      <c r="H1706" s="152" t="s">
        <v>11</v>
      </c>
      <c r="I1706" s="152" t="s">
        <v>506</v>
      </c>
      <c r="J1706">
        <v>8.8832713178000002</v>
      </c>
      <c r="K1706" s="152" t="s">
        <v>744</v>
      </c>
      <c r="L1706" s="152" t="s">
        <v>741</v>
      </c>
      <c r="M1706">
        <v>2022</v>
      </c>
      <c r="N1706" t="s">
        <v>6118</v>
      </c>
    </row>
    <row r="1707" spans="1:14">
      <c r="A1707" s="152" t="s">
        <v>2576</v>
      </c>
      <c r="B1707" s="152" t="s">
        <v>444</v>
      </c>
      <c r="C1707" s="152" t="s">
        <v>4</v>
      </c>
      <c r="D1707" s="152" t="s">
        <v>411</v>
      </c>
      <c r="E1707" s="152" t="s">
        <v>154</v>
      </c>
      <c r="F1707"/>
      <c r="G1707" s="152" t="s">
        <v>739</v>
      </c>
      <c r="H1707" s="152" t="s">
        <v>11</v>
      </c>
      <c r="I1707" s="152" t="s">
        <v>506</v>
      </c>
      <c r="J1707"/>
      <c r="K1707" s="152" t="s">
        <v>744</v>
      </c>
      <c r="L1707" s="152" t="s">
        <v>741</v>
      </c>
      <c r="M1707">
        <v>2022</v>
      </c>
      <c r="N1707" t="s">
        <v>6119</v>
      </c>
    </row>
    <row r="1708" spans="1:14">
      <c r="A1708" s="152" t="s">
        <v>2577</v>
      </c>
      <c r="B1708" s="152" t="s">
        <v>444</v>
      </c>
      <c r="C1708" s="152" t="s">
        <v>4</v>
      </c>
      <c r="D1708" s="152" t="s">
        <v>411</v>
      </c>
      <c r="E1708" s="152" t="s">
        <v>155</v>
      </c>
      <c r="F1708"/>
      <c r="G1708" s="152" t="s">
        <v>732</v>
      </c>
      <c r="H1708" s="152" t="s">
        <v>11</v>
      </c>
      <c r="I1708" s="152" t="s">
        <v>506</v>
      </c>
      <c r="J1708"/>
      <c r="K1708" s="152" t="s">
        <v>744</v>
      </c>
      <c r="L1708" s="152" t="s">
        <v>741</v>
      </c>
      <c r="M1708">
        <v>2022</v>
      </c>
      <c r="N1708" t="s">
        <v>6120</v>
      </c>
    </row>
    <row r="1709" spans="1:14">
      <c r="A1709" s="152" t="s">
        <v>2578</v>
      </c>
      <c r="B1709" s="152" t="s">
        <v>444</v>
      </c>
      <c r="C1709" s="152" t="s">
        <v>4</v>
      </c>
      <c r="D1709" s="152" t="s">
        <v>411</v>
      </c>
      <c r="E1709" s="152" t="s">
        <v>155</v>
      </c>
      <c r="F1709"/>
      <c r="G1709" s="152" t="s">
        <v>733</v>
      </c>
      <c r="H1709" s="152" t="s">
        <v>11</v>
      </c>
      <c r="I1709" s="152" t="s">
        <v>506</v>
      </c>
      <c r="J1709">
        <v>21.280193797999999</v>
      </c>
      <c r="K1709" s="152" t="s">
        <v>744</v>
      </c>
      <c r="L1709" s="152" t="s">
        <v>741</v>
      </c>
      <c r="M1709">
        <v>2022</v>
      </c>
      <c r="N1709" t="s">
        <v>6121</v>
      </c>
    </row>
    <row r="1710" spans="1:14">
      <c r="A1710" s="152" t="s">
        <v>2579</v>
      </c>
      <c r="B1710" s="152" t="s">
        <v>444</v>
      </c>
      <c r="C1710" s="152" t="s">
        <v>4</v>
      </c>
      <c r="D1710" s="152" t="s">
        <v>411</v>
      </c>
      <c r="E1710" s="152" t="s">
        <v>155</v>
      </c>
      <c r="F1710"/>
      <c r="G1710" s="152" t="s">
        <v>734</v>
      </c>
      <c r="H1710" s="152" t="s">
        <v>11</v>
      </c>
      <c r="I1710" s="152" t="s">
        <v>506</v>
      </c>
      <c r="J1710">
        <v>21.280193797999999</v>
      </c>
      <c r="K1710" s="152" t="s">
        <v>744</v>
      </c>
      <c r="L1710" s="152" t="s">
        <v>741</v>
      </c>
      <c r="M1710">
        <v>2022</v>
      </c>
      <c r="N1710" t="s">
        <v>6122</v>
      </c>
    </row>
    <row r="1711" spans="1:14">
      <c r="A1711" s="152" t="s">
        <v>2580</v>
      </c>
      <c r="B1711" s="152" t="s">
        <v>444</v>
      </c>
      <c r="C1711" s="152" t="s">
        <v>4</v>
      </c>
      <c r="D1711" s="152" t="s">
        <v>411</v>
      </c>
      <c r="E1711" s="152" t="s">
        <v>155</v>
      </c>
      <c r="F1711"/>
      <c r="G1711" s="152" t="s">
        <v>735</v>
      </c>
      <c r="H1711" s="152" t="s">
        <v>11</v>
      </c>
      <c r="I1711" s="152" t="s">
        <v>506</v>
      </c>
      <c r="J1711">
        <v>21.280193797999999</v>
      </c>
      <c r="K1711" s="152" t="s">
        <v>744</v>
      </c>
      <c r="L1711" s="152" t="s">
        <v>741</v>
      </c>
      <c r="M1711">
        <v>2022</v>
      </c>
      <c r="N1711" t="s">
        <v>6123</v>
      </c>
    </row>
    <row r="1712" spans="1:14">
      <c r="A1712" s="152" t="s">
        <v>2581</v>
      </c>
      <c r="B1712" s="152" t="s">
        <v>444</v>
      </c>
      <c r="C1712" s="152" t="s">
        <v>4</v>
      </c>
      <c r="D1712" s="152" t="s">
        <v>411</v>
      </c>
      <c r="E1712" s="152" t="s">
        <v>155</v>
      </c>
      <c r="F1712"/>
      <c r="G1712" s="152" t="s">
        <v>736</v>
      </c>
      <c r="H1712" s="152" t="s">
        <v>11</v>
      </c>
      <c r="I1712" s="152" t="s">
        <v>506</v>
      </c>
      <c r="J1712"/>
      <c r="K1712" s="152" t="s">
        <v>744</v>
      </c>
      <c r="L1712" s="152" t="s">
        <v>741</v>
      </c>
      <c r="M1712">
        <v>2022</v>
      </c>
      <c r="N1712" t="s">
        <v>6124</v>
      </c>
    </row>
    <row r="1713" spans="1:14">
      <c r="A1713" s="152" t="s">
        <v>2582</v>
      </c>
      <c r="B1713" s="152" t="s">
        <v>444</v>
      </c>
      <c r="C1713" s="152" t="s">
        <v>4</v>
      </c>
      <c r="D1713" s="152" t="s">
        <v>411</v>
      </c>
      <c r="E1713" s="152" t="s">
        <v>155</v>
      </c>
      <c r="F1713"/>
      <c r="G1713" s="152" t="s">
        <v>737</v>
      </c>
      <c r="H1713" s="152" t="s">
        <v>11</v>
      </c>
      <c r="I1713" s="152" t="s">
        <v>506</v>
      </c>
      <c r="J1713">
        <v>8.8832713178000002</v>
      </c>
      <c r="K1713" s="152" t="s">
        <v>744</v>
      </c>
      <c r="L1713" s="152" t="s">
        <v>741</v>
      </c>
      <c r="M1713">
        <v>2022</v>
      </c>
      <c r="N1713" t="s">
        <v>6125</v>
      </c>
    </row>
    <row r="1714" spans="1:14">
      <c r="A1714" s="152" t="s">
        <v>2583</v>
      </c>
      <c r="B1714" s="152" t="s">
        <v>444</v>
      </c>
      <c r="C1714" s="152" t="s">
        <v>4</v>
      </c>
      <c r="D1714" s="152" t="s">
        <v>411</v>
      </c>
      <c r="E1714" s="152" t="s">
        <v>155</v>
      </c>
      <c r="F1714"/>
      <c r="G1714" s="152" t="s">
        <v>739</v>
      </c>
      <c r="H1714" s="152" t="s">
        <v>11</v>
      </c>
      <c r="I1714" s="152" t="s">
        <v>506</v>
      </c>
      <c r="J1714"/>
      <c r="K1714" s="152" t="s">
        <v>744</v>
      </c>
      <c r="L1714" s="152" t="s">
        <v>741</v>
      </c>
      <c r="M1714">
        <v>2022</v>
      </c>
      <c r="N1714" t="s">
        <v>6126</v>
      </c>
    </row>
    <row r="1715" spans="1:14">
      <c r="A1715" s="152" t="s">
        <v>2584</v>
      </c>
      <c r="B1715" s="152" t="s">
        <v>444</v>
      </c>
      <c r="C1715" s="152" t="s">
        <v>4</v>
      </c>
      <c r="D1715" s="152" t="s">
        <v>411</v>
      </c>
      <c r="E1715" s="152" t="s">
        <v>156</v>
      </c>
      <c r="F1715"/>
      <c r="G1715" s="152" t="s">
        <v>732</v>
      </c>
      <c r="H1715" s="152" t="s">
        <v>11</v>
      </c>
      <c r="I1715" s="152" t="s">
        <v>506</v>
      </c>
      <c r="J1715"/>
      <c r="K1715" s="152" t="s">
        <v>744</v>
      </c>
      <c r="L1715" s="152" t="s">
        <v>741</v>
      </c>
      <c r="M1715">
        <v>2022</v>
      </c>
      <c r="N1715" t="s">
        <v>6127</v>
      </c>
    </row>
    <row r="1716" spans="1:14">
      <c r="A1716" s="152" t="s">
        <v>2585</v>
      </c>
      <c r="B1716" s="152" t="s">
        <v>444</v>
      </c>
      <c r="C1716" s="152" t="s">
        <v>4</v>
      </c>
      <c r="D1716" s="152" t="s">
        <v>411</v>
      </c>
      <c r="E1716" s="152" t="s">
        <v>156</v>
      </c>
      <c r="F1716"/>
      <c r="G1716" s="152" t="s">
        <v>733</v>
      </c>
      <c r="H1716" s="152" t="s">
        <v>11</v>
      </c>
      <c r="I1716" s="152" t="s">
        <v>506</v>
      </c>
      <c r="J1716">
        <v>21.280193797999999</v>
      </c>
      <c r="K1716" s="152" t="s">
        <v>744</v>
      </c>
      <c r="L1716" s="152" t="s">
        <v>741</v>
      </c>
      <c r="M1716">
        <v>2022</v>
      </c>
      <c r="N1716" t="s">
        <v>6128</v>
      </c>
    </row>
    <row r="1717" spans="1:14">
      <c r="A1717" s="152" t="s">
        <v>2586</v>
      </c>
      <c r="B1717" s="152" t="s">
        <v>444</v>
      </c>
      <c r="C1717" s="152" t="s">
        <v>4</v>
      </c>
      <c r="D1717" s="152" t="s">
        <v>411</v>
      </c>
      <c r="E1717" s="152" t="s">
        <v>156</v>
      </c>
      <c r="F1717"/>
      <c r="G1717" s="152" t="s">
        <v>734</v>
      </c>
      <c r="H1717" s="152" t="s">
        <v>11</v>
      </c>
      <c r="I1717" s="152" t="s">
        <v>506</v>
      </c>
      <c r="J1717">
        <v>21.280193797999999</v>
      </c>
      <c r="K1717" s="152" t="s">
        <v>744</v>
      </c>
      <c r="L1717" s="152" t="s">
        <v>741</v>
      </c>
      <c r="M1717">
        <v>2022</v>
      </c>
      <c r="N1717" t="s">
        <v>6129</v>
      </c>
    </row>
    <row r="1718" spans="1:14">
      <c r="A1718" s="152" t="s">
        <v>2587</v>
      </c>
      <c r="B1718" s="152" t="s">
        <v>444</v>
      </c>
      <c r="C1718" s="152" t="s">
        <v>4</v>
      </c>
      <c r="D1718" s="152" t="s">
        <v>411</v>
      </c>
      <c r="E1718" s="152" t="s">
        <v>156</v>
      </c>
      <c r="F1718"/>
      <c r="G1718" s="152" t="s">
        <v>735</v>
      </c>
      <c r="H1718" s="152" t="s">
        <v>11</v>
      </c>
      <c r="I1718" s="152" t="s">
        <v>506</v>
      </c>
      <c r="J1718">
        <v>21.280193797999999</v>
      </c>
      <c r="K1718" s="152" t="s">
        <v>744</v>
      </c>
      <c r="L1718" s="152" t="s">
        <v>741</v>
      </c>
      <c r="M1718">
        <v>2022</v>
      </c>
      <c r="N1718" t="s">
        <v>6130</v>
      </c>
    </row>
    <row r="1719" spans="1:14">
      <c r="A1719" s="152" t="s">
        <v>2588</v>
      </c>
      <c r="B1719" s="152" t="s">
        <v>444</v>
      </c>
      <c r="C1719" s="152" t="s">
        <v>4</v>
      </c>
      <c r="D1719" s="152" t="s">
        <v>411</v>
      </c>
      <c r="E1719" s="152" t="s">
        <v>156</v>
      </c>
      <c r="F1719"/>
      <c r="G1719" s="152" t="s">
        <v>736</v>
      </c>
      <c r="H1719" s="152" t="s">
        <v>11</v>
      </c>
      <c r="I1719" s="152" t="s">
        <v>506</v>
      </c>
      <c r="J1719"/>
      <c r="K1719" s="152" t="s">
        <v>744</v>
      </c>
      <c r="L1719" s="152" t="s">
        <v>741</v>
      </c>
      <c r="M1719">
        <v>2022</v>
      </c>
      <c r="N1719" t="s">
        <v>6131</v>
      </c>
    </row>
    <row r="1720" spans="1:14">
      <c r="A1720" s="152" t="s">
        <v>2589</v>
      </c>
      <c r="B1720" s="152" t="s">
        <v>444</v>
      </c>
      <c r="C1720" s="152" t="s">
        <v>4</v>
      </c>
      <c r="D1720" s="152" t="s">
        <v>411</v>
      </c>
      <c r="E1720" s="152" t="s">
        <v>156</v>
      </c>
      <c r="F1720"/>
      <c r="G1720" s="152" t="s">
        <v>737</v>
      </c>
      <c r="H1720" s="152" t="s">
        <v>11</v>
      </c>
      <c r="I1720" s="152" t="s">
        <v>506</v>
      </c>
      <c r="J1720">
        <v>8.8832713178000002</v>
      </c>
      <c r="K1720" s="152" t="s">
        <v>744</v>
      </c>
      <c r="L1720" s="152" t="s">
        <v>741</v>
      </c>
      <c r="M1720">
        <v>2022</v>
      </c>
      <c r="N1720" t="s">
        <v>6132</v>
      </c>
    </row>
    <row r="1721" spans="1:14">
      <c r="A1721" s="152" t="s">
        <v>2590</v>
      </c>
      <c r="B1721" s="152" t="s">
        <v>444</v>
      </c>
      <c r="C1721" s="152" t="s">
        <v>4</v>
      </c>
      <c r="D1721" s="152" t="s">
        <v>411</v>
      </c>
      <c r="E1721" s="152" t="s">
        <v>156</v>
      </c>
      <c r="F1721"/>
      <c r="G1721" s="152" t="s">
        <v>739</v>
      </c>
      <c r="H1721" s="152" t="s">
        <v>11</v>
      </c>
      <c r="I1721" s="152" t="s">
        <v>506</v>
      </c>
      <c r="J1721"/>
      <c r="K1721" s="152" t="s">
        <v>744</v>
      </c>
      <c r="L1721" s="152" t="s">
        <v>741</v>
      </c>
      <c r="M1721">
        <v>2022</v>
      </c>
      <c r="N1721" t="s">
        <v>6133</v>
      </c>
    </row>
    <row r="1722" spans="1:14">
      <c r="A1722" s="152" t="s">
        <v>2591</v>
      </c>
      <c r="B1722" s="152" t="s">
        <v>444</v>
      </c>
      <c r="C1722" s="152" t="s">
        <v>4</v>
      </c>
      <c r="D1722" s="152" t="s">
        <v>412</v>
      </c>
      <c r="E1722" s="152" t="s">
        <v>168</v>
      </c>
      <c r="F1722"/>
      <c r="G1722" s="152" t="s">
        <v>732</v>
      </c>
      <c r="H1722" s="152" t="s">
        <v>11</v>
      </c>
      <c r="I1722" s="152" t="s">
        <v>506</v>
      </c>
      <c r="J1722"/>
      <c r="K1722" s="152" t="s">
        <v>744</v>
      </c>
      <c r="L1722" s="152" t="s">
        <v>741</v>
      </c>
      <c r="M1722">
        <v>2022</v>
      </c>
      <c r="N1722" t="s">
        <v>6134</v>
      </c>
    </row>
    <row r="1723" spans="1:14">
      <c r="A1723" s="152" t="s">
        <v>2592</v>
      </c>
      <c r="B1723" s="152" t="s">
        <v>444</v>
      </c>
      <c r="C1723" s="152" t="s">
        <v>4</v>
      </c>
      <c r="D1723" s="152" t="s">
        <v>412</v>
      </c>
      <c r="E1723" s="152" t="s">
        <v>168</v>
      </c>
      <c r="F1723"/>
      <c r="G1723" s="152" t="s">
        <v>733</v>
      </c>
      <c r="H1723" s="152" t="s">
        <v>11</v>
      </c>
      <c r="I1723" s="152" t="s">
        <v>506</v>
      </c>
      <c r="J1723">
        <v>21.280193797999999</v>
      </c>
      <c r="K1723" s="152" t="s">
        <v>744</v>
      </c>
      <c r="L1723" s="152" t="s">
        <v>741</v>
      </c>
      <c r="M1723">
        <v>2022</v>
      </c>
      <c r="N1723" t="s">
        <v>6135</v>
      </c>
    </row>
    <row r="1724" spans="1:14">
      <c r="A1724" s="152" t="s">
        <v>2593</v>
      </c>
      <c r="B1724" s="152" t="s">
        <v>444</v>
      </c>
      <c r="C1724" s="152" t="s">
        <v>4</v>
      </c>
      <c r="D1724" s="152" t="s">
        <v>412</v>
      </c>
      <c r="E1724" s="152" t="s">
        <v>168</v>
      </c>
      <c r="F1724"/>
      <c r="G1724" s="152" t="s">
        <v>734</v>
      </c>
      <c r="H1724" s="152" t="s">
        <v>11</v>
      </c>
      <c r="I1724" s="152" t="s">
        <v>506</v>
      </c>
      <c r="J1724">
        <v>21.280193797999999</v>
      </c>
      <c r="K1724" s="152" t="s">
        <v>744</v>
      </c>
      <c r="L1724" s="152" t="s">
        <v>741</v>
      </c>
      <c r="M1724">
        <v>2022</v>
      </c>
      <c r="N1724" t="s">
        <v>6136</v>
      </c>
    </row>
    <row r="1725" spans="1:14">
      <c r="A1725" s="152" t="s">
        <v>2594</v>
      </c>
      <c r="B1725" s="152" t="s">
        <v>444</v>
      </c>
      <c r="C1725" s="152" t="s">
        <v>4</v>
      </c>
      <c r="D1725" s="152" t="s">
        <v>412</v>
      </c>
      <c r="E1725" s="152" t="s">
        <v>168</v>
      </c>
      <c r="F1725"/>
      <c r="G1725" s="152" t="s">
        <v>735</v>
      </c>
      <c r="H1725" s="152" t="s">
        <v>11</v>
      </c>
      <c r="I1725" s="152" t="s">
        <v>506</v>
      </c>
      <c r="J1725">
        <v>21.280193797999999</v>
      </c>
      <c r="K1725" s="152" t="s">
        <v>744</v>
      </c>
      <c r="L1725" s="152" t="s">
        <v>741</v>
      </c>
      <c r="M1725">
        <v>2022</v>
      </c>
      <c r="N1725" t="s">
        <v>6137</v>
      </c>
    </row>
    <row r="1726" spans="1:14">
      <c r="A1726" s="152" t="s">
        <v>2595</v>
      </c>
      <c r="B1726" s="152" t="s">
        <v>444</v>
      </c>
      <c r="C1726" s="152" t="s">
        <v>4</v>
      </c>
      <c r="D1726" s="152" t="s">
        <v>412</v>
      </c>
      <c r="E1726" s="152" t="s">
        <v>168</v>
      </c>
      <c r="F1726"/>
      <c r="G1726" s="152" t="s">
        <v>736</v>
      </c>
      <c r="H1726" s="152" t="s">
        <v>11</v>
      </c>
      <c r="I1726" s="152" t="s">
        <v>506</v>
      </c>
      <c r="J1726"/>
      <c r="K1726" s="152" t="s">
        <v>744</v>
      </c>
      <c r="L1726" s="152" t="s">
        <v>741</v>
      </c>
      <c r="M1726">
        <v>2022</v>
      </c>
      <c r="N1726" t="s">
        <v>6138</v>
      </c>
    </row>
    <row r="1727" spans="1:14">
      <c r="A1727" s="152" t="s">
        <v>2596</v>
      </c>
      <c r="B1727" s="152" t="s">
        <v>444</v>
      </c>
      <c r="C1727" s="152" t="s">
        <v>4</v>
      </c>
      <c r="D1727" s="152" t="s">
        <v>412</v>
      </c>
      <c r="E1727" s="152" t="s">
        <v>168</v>
      </c>
      <c r="F1727"/>
      <c r="G1727" s="152" t="s">
        <v>737</v>
      </c>
      <c r="H1727" s="152" t="s">
        <v>11</v>
      </c>
      <c r="I1727" s="152" t="s">
        <v>506</v>
      </c>
      <c r="J1727">
        <v>8.8832713178000002</v>
      </c>
      <c r="K1727" s="152" t="s">
        <v>744</v>
      </c>
      <c r="L1727" s="152" t="s">
        <v>741</v>
      </c>
      <c r="M1727">
        <v>2022</v>
      </c>
      <c r="N1727" t="s">
        <v>6139</v>
      </c>
    </row>
    <row r="1728" spans="1:14">
      <c r="A1728" s="152" t="s">
        <v>2597</v>
      </c>
      <c r="B1728" s="152" t="s">
        <v>444</v>
      </c>
      <c r="C1728" s="152" t="s">
        <v>4</v>
      </c>
      <c r="D1728" s="152" t="s">
        <v>412</v>
      </c>
      <c r="E1728" s="152" t="s">
        <v>168</v>
      </c>
      <c r="F1728"/>
      <c r="G1728" s="152" t="s">
        <v>739</v>
      </c>
      <c r="H1728" s="152" t="s">
        <v>11</v>
      </c>
      <c r="I1728" s="152" t="s">
        <v>506</v>
      </c>
      <c r="J1728"/>
      <c r="K1728" s="152" t="s">
        <v>744</v>
      </c>
      <c r="L1728" s="152" t="s">
        <v>741</v>
      </c>
      <c r="M1728">
        <v>2022</v>
      </c>
      <c r="N1728" t="s">
        <v>6140</v>
      </c>
    </row>
    <row r="1729" spans="1:14">
      <c r="A1729" s="152" t="s">
        <v>2598</v>
      </c>
      <c r="B1729" s="152" t="s">
        <v>444</v>
      </c>
      <c r="C1729" s="152" t="s">
        <v>4</v>
      </c>
      <c r="D1729" s="152" t="s">
        <v>412</v>
      </c>
      <c r="E1729" s="152" t="s">
        <v>166</v>
      </c>
      <c r="F1729"/>
      <c r="G1729" s="152" t="s">
        <v>732</v>
      </c>
      <c r="H1729" s="152" t="s">
        <v>11</v>
      </c>
      <c r="I1729" s="152" t="s">
        <v>506</v>
      </c>
      <c r="J1729"/>
      <c r="K1729" s="152" t="s">
        <v>744</v>
      </c>
      <c r="L1729" s="152" t="s">
        <v>741</v>
      </c>
      <c r="M1729">
        <v>2022</v>
      </c>
      <c r="N1729" t="s">
        <v>6141</v>
      </c>
    </row>
    <row r="1730" spans="1:14">
      <c r="A1730" s="152" t="s">
        <v>2599</v>
      </c>
      <c r="B1730" s="152" t="s">
        <v>444</v>
      </c>
      <c r="C1730" s="152" t="s">
        <v>4</v>
      </c>
      <c r="D1730" s="152" t="s">
        <v>412</v>
      </c>
      <c r="E1730" s="152" t="s">
        <v>166</v>
      </c>
      <c r="F1730"/>
      <c r="G1730" s="152" t="s">
        <v>733</v>
      </c>
      <c r="H1730" s="152" t="s">
        <v>11</v>
      </c>
      <c r="I1730" s="152" t="s">
        <v>506</v>
      </c>
      <c r="J1730">
        <v>21.280193797999999</v>
      </c>
      <c r="K1730" s="152" t="s">
        <v>744</v>
      </c>
      <c r="L1730" s="152" t="s">
        <v>741</v>
      </c>
      <c r="M1730">
        <v>2022</v>
      </c>
      <c r="N1730" t="s">
        <v>6142</v>
      </c>
    </row>
    <row r="1731" spans="1:14">
      <c r="A1731" s="152" t="s">
        <v>2600</v>
      </c>
      <c r="B1731" s="152" t="s">
        <v>444</v>
      </c>
      <c r="C1731" s="152" t="s">
        <v>4</v>
      </c>
      <c r="D1731" s="152" t="s">
        <v>412</v>
      </c>
      <c r="E1731" s="152" t="s">
        <v>166</v>
      </c>
      <c r="F1731"/>
      <c r="G1731" s="152" t="s">
        <v>734</v>
      </c>
      <c r="H1731" s="152" t="s">
        <v>11</v>
      </c>
      <c r="I1731" s="152" t="s">
        <v>506</v>
      </c>
      <c r="J1731">
        <v>21.280193797999999</v>
      </c>
      <c r="K1731" s="152" t="s">
        <v>744</v>
      </c>
      <c r="L1731" s="152" t="s">
        <v>741</v>
      </c>
      <c r="M1731">
        <v>2022</v>
      </c>
      <c r="N1731" t="s">
        <v>6143</v>
      </c>
    </row>
    <row r="1732" spans="1:14">
      <c r="A1732" s="152" t="s">
        <v>2601</v>
      </c>
      <c r="B1732" s="152" t="s">
        <v>444</v>
      </c>
      <c r="C1732" s="152" t="s">
        <v>4</v>
      </c>
      <c r="D1732" s="152" t="s">
        <v>412</v>
      </c>
      <c r="E1732" s="152" t="s">
        <v>166</v>
      </c>
      <c r="F1732"/>
      <c r="G1732" s="152" t="s">
        <v>735</v>
      </c>
      <c r="H1732" s="152" t="s">
        <v>11</v>
      </c>
      <c r="I1732" s="152" t="s">
        <v>506</v>
      </c>
      <c r="J1732">
        <v>21.280193797999999</v>
      </c>
      <c r="K1732" s="152" t="s">
        <v>744</v>
      </c>
      <c r="L1732" s="152" t="s">
        <v>741</v>
      </c>
      <c r="M1732">
        <v>2022</v>
      </c>
      <c r="N1732" t="s">
        <v>6144</v>
      </c>
    </row>
    <row r="1733" spans="1:14">
      <c r="A1733" s="152" t="s">
        <v>2602</v>
      </c>
      <c r="B1733" s="152" t="s">
        <v>444</v>
      </c>
      <c r="C1733" s="152" t="s">
        <v>4</v>
      </c>
      <c r="D1733" s="152" t="s">
        <v>412</v>
      </c>
      <c r="E1733" s="152" t="s">
        <v>166</v>
      </c>
      <c r="F1733"/>
      <c r="G1733" s="152" t="s">
        <v>736</v>
      </c>
      <c r="H1733" s="152" t="s">
        <v>11</v>
      </c>
      <c r="I1733" s="152" t="s">
        <v>506</v>
      </c>
      <c r="J1733"/>
      <c r="K1733" s="152" t="s">
        <v>744</v>
      </c>
      <c r="L1733" s="152" t="s">
        <v>741</v>
      </c>
      <c r="M1733">
        <v>2022</v>
      </c>
      <c r="N1733" t="s">
        <v>6145</v>
      </c>
    </row>
    <row r="1734" spans="1:14">
      <c r="A1734" s="152" t="s">
        <v>2603</v>
      </c>
      <c r="B1734" s="152" t="s">
        <v>444</v>
      </c>
      <c r="C1734" s="152" t="s">
        <v>4</v>
      </c>
      <c r="D1734" s="152" t="s">
        <v>412</v>
      </c>
      <c r="E1734" s="152" t="s">
        <v>166</v>
      </c>
      <c r="F1734"/>
      <c r="G1734" s="152" t="s">
        <v>737</v>
      </c>
      <c r="H1734" s="152" t="s">
        <v>11</v>
      </c>
      <c r="I1734" s="152" t="s">
        <v>506</v>
      </c>
      <c r="J1734">
        <v>8.8832713178000002</v>
      </c>
      <c r="K1734" s="152" t="s">
        <v>744</v>
      </c>
      <c r="L1734" s="152" t="s">
        <v>741</v>
      </c>
      <c r="M1734">
        <v>2022</v>
      </c>
      <c r="N1734" t="s">
        <v>6146</v>
      </c>
    </row>
    <row r="1735" spans="1:14">
      <c r="A1735" s="152" t="s">
        <v>2604</v>
      </c>
      <c r="B1735" s="152" t="s">
        <v>444</v>
      </c>
      <c r="C1735" s="152" t="s">
        <v>4</v>
      </c>
      <c r="D1735" s="152" t="s">
        <v>412</v>
      </c>
      <c r="E1735" s="152" t="s">
        <v>166</v>
      </c>
      <c r="F1735"/>
      <c r="G1735" s="152" t="s">
        <v>739</v>
      </c>
      <c r="H1735" s="152" t="s">
        <v>11</v>
      </c>
      <c r="I1735" s="152" t="s">
        <v>506</v>
      </c>
      <c r="J1735"/>
      <c r="K1735" s="152" t="s">
        <v>744</v>
      </c>
      <c r="L1735" s="152" t="s">
        <v>741</v>
      </c>
      <c r="M1735">
        <v>2022</v>
      </c>
      <c r="N1735" t="s">
        <v>6147</v>
      </c>
    </row>
    <row r="1736" spans="1:14">
      <c r="A1736" s="152" t="s">
        <v>2605</v>
      </c>
      <c r="B1736" s="152" t="s">
        <v>444</v>
      </c>
      <c r="C1736" s="152" t="s">
        <v>4</v>
      </c>
      <c r="D1736" s="152" t="s">
        <v>412</v>
      </c>
      <c r="E1736" s="152" t="s">
        <v>167</v>
      </c>
      <c r="F1736"/>
      <c r="G1736" s="152" t="s">
        <v>732</v>
      </c>
      <c r="H1736" s="152" t="s">
        <v>11</v>
      </c>
      <c r="I1736" s="152" t="s">
        <v>506</v>
      </c>
      <c r="J1736"/>
      <c r="K1736" s="152" t="s">
        <v>744</v>
      </c>
      <c r="L1736" s="152" t="s">
        <v>741</v>
      </c>
      <c r="M1736">
        <v>2022</v>
      </c>
      <c r="N1736" t="s">
        <v>6148</v>
      </c>
    </row>
    <row r="1737" spans="1:14">
      <c r="A1737" s="152" t="s">
        <v>2606</v>
      </c>
      <c r="B1737" s="152" t="s">
        <v>444</v>
      </c>
      <c r="C1737" s="152" t="s">
        <v>4</v>
      </c>
      <c r="D1737" s="152" t="s">
        <v>412</v>
      </c>
      <c r="E1737" s="152" t="s">
        <v>167</v>
      </c>
      <c r="F1737"/>
      <c r="G1737" s="152" t="s">
        <v>733</v>
      </c>
      <c r="H1737" s="152" t="s">
        <v>11</v>
      </c>
      <c r="I1737" s="152" t="s">
        <v>506</v>
      </c>
      <c r="J1737">
        <v>21.280193797999999</v>
      </c>
      <c r="K1737" s="152" t="s">
        <v>744</v>
      </c>
      <c r="L1737" s="152" t="s">
        <v>741</v>
      </c>
      <c r="M1737">
        <v>2022</v>
      </c>
      <c r="N1737" t="s">
        <v>6149</v>
      </c>
    </row>
    <row r="1738" spans="1:14">
      <c r="A1738" s="152" t="s">
        <v>2607</v>
      </c>
      <c r="B1738" s="152" t="s">
        <v>444</v>
      </c>
      <c r="C1738" s="152" t="s">
        <v>4</v>
      </c>
      <c r="D1738" s="152" t="s">
        <v>412</v>
      </c>
      <c r="E1738" s="152" t="s">
        <v>167</v>
      </c>
      <c r="F1738"/>
      <c r="G1738" s="152" t="s">
        <v>734</v>
      </c>
      <c r="H1738" s="152" t="s">
        <v>11</v>
      </c>
      <c r="I1738" s="152" t="s">
        <v>506</v>
      </c>
      <c r="J1738">
        <v>21.280193797999999</v>
      </c>
      <c r="K1738" s="152" t="s">
        <v>744</v>
      </c>
      <c r="L1738" s="152" t="s">
        <v>741</v>
      </c>
      <c r="M1738">
        <v>2022</v>
      </c>
      <c r="N1738" t="s">
        <v>6150</v>
      </c>
    </row>
    <row r="1739" spans="1:14">
      <c r="A1739" s="152" t="s">
        <v>2608</v>
      </c>
      <c r="B1739" s="152" t="s">
        <v>444</v>
      </c>
      <c r="C1739" s="152" t="s">
        <v>4</v>
      </c>
      <c r="D1739" s="152" t="s">
        <v>412</v>
      </c>
      <c r="E1739" s="152" t="s">
        <v>167</v>
      </c>
      <c r="F1739"/>
      <c r="G1739" s="152" t="s">
        <v>735</v>
      </c>
      <c r="H1739" s="152" t="s">
        <v>11</v>
      </c>
      <c r="I1739" s="152" t="s">
        <v>506</v>
      </c>
      <c r="J1739">
        <v>21.280193797999999</v>
      </c>
      <c r="K1739" s="152" t="s">
        <v>744</v>
      </c>
      <c r="L1739" s="152" t="s">
        <v>741</v>
      </c>
      <c r="M1739">
        <v>2022</v>
      </c>
      <c r="N1739" t="s">
        <v>6151</v>
      </c>
    </row>
    <row r="1740" spans="1:14">
      <c r="A1740" s="152" t="s">
        <v>2609</v>
      </c>
      <c r="B1740" s="152" t="s">
        <v>444</v>
      </c>
      <c r="C1740" s="152" t="s">
        <v>4</v>
      </c>
      <c r="D1740" s="152" t="s">
        <v>412</v>
      </c>
      <c r="E1740" s="152" t="s">
        <v>167</v>
      </c>
      <c r="F1740"/>
      <c r="G1740" s="152" t="s">
        <v>736</v>
      </c>
      <c r="H1740" s="152" t="s">
        <v>11</v>
      </c>
      <c r="I1740" s="152" t="s">
        <v>506</v>
      </c>
      <c r="J1740"/>
      <c r="K1740" s="152" t="s">
        <v>744</v>
      </c>
      <c r="L1740" s="152" t="s">
        <v>741</v>
      </c>
      <c r="M1740">
        <v>2022</v>
      </c>
      <c r="N1740" t="s">
        <v>6152</v>
      </c>
    </row>
    <row r="1741" spans="1:14">
      <c r="A1741" s="152" t="s">
        <v>2610</v>
      </c>
      <c r="B1741" s="152" t="s">
        <v>444</v>
      </c>
      <c r="C1741" s="152" t="s">
        <v>4</v>
      </c>
      <c r="D1741" s="152" t="s">
        <v>412</v>
      </c>
      <c r="E1741" s="152" t="s">
        <v>167</v>
      </c>
      <c r="F1741"/>
      <c r="G1741" s="152" t="s">
        <v>737</v>
      </c>
      <c r="H1741" s="152" t="s">
        <v>11</v>
      </c>
      <c r="I1741" s="152" t="s">
        <v>506</v>
      </c>
      <c r="J1741">
        <v>8.8832713178000002</v>
      </c>
      <c r="K1741" s="152" t="s">
        <v>744</v>
      </c>
      <c r="L1741" s="152" t="s">
        <v>741</v>
      </c>
      <c r="M1741">
        <v>2022</v>
      </c>
      <c r="N1741" t="s">
        <v>6153</v>
      </c>
    </row>
    <row r="1742" spans="1:14">
      <c r="A1742" s="152" t="s">
        <v>2611</v>
      </c>
      <c r="B1742" s="152" t="s">
        <v>444</v>
      </c>
      <c r="C1742" s="152" t="s">
        <v>4</v>
      </c>
      <c r="D1742" s="152" t="s">
        <v>412</v>
      </c>
      <c r="E1742" s="152" t="s">
        <v>167</v>
      </c>
      <c r="F1742"/>
      <c r="G1742" s="152" t="s">
        <v>739</v>
      </c>
      <c r="H1742" s="152" t="s">
        <v>11</v>
      </c>
      <c r="I1742" s="152" t="s">
        <v>506</v>
      </c>
      <c r="J1742"/>
      <c r="K1742" s="152" t="s">
        <v>744</v>
      </c>
      <c r="L1742" s="152" t="s">
        <v>741</v>
      </c>
      <c r="M1742">
        <v>2022</v>
      </c>
      <c r="N1742" t="s">
        <v>6154</v>
      </c>
    </row>
    <row r="1743" spans="1:14">
      <c r="A1743" s="152" t="s">
        <v>2612</v>
      </c>
      <c r="B1743" s="152" t="s">
        <v>444</v>
      </c>
      <c r="C1743" s="152" t="s">
        <v>4</v>
      </c>
      <c r="D1743" s="152" t="s">
        <v>412</v>
      </c>
      <c r="E1743" s="152" t="s">
        <v>169</v>
      </c>
      <c r="F1743"/>
      <c r="G1743" s="152" t="s">
        <v>732</v>
      </c>
      <c r="H1743" s="152" t="s">
        <v>11</v>
      </c>
      <c r="I1743" s="152" t="s">
        <v>506</v>
      </c>
      <c r="J1743"/>
      <c r="K1743" s="152" t="s">
        <v>744</v>
      </c>
      <c r="L1743" s="152" t="s">
        <v>741</v>
      </c>
      <c r="M1743">
        <v>2022</v>
      </c>
      <c r="N1743" t="s">
        <v>6155</v>
      </c>
    </row>
    <row r="1744" spans="1:14">
      <c r="A1744" s="152" t="s">
        <v>2613</v>
      </c>
      <c r="B1744" s="152" t="s">
        <v>444</v>
      </c>
      <c r="C1744" s="152" t="s">
        <v>4</v>
      </c>
      <c r="D1744" s="152" t="s">
        <v>412</v>
      </c>
      <c r="E1744" s="152" t="s">
        <v>169</v>
      </c>
      <c r="F1744"/>
      <c r="G1744" s="152" t="s">
        <v>733</v>
      </c>
      <c r="H1744" s="152" t="s">
        <v>11</v>
      </c>
      <c r="I1744" s="152" t="s">
        <v>506</v>
      </c>
      <c r="J1744">
        <v>21.280193797999999</v>
      </c>
      <c r="K1744" s="152" t="s">
        <v>744</v>
      </c>
      <c r="L1744" s="152" t="s">
        <v>741</v>
      </c>
      <c r="M1744">
        <v>2022</v>
      </c>
      <c r="N1744" t="s">
        <v>6156</v>
      </c>
    </row>
    <row r="1745" spans="1:14">
      <c r="A1745" s="152" t="s">
        <v>2614</v>
      </c>
      <c r="B1745" s="152" t="s">
        <v>444</v>
      </c>
      <c r="C1745" s="152" t="s">
        <v>4</v>
      </c>
      <c r="D1745" s="152" t="s">
        <v>412</v>
      </c>
      <c r="E1745" s="152" t="s">
        <v>169</v>
      </c>
      <c r="F1745"/>
      <c r="G1745" s="152" t="s">
        <v>734</v>
      </c>
      <c r="H1745" s="152" t="s">
        <v>11</v>
      </c>
      <c r="I1745" s="152" t="s">
        <v>506</v>
      </c>
      <c r="J1745">
        <v>21.280193797999999</v>
      </c>
      <c r="K1745" s="152" t="s">
        <v>744</v>
      </c>
      <c r="L1745" s="152" t="s">
        <v>741</v>
      </c>
      <c r="M1745">
        <v>2022</v>
      </c>
      <c r="N1745" t="s">
        <v>6157</v>
      </c>
    </row>
    <row r="1746" spans="1:14">
      <c r="A1746" s="152" t="s">
        <v>2615</v>
      </c>
      <c r="B1746" s="152" t="s">
        <v>444</v>
      </c>
      <c r="C1746" s="152" t="s">
        <v>4</v>
      </c>
      <c r="D1746" s="152" t="s">
        <v>412</v>
      </c>
      <c r="E1746" s="152" t="s">
        <v>169</v>
      </c>
      <c r="F1746"/>
      <c r="G1746" s="152" t="s">
        <v>735</v>
      </c>
      <c r="H1746" s="152" t="s">
        <v>11</v>
      </c>
      <c r="I1746" s="152" t="s">
        <v>506</v>
      </c>
      <c r="J1746">
        <v>21.280193797999999</v>
      </c>
      <c r="K1746" s="152" t="s">
        <v>744</v>
      </c>
      <c r="L1746" s="152" t="s">
        <v>741</v>
      </c>
      <c r="M1746">
        <v>2022</v>
      </c>
      <c r="N1746" t="s">
        <v>6158</v>
      </c>
    </row>
    <row r="1747" spans="1:14">
      <c r="A1747" s="152" t="s">
        <v>2616</v>
      </c>
      <c r="B1747" s="152" t="s">
        <v>444</v>
      </c>
      <c r="C1747" s="152" t="s">
        <v>4</v>
      </c>
      <c r="D1747" s="152" t="s">
        <v>412</v>
      </c>
      <c r="E1747" s="152" t="s">
        <v>169</v>
      </c>
      <c r="F1747"/>
      <c r="G1747" s="152" t="s">
        <v>736</v>
      </c>
      <c r="H1747" s="152" t="s">
        <v>11</v>
      </c>
      <c r="I1747" s="152" t="s">
        <v>506</v>
      </c>
      <c r="J1747"/>
      <c r="K1747" s="152" t="s">
        <v>744</v>
      </c>
      <c r="L1747" s="152" t="s">
        <v>741</v>
      </c>
      <c r="M1747">
        <v>2022</v>
      </c>
      <c r="N1747" t="s">
        <v>6159</v>
      </c>
    </row>
    <row r="1748" spans="1:14">
      <c r="A1748" s="152" t="s">
        <v>2617</v>
      </c>
      <c r="B1748" s="152" t="s">
        <v>444</v>
      </c>
      <c r="C1748" s="152" t="s">
        <v>4</v>
      </c>
      <c r="D1748" s="152" t="s">
        <v>412</v>
      </c>
      <c r="E1748" s="152" t="s">
        <v>169</v>
      </c>
      <c r="F1748"/>
      <c r="G1748" s="152" t="s">
        <v>737</v>
      </c>
      <c r="H1748" s="152" t="s">
        <v>11</v>
      </c>
      <c r="I1748" s="152" t="s">
        <v>506</v>
      </c>
      <c r="J1748">
        <v>8.8832713178000002</v>
      </c>
      <c r="K1748" s="152" t="s">
        <v>744</v>
      </c>
      <c r="L1748" s="152" t="s">
        <v>741</v>
      </c>
      <c r="M1748">
        <v>2022</v>
      </c>
      <c r="N1748" t="s">
        <v>6160</v>
      </c>
    </row>
    <row r="1749" spans="1:14">
      <c r="A1749" s="152" t="s">
        <v>2618</v>
      </c>
      <c r="B1749" s="152" t="s">
        <v>444</v>
      </c>
      <c r="C1749" s="152" t="s">
        <v>4</v>
      </c>
      <c r="D1749" s="152" t="s">
        <v>412</v>
      </c>
      <c r="E1749" s="152" t="s">
        <v>169</v>
      </c>
      <c r="F1749"/>
      <c r="G1749" s="152" t="s">
        <v>739</v>
      </c>
      <c r="H1749" s="152" t="s">
        <v>11</v>
      </c>
      <c r="I1749" s="152" t="s">
        <v>506</v>
      </c>
      <c r="J1749"/>
      <c r="K1749" s="152" t="s">
        <v>744</v>
      </c>
      <c r="L1749" s="152" t="s">
        <v>741</v>
      </c>
      <c r="M1749">
        <v>2022</v>
      </c>
      <c r="N1749" t="s">
        <v>6161</v>
      </c>
    </row>
    <row r="1750" spans="1:14">
      <c r="A1750" s="152" t="s">
        <v>2619</v>
      </c>
      <c r="B1750" s="152" t="s">
        <v>444</v>
      </c>
      <c r="C1750" s="152" t="s">
        <v>4</v>
      </c>
      <c r="D1750" s="152" t="s">
        <v>412</v>
      </c>
      <c r="E1750" s="152" t="s">
        <v>170</v>
      </c>
      <c r="F1750"/>
      <c r="G1750" s="152" t="s">
        <v>732</v>
      </c>
      <c r="H1750" s="152" t="s">
        <v>11</v>
      </c>
      <c r="I1750" s="152" t="s">
        <v>506</v>
      </c>
      <c r="J1750"/>
      <c r="K1750" s="152" t="s">
        <v>744</v>
      </c>
      <c r="L1750" s="152" t="s">
        <v>741</v>
      </c>
      <c r="M1750">
        <v>2022</v>
      </c>
      <c r="N1750" t="s">
        <v>6162</v>
      </c>
    </row>
    <row r="1751" spans="1:14">
      <c r="A1751" s="152" t="s">
        <v>2620</v>
      </c>
      <c r="B1751" s="152" t="s">
        <v>444</v>
      </c>
      <c r="C1751" s="152" t="s">
        <v>4</v>
      </c>
      <c r="D1751" s="152" t="s">
        <v>412</v>
      </c>
      <c r="E1751" s="152" t="s">
        <v>170</v>
      </c>
      <c r="F1751"/>
      <c r="G1751" s="152" t="s">
        <v>733</v>
      </c>
      <c r="H1751" s="152" t="s">
        <v>11</v>
      </c>
      <c r="I1751" s="152" t="s">
        <v>506</v>
      </c>
      <c r="J1751">
        <v>21.280193797999999</v>
      </c>
      <c r="K1751" s="152" t="s">
        <v>744</v>
      </c>
      <c r="L1751" s="152" t="s">
        <v>741</v>
      </c>
      <c r="M1751">
        <v>2022</v>
      </c>
      <c r="N1751" t="s">
        <v>6163</v>
      </c>
    </row>
    <row r="1752" spans="1:14">
      <c r="A1752" s="152" t="s">
        <v>2621</v>
      </c>
      <c r="B1752" s="152" t="s">
        <v>444</v>
      </c>
      <c r="C1752" s="152" t="s">
        <v>4</v>
      </c>
      <c r="D1752" s="152" t="s">
        <v>412</v>
      </c>
      <c r="E1752" s="152" t="s">
        <v>170</v>
      </c>
      <c r="F1752"/>
      <c r="G1752" s="152" t="s">
        <v>734</v>
      </c>
      <c r="H1752" s="152" t="s">
        <v>11</v>
      </c>
      <c r="I1752" s="152" t="s">
        <v>506</v>
      </c>
      <c r="J1752">
        <v>21.280193797999999</v>
      </c>
      <c r="K1752" s="152" t="s">
        <v>744</v>
      </c>
      <c r="L1752" s="152" t="s">
        <v>741</v>
      </c>
      <c r="M1752">
        <v>2022</v>
      </c>
      <c r="N1752" t="s">
        <v>6164</v>
      </c>
    </row>
    <row r="1753" spans="1:14">
      <c r="A1753" s="152" t="s">
        <v>2622</v>
      </c>
      <c r="B1753" s="152" t="s">
        <v>444</v>
      </c>
      <c r="C1753" s="152" t="s">
        <v>4</v>
      </c>
      <c r="D1753" s="152" t="s">
        <v>412</v>
      </c>
      <c r="E1753" s="152" t="s">
        <v>170</v>
      </c>
      <c r="F1753"/>
      <c r="G1753" s="152" t="s">
        <v>735</v>
      </c>
      <c r="H1753" s="152" t="s">
        <v>11</v>
      </c>
      <c r="I1753" s="152" t="s">
        <v>506</v>
      </c>
      <c r="J1753">
        <v>21.280193797999999</v>
      </c>
      <c r="K1753" s="152" t="s">
        <v>744</v>
      </c>
      <c r="L1753" s="152" t="s">
        <v>741</v>
      </c>
      <c r="M1753">
        <v>2022</v>
      </c>
      <c r="N1753" t="s">
        <v>6165</v>
      </c>
    </row>
    <row r="1754" spans="1:14">
      <c r="A1754" s="152" t="s">
        <v>2623</v>
      </c>
      <c r="B1754" s="152" t="s">
        <v>444</v>
      </c>
      <c r="C1754" s="152" t="s">
        <v>4</v>
      </c>
      <c r="D1754" s="152" t="s">
        <v>412</v>
      </c>
      <c r="E1754" s="152" t="s">
        <v>170</v>
      </c>
      <c r="F1754"/>
      <c r="G1754" s="152" t="s">
        <v>736</v>
      </c>
      <c r="H1754" s="152" t="s">
        <v>11</v>
      </c>
      <c r="I1754" s="152" t="s">
        <v>506</v>
      </c>
      <c r="J1754"/>
      <c r="K1754" s="152" t="s">
        <v>744</v>
      </c>
      <c r="L1754" s="152" t="s">
        <v>741</v>
      </c>
      <c r="M1754">
        <v>2022</v>
      </c>
      <c r="N1754" t="s">
        <v>6166</v>
      </c>
    </row>
    <row r="1755" spans="1:14">
      <c r="A1755" s="152" t="s">
        <v>2624</v>
      </c>
      <c r="B1755" s="152" t="s">
        <v>444</v>
      </c>
      <c r="C1755" s="152" t="s">
        <v>4</v>
      </c>
      <c r="D1755" s="152" t="s">
        <v>412</v>
      </c>
      <c r="E1755" s="152" t="s">
        <v>170</v>
      </c>
      <c r="F1755"/>
      <c r="G1755" s="152" t="s">
        <v>737</v>
      </c>
      <c r="H1755" s="152" t="s">
        <v>11</v>
      </c>
      <c r="I1755" s="152" t="s">
        <v>506</v>
      </c>
      <c r="J1755">
        <v>8.8832713178000002</v>
      </c>
      <c r="K1755" s="152" t="s">
        <v>744</v>
      </c>
      <c r="L1755" s="152" t="s">
        <v>741</v>
      </c>
      <c r="M1755">
        <v>2022</v>
      </c>
      <c r="N1755" t="s">
        <v>6167</v>
      </c>
    </row>
    <row r="1756" spans="1:14">
      <c r="A1756" s="152" t="s">
        <v>2625</v>
      </c>
      <c r="B1756" s="152" t="s">
        <v>444</v>
      </c>
      <c r="C1756" s="152" t="s">
        <v>4</v>
      </c>
      <c r="D1756" s="152" t="s">
        <v>412</v>
      </c>
      <c r="E1756" s="152" t="s">
        <v>170</v>
      </c>
      <c r="F1756"/>
      <c r="G1756" s="152" t="s">
        <v>739</v>
      </c>
      <c r="H1756" s="152" t="s">
        <v>11</v>
      </c>
      <c r="I1756" s="152" t="s">
        <v>506</v>
      </c>
      <c r="J1756"/>
      <c r="K1756" s="152" t="s">
        <v>744</v>
      </c>
      <c r="L1756" s="152" t="s">
        <v>741</v>
      </c>
      <c r="M1756">
        <v>2022</v>
      </c>
      <c r="N1756" t="s">
        <v>6168</v>
      </c>
    </row>
    <row r="1757" spans="1:14">
      <c r="A1757" s="152" t="s">
        <v>2626</v>
      </c>
      <c r="B1757" s="152" t="s">
        <v>444</v>
      </c>
      <c r="C1757" s="152" t="s">
        <v>4</v>
      </c>
      <c r="D1757" s="152" t="s">
        <v>412</v>
      </c>
      <c r="E1757" s="152" t="s">
        <v>171</v>
      </c>
      <c r="F1757"/>
      <c r="G1757" s="152" t="s">
        <v>732</v>
      </c>
      <c r="H1757" s="152" t="s">
        <v>11</v>
      </c>
      <c r="I1757" s="152" t="s">
        <v>506</v>
      </c>
      <c r="J1757"/>
      <c r="K1757" s="152" t="s">
        <v>744</v>
      </c>
      <c r="L1757" s="152" t="s">
        <v>741</v>
      </c>
      <c r="M1757">
        <v>2022</v>
      </c>
      <c r="N1757" t="s">
        <v>6169</v>
      </c>
    </row>
    <row r="1758" spans="1:14">
      <c r="A1758" s="152" t="s">
        <v>2627</v>
      </c>
      <c r="B1758" s="152" t="s">
        <v>444</v>
      </c>
      <c r="C1758" s="152" t="s">
        <v>4</v>
      </c>
      <c r="D1758" s="152" t="s">
        <v>412</v>
      </c>
      <c r="E1758" s="152" t="s">
        <v>171</v>
      </c>
      <c r="F1758"/>
      <c r="G1758" s="152" t="s">
        <v>733</v>
      </c>
      <c r="H1758" s="152" t="s">
        <v>11</v>
      </c>
      <c r="I1758" s="152" t="s">
        <v>506</v>
      </c>
      <c r="J1758">
        <v>21.280193797999999</v>
      </c>
      <c r="K1758" s="152" t="s">
        <v>744</v>
      </c>
      <c r="L1758" s="152" t="s">
        <v>741</v>
      </c>
      <c r="M1758">
        <v>2022</v>
      </c>
      <c r="N1758" t="s">
        <v>6170</v>
      </c>
    </row>
    <row r="1759" spans="1:14">
      <c r="A1759" s="152" t="s">
        <v>2628</v>
      </c>
      <c r="B1759" s="152" t="s">
        <v>444</v>
      </c>
      <c r="C1759" s="152" t="s">
        <v>4</v>
      </c>
      <c r="D1759" s="152" t="s">
        <v>412</v>
      </c>
      <c r="E1759" s="152" t="s">
        <v>171</v>
      </c>
      <c r="F1759"/>
      <c r="G1759" s="152" t="s">
        <v>734</v>
      </c>
      <c r="H1759" s="152" t="s">
        <v>11</v>
      </c>
      <c r="I1759" s="152" t="s">
        <v>506</v>
      </c>
      <c r="J1759">
        <v>21.280193797999999</v>
      </c>
      <c r="K1759" s="152" t="s">
        <v>744</v>
      </c>
      <c r="L1759" s="152" t="s">
        <v>741</v>
      </c>
      <c r="M1759">
        <v>2022</v>
      </c>
      <c r="N1759" t="s">
        <v>6171</v>
      </c>
    </row>
    <row r="1760" spans="1:14">
      <c r="A1760" s="152" t="s">
        <v>2629</v>
      </c>
      <c r="B1760" s="152" t="s">
        <v>444</v>
      </c>
      <c r="C1760" s="152" t="s">
        <v>4</v>
      </c>
      <c r="D1760" s="152" t="s">
        <v>412</v>
      </c>
      <c r="E1760" s="152" t="s">
        <v>171</v>
      </c>
      <c r="F1760"/>
      <c r="G1760" s="152" t="s">
        <v>735</v>
      </c>
      <c r="H1760" s="152" t="s">
        <v>11</v>
      </c>
      <c r="I1760" s="152" t="s">
        <v>506</v>
      </c>
      <c r="J1760">
        <v>21.280193797999999</v>
      </c>
      <c r="K1760" s="152" t="s">
        <v>744</v>
      </c>
      <c r="L1760" s="152" t="s">
        <v>741</v>
      </c>
      <c r="M1760">
        <v>2022</v>
      </c>
      <c r="N1760" t="s">
        <v>6172</v>
      </c>
    </row>
    <row r="1761" spans="1:14">
      <c r="A1761" s="152" t="s">
        <v>2630</v>
      </c>
      <c r="B1761" s="152" t="s">
        <v>444</v>
      </c>
      <c r="C1761" s="152" t="s">
        <v>4</v>
      </c>
      <c r="D1761" s="152" t="s">
        <v>412</v>
      </c>
      <c r="E1761" s="152" t="s">
        <v>171</v>
      </c>
      <c r="F1761"/>
      <c r="G1761" s="152" t="s">
        <v>736</v>
      </c>
      <c r="H1761" s="152" t="s">
        <v>11</v>
      </c>
      <c r="I1761" s="152" t="s">
        <v>506</v>
      </c>
      <c r="J1761"/>
      <c r="K1761" s="152" t="s">
        <v>744</v>
      </c>
      <c r="L1761" s="152" t="s">
        <v>741</v>
      </c>
      <c r="M1761">
        <v>2022</v>
      </c>
      <c r="N1761" t="s">
        <v>6173</v>
      </c>
    </row>
    <row r="1762" spans="1:14">
      <c r="A1762" s="152" t="s">
        <v>2631</v>
      </c>
      <c r="B1762" s="152" t="s">
        <v>444</v>
      </c>
      <c r="C1762" s="152" t="s">
        <v>4</v>
      </c>
      <c r="D1762" s="152" t="s">
        <v>412</v>
      </c>
      <c r="E1762" s="152" t="s">
        <v>171</v>
      </c>
      <c r="F1762"/>
      <c r="G1762" s="152" t="s">
        <v>737</v>
      </c>
      <c r="H1762" s="152" t="s">
        <v>11</v>
      </c>
      <c r="I1762" s="152" t="s">
        <v>506</v>
      </c>
      <c r="J1762">
        <v>8.8832713178000002</v>
      </c>
      <c r="K1762" s="152" t="s">
        <v>744</v>
      </c>
      <c r="L1762" s="152" t="s">
        <v>741</v>
      </c>
      <c r="M1762">
        <v>2022</v>
      </c>
      <c r="N1762" t="s">
        <v>6174</v>
      </c>
    </row>
    <row r="1763" spans="1:14">
      <c r="A1763" s="152" t="s">
        <v>2632</v>
      </c>
      <c r="B1763" s="152" t="s">
        <v>444</v>
      </c>
      <c r="C1763" s="152" t="s">
        <v>4</v>
      </c>
      <c r="D1763" s="152" t="s">
        <v>412</v>
      </c>
      <c r="E1763" s="152" t="s">
        <v>171</v>
      </c>
      <c r="F1763"/>
      <c r="G1763" s="152" t="s">
        <v>739</v>
      </c>
      <c r="H1763" s="152" t="s">
        <v>11</v>
      </c>
      <c r="I1763" s="152" t="s">
        <v>506</v>
      </c>
      <c r="J1763"/>
      <c r="K1763" s="152" t="s">
        <v>744</v>
      </c>
      <c r="L1763" s="152" t="s">
        <v>741</v>
      </c>
      <c r="M1763">
        <v>2022</v>
      </c>
      <c r="N1763" t="s">
        <v>6175</v>
      </c>
    </row>
    <row r="1764" spans="1:14">
      <c r="A1764" s="152" t="s">
        <v>2633</v>
      </c>
      <c r="B1764" s="152" t="s">
        <v>444</v>
      </c>
      <c r="C1764" s="152" t="s">
        <v>4</v>
      </c>
      <c r="D1764" s="152" t="s">
        <v>412</v>
      </c>
      <c r="E1764" s="152" t="s">
        <v>172</v>
      </c>
      <c r="F1764"/>
      <c r="G1764" s="152" t="s">
        <v>732</v>
      </c>
      <c r="H1764" s="152" t="s">
        <v>11</v>
      </c>
      <c r="I1764" s="152" t="s">
        <v>506</v>
      </c>
      <c r="J1764"/>
      <c r="K1764" s="152" t="s">
        <v>744</v>
      </c>
      <c r="L1764" s="152" t="s">
        <v>741</v>
      </c>
      <c r="M1764">
        <v>2022</v>
      </c>
      <c r="N1764" t="s">
        <v>6176</v>
      </c>
    </row>
    <row r="1765" spans="1:14">
      <c r="A1765" s="152" t="s">
        <v>2634</v>
      </c>
      <c r="B1765" s="152" t="s">
        <v>444</v>
      </c>
      <c r="C1765" s="152" t="s">
        <v>4</v>
      </c>
      <c r="D1765" s="152" t="s">
        <v>412</v>
      </c>
      <c r="E1765" s="152" t="s">
        <v>172</v>
      </c>
      <c r="F1765"/>
      <c r="G1765" s="152" t="s">
        <v>733</v>
      </c>
      <c r="H1765" s="152" t="s">
        <v>11</v>
      </c>
      <c r="I1765" s="152" t="s">
        <v>506</v>
      </c>
      <c r="J1765">
        <v>21.280193797999999</v>
      </c>
      <c r="K1765" s="152" t="s">
        <v>744</v>
      </c>
      <c r="L1765" s="152" t="s">
        <v>741</v>
      </c>
      <c r="M1765">
        <v>2022</v>
      </c>
      <c r="N1765" t="s">
        <v>6177</v>
      </c>
    </row>
    <row r="1766" spans="1:14">
      <c r="A1766" s="152" t="s">
        <v>2635</v>
      </c>
      <c r="B1766" s="152" t="s">
        <v>444</v>
      </c>
      <c r="C1766" s="152" t="s">
        <v>4</v>
      </c>
      <c r="D1766" s="152" t="s">
        <v>412</v>
      </c>
      <c r="E1766" s="152" t="s">
        <v>172</v>
      </c>
      <c r="F1766"/>
      <c r="G1766" s="152" t="s">
        <v>734</v>
      </c>
      <c r="H1766" s="152" t="s">
        <v>11</v>
      </c>
      <c r="I1766" s="152" t="s">
        <v>506</v>
      </c>
      <c r="J1766">
        <v>21.280193797999999</v>
      </c>
      <c r="K1766" s="152" t="s">
        <v>744</v>
      </c>
      <c r="L1766" s="152" t="s">
        <v>741</v>
      </c>
      <c r="M1766">
        <v>2022</v>
      </c>
      <c r="N1766" t="s">
        <v>6178</v>
      </c>
    </row>
    <row r="1767" spans="1:14">
      <c r="A1767" s="152" t="s">
        <v>2636</v>
      </c>
      <c r="B1767" s="152" t="s">
        <v>444</v>
      </c>
      <c r="C1767" s="152" t="s">
        <v>4</v>
      </c>
      <c r="D1767" s="152" t="s">
        <v>412</v>
      </c>
      <c r="E1767" s="152" t="s">
        <v>172</v>
      </c>
      <c r="F1767"/>
      <c r="G1767" s="152" t="s">
        <v>735</v>
      </c>
      <c r="H1767" s="152" t="s">
        <v>11</v>
      </c>
      <c r="I1767" s="152" t="s">
        <v>506</v>
      </c>
      <c r="J1767">
        <v>21.280193797999999</v>
      </c>
      <c r="K1767" s="152" t="s">
        <v>744</v>
      </c>
      <c r="L1767" s="152" t="s">
        <v>741</v>
      </c>
      <c r="M1767">
        <v>2022</v>
      </c>
      <c r="N1767" t="s">
        <v>6179</v>
      </c>
    </row>
    <row r="1768" spans="1:14">
      <c r="A1768" s="152" t="s">
        <v>2637</v>
      </c>
      <c r="B1768" s="152" t="s">
        <v>444</v>
      </c>
      <c r="C1768" s="152" t="s">
        <v>4</v>
      </c>
      <c r="D1768" s="152" t="s">
        <v>412</v>
      </c>
      <c r="E1768" s="152" t="s">
        <v>172</v>
      </c>
      <c r="F1768"/>
      <c r="G1768" s="152" t="s">
        <v>736</v>
      </c>
      <c r="H1768" s="152" t="s">
        <v>11</v>
      </c>
      <c r="I1768" s="152" t="s">
        <v>506</v>
      </c>
      <c r="J1768"/>
      <c r="K1768" s="152" t="s">
        <v>744</v>
      </c>
      <c r="L1768" s="152" t="s">
        <v>741</v>
      </c>
      <c r="M1768">
        <v>2022</v>
      </c>
      <c r="N1768" t="s">
        <v>6180</v>
      </c>
    </row>
    <row r="1769" spans="1:14">
      <c r="A1769" s="152" t="s">
        <v>2638</v>
      </c>
      <c r="B1769" s="152" t="s">
        <v>444</v>
      </c>
      <c r="C1769" s="152" t="s">
        <v>4</v>
      </c>
      <c r="D1769" s="152" t="s">
        <v>412</v>
      </c>
      <c r="E1769" s="152" t="s">
        <v>172</v>
      </c>
      <c r="F1769"/>
      <c r="G1769" s="152" t="s">
        <v>737</v>
      </c>
      <c r="H1769" s="152" t="s">
        <v>11</v>
      </c>
      <c r="I1769" s="152" t="s">
        <v>506</v>
      </c>
      <c r="J1769">
        <v>8.8832713178000002</v>
      </c>
      <c r="K1769" s="152" t="s">
        <v>744</v>
      </c>
      <c r="L1769" s="152" t="s">
        <v>741</v>
      </c>
      <c r="M1769">
        <v>2022</v>
      </c>
      <c r="N1769" t="s">
        <v>6181</v>
      </c>
    </row>
    <row r="1770" spans="1:14">
      <c r="A1770" s="152" t="s">
        <v>2639</v>
      </c>
      <c r="B1770" s="152" t="s">
        <v>444</v>
      </c>
      <c r="C1770" s="152" t="s">
        <v>4</v>
      </c>
      <c r="D1770" s="152" t="s">
        <v>412</v>
      </c>
      <c r="E1770" s="152" t="s">
        <v>172</v>
      </c>
      <c r="F1770"/>
      <c r="G1770" s="152" t="s">
        <v>739</v>
      </c>
      <c r="H1770" s="152" t="s">
        <v>11</v>
      </c>
      <c r="I1770" s="152" t="s">
        <v>506</v>
      </c>
      <c r="J1770"/>
      <c r="K1770" s="152" t="s">
        <v>744</v>
      </c>
      <c r="L1770" s="152" t="s">
        <v>741</v>
      </c>
      <c r="M1770">
        <v>2022</v>
      </c>
      <c r="N1770" t="s">
        <v>6182</v>
      </c>
    </row>
    <row r="1771" spans="1:14">
      <c r="A1771" s="152" t="s">
        <v>2640</v>
      </c>
      <c r="B1771" s="152" t="s">
        <v>444</v>
      </c>
      <c r="C1771" s="152" t="s">
        <v>4</v>
      </c>
      <c r="D1771" s="152" t="s">
        <v>412</v>
      </c>
      <c r="E1771" s="152" t="s">
        <v>173</v>
      </c>
      <c r="F1771"/>
      <c r="G1771" s="152" t="s">
        <v>732</v>
      </c>
      <c r="H1771" s="152" t="s">
        <v>11</v>
      </c>
      <c r="I1771" s="152" t="s">
        <v>506</v>
      </c>
      <c r="J1771"/>
      <c r="K1771" s="152" t="s">
        <v>744</v>
      </c>
      <c r="L1771" s="152" t="s">
        <v>741</v>
      </c>
      <c r="M1771">
        <v>2022</v>
      </c>
      <c r="N1771" t="s">
        <v>6183</v>
      </c>
    </row>
    <row r="1772" spans="1:14">
      <c r="A1772" s="152" t="s">
        <v>2641</v>
      </c>
      <c r="B1772" s="152" t="s">
        <v>444</v>
      </c>
      <c r="C1772" s="152" t="s">
        <v>4</v>
      </c>
      <c r="D1772" s="152" t="s">
        <v>412</v>
      </c>
      <c r="E1772" s="152" t="s">
        <v>173</v>
      </c>
      <c r="F1772"/>
      <c r="G1772" s="152" t="s">
        <v>733</v>
      </c>
      <c r="H1772" s="152" t="s">
        <v>11</v>
      </c>
      <c r="I1772" s="152" t="s">
        <v>506</v>
      </c>
      <c r="J1772">
        <v>21.280193797999999</v>
      </c>
      <c r="K1772" s="152" t="s">
        <v>744</v>
      </c>
      <c r="L1772" s="152" t="s">
        <v>741</v>
      </c>
      <c r="M1772">
        <v>2022</v>
      </c>
      <c r="N1772" t="s">
        <v>6184</v>
      </c>
    </row>
    <row r="1773" spans="1:14">
      <c r="A1773" s="152" t="s">
        <v>2642</v>
      </c>
      <c r="B1773" s="152" t="s">
        <v>444</v>
      </c>
      <c r="C1773" s="152" t="s">
        <v>4</v>
      </c>
      <c r="D1773" s="152" t="s">
        <v>412</v>
      </c>
      <c r="E1773" s="152" t="s">
        <v>173</v>
      </c>
      <c r="F1773"/>
      <c r="G1773" s="152" t="s">
        <v>734</v>
      </c>
      <c r="H1773" s="152" t="s">
        <v>11</v>
      </c>
      <c r="I1773" s="152" t="s">
        <v>506</v>
      </c>
      <c r="J1773">
        <v>21.280193797999999</v>
      </c>
      <c r="K1773" s="152" t="s">
        <v>744</v>
      </c>
      <c r="L1773" s="152" t="s">
        <v>741</v>
      </c>
      <c r="M1773">
        <v>2022</v>
      </c>
      <c r="N1773" t="s">
        <v>6185</v>
      </c>
    </row>
    <row r="1774" spans="1:14">
      <c r="A1774" s="152" t="s">
        <v>2643</v>
      </c>
      <c r="B1774" s="152" t="s">
        <v>444</v>
      </c>
      <c r="C1774" s="152" t="s">
        <v>4</v>
      </c>
      <c r="D1774" s="152" t="s">
        <v>412</v>
      </c>
      <c r="E1774" s="152" t="s">
        <v>173</v>
      </c>
      <c r="F1774"/>
      <c r="G1774" s="152" t="s">
        <v>735</v>
      </c>
      <c r="H1774" s="152" t="s">
        <v>11</v>
      </c>
      <c r="I1774" s="152" t="s">
        <v>506</v>
      </c>
      <c r="J1774">
        <v>21.280193797999999</v>
      </c>
      <c r="K1774" s="152" t="s">
        <v>744</v>
      </c>
      <c r="L1774" s="152" t="s">
        <v>741</v>
      </c>
      <c r="M1774">
        <v>2022</v>
      </c>
      <c r="N1774" t="s">
        <v>6186</v>
      </c>
    </row>
    <row r="1775" spans="1:14">
      <c r="A1775" s="152" t="s">
        <v>2644</v>
      </c>
      <c r="B1775" s="152" t="s">
        <v>444</v>
      </c>
      <c r="C1775" s="152" t="s">
        <v>4</v>
      </c>
      <c r="D1775" s="152" t="s">
        <v>412</v>
      </c>
      <c r="E1775" s="152" t="s">
        <v>173</v>
      </c>
      <c r="F1775"/>
      <c r="G1775" s="152" t="s">
        <v>736</v>
      </c>
      <c r="H1775" s="152" t="s">
        <v>11</v>
      </c>
      <c r="I1775" s="152" t="s">
        <v>506</v>
      </c>
      <c r="J1775"/>
      <c r="K1775" s="152" t="s">
        <v>744</v>
      </c>
      <c r="L1775" s="152" t="s">
        <v>741</v>
      </c>
      <c r="M1775">
        <v>2022</v>
      </c>
      <c r="N1775" t="s">
        <v>6187</v>
      </c>
    </row>
    <row r="1776" spans="1:14">
      <c r="A1776" s="152" t="s">
        <v>2645</v>
      </c>
      <c r="B1776" s="152" t="s">
        <v>444</v>
      </c>
      <c r="C1776" s="152" t="s">
        <v>4</v>
      </c>
      <c r="D1776" s="152" t="s">
        <v>412</v>
      </c>
      <c r="E1776" s="152" t="s">
        <v>173</v>
      </c>
      <c r="F1776"/>
      <c r="G1776" s="152" t="s">
        <v>737</v>
      </c>
      <c r="H1776" s="152" t="s">
        <v>11</v>
      </c>
      <c r="I1776" s="152" t="s">
        <v>506</v>
      </c>
      <c r="J1776">
        <v>8.8832713178000002</v>
      </c>
      <c r="K1776" s="152" t="s">
        <v>744</v>
      </c>
      <c r="L1776" s="152" t="s">
        <v>741</v>
      </c>
      <c r="M1776">
        <v>2022</v>
      </c>
      <c r="N1776" t="s">
        <v>6188</v>
      </c>
    </row>
    <row r="1777" spans="1:14">
      <c r="A1777" s="152" t="s">
        <v>2646</v>
      </c>
      <c r="B1777" s="152" t="s">
        <v>444</v>
      </c>
      <c r="C1777" s="152" t="s">
        <v>4</v>
      </c>
      <c r="D1777" s="152" t="s">
        <v>412</v>
      </c>
      <c r="E1777" s="152" t="s">
        <v>173</v>
      </c>
      <c r="F1777"/>
      <c r="G1777" s="152" t="s">
        <v>739</v>
      </c>
      <c r="H1777" s="152" t="s">
        <v>11</v>
      </c>
      <c r="I1777" s="152" t="s">
        <v>506</v>
      </c>
      <c r="J1777"/>
      <c r="K1777" s="152" t="s">
        <v>744</v>
      </c>
      <c r="L1777" s="152" t="s">
        <v>741</v>
      </c>
      <c r="M1777">
        <v>2022</v>
      </c>
      <c r="N1777" t="s">
        <v>6189</v>
      </c>
    </row>
    <row r="1778" spans="1:14">
      <c r="A1778" s="152" t="s">
        <v>2647</v>
      </c>
      <c r="B1778" s="152" t="s">
        <v>444</v>
      </c>
      <c r="C1778" s="152" t="s">
        <v>4</v>
      </c>
      <c r="D1778" s="152" t="s">
        <v>412</v>
      </c>
      <c r="E1778" s="152" t="s">
        <v>174</v>
      </c>
      <c r="F1778"/>
      <c r="G1778" s="152" t="s">
        <v>732</v>
      </c>
      <c r="H1778" s="152" t="s">
        <v>11</v>
      </c>
      <c r="I1778" s="152" t="s">
        <v>506</v>
      </c>
      <c r="J1778"/>
      <c r="K1778" s="152" t="s">
        <v>744</v>
      </c>
      <c r="L1778" s="152" t="s">
        <v>741</v>
      </c>
      <c r="M1778">
        <v>2022</v>
      </c>
      <c r="N1778" t="s">
        <v>6190</v>
      </c>
    </row>
    <row r="1779" spans="1:14">
      <c r="A1779" s="152" t="s">
        <v>2648</v>
      </c>
      <c r="B1779" s="152" t="s">
        <v>444</v>
      </c>
      <c r="C1779" s="152" t="s">
        <v>4</v>
      </c>
      <c r="D1779" s="152" t="s">
        <v>412</v>
      </c>
      <c r="E1779" s="152" t="s">
        <v>174</v>
      </c>
      <c r="F1779"/>
      <c r="G1779" s="152" t="s">
        <v>733</v>
      </c>
      <c r="H1779" s="152" t="s">
        <v>11</v>
      </c>
      <c r="I1779" s="152" t="s">
        <v>506</v>
      </c>
      <c r="J1779">
        <v>21.280193797999999</v>
      </c>
      <c r="K1779" s="152" t="s">
        <v>744</v>
      </c>
      <c r="L1779" s="152" t="s">
        <v>741</v>
      </c>
      <c r="M1779">
        <v>2022</v>
      </c>
      <c r="N1779" t="s">
        <v>6191</v>
      </c>
    </row>
    <row r="1780" spans="1:14">
      <c r="A1780" s="152" t="s">
        <v>2649</v>
      </c>
      <c r="B1780" s="152" t="s">
        <v>444</v>
      </c>
      <c r="C1780" s="152" t="s">
        <v>4</v>
      </c>
      <c r="D1780" s="152" t="s">
        <v>412</v>
      </c>
      <c r="E1780" s="152" t="s">
        <v>174</v>
      </c>
      <c r="F1780"/>
      <c r="G1780" s="152" t="s">
        <v>734</v>
      </c>
      <c r="H1780" s="152" t="s">
        <v>11</v>
      </c>
      <c r="I1780" s="152" t="s">
        <v>506</v>
      </c>
      <c r="J1780">
        <v>21.280193797999999</v>
      </c>
      <c r="K1780" s="152" t="s">
        <v>744</v>
      </c>
      <c r="L1780" s="152" t="s">
        <v>741</v>
      </c>
      <c r="M1780">
        <v>2022</v>
      </c>
      <c r="N1780" t="s">
        <v>6192</v>
      </c>
    </row>
    <row r="1781" spans="1:14">
      <c r="A1781" s="152" t="s">
        <v>2650</v>
      </c>
      <c r="B1781" s="152" t="s">
        <v>444</v>
      </c>
      <c r="C1781" s="152" t="s">
        <v>4</v>
      </c>
      <c r="D1781" s="152" t="s">
        <v>412</v>
      </c>
      <c r="E1781" s="152" t="s">
        <v>174</v>
      </c>
      <c r="F1781"/>
      <c r="G1781" s="152" t="s">
        <v>735</v>
      </c>
      <c r="H1781" s="152" t="s">
        <v>11</v>
      </c>
      <c r="I1781" s="152" t="s">
        <v>506</v>
      </c>
      <c r="J1781">
        <v>21.280193797999999</v>
      </c>
      <c r="K1781" s="152" t="s">
        <v>744</v>
      </c>
      <c r="L1781" s="152" t="s">
        <v>741</v>
      </c>
      <c r="M1781">
        <v>2022</v>
      </c>
      <c r="N1781" t="s">
        <v>6193</v>
      </c>
    </row>
    <row r="1782" spans="1:14">
      <c r="A1782" s="152" t="s">
        <v>2651</v>
      </c>
      <c r="B1782" s="152" t="s">
        <v>444</v>
      </c>
      <c r="C1782" s="152" t="s">
        <v>4</v>
      </c>
      <c r="D1782" s="152" t="s">
        <v>412</v>
      </c>
      <c r="E1782" s="152" t="s">
        <v>174</v>
      </c>
      <c r="F1782"/>
      <c r="G1782" s="152" t="s">
        <v>736</v>
      </c>
      <c r="H1782" s="152" t="s">
        <v>11</v>
      </c>
      <c r="I1782" s="152" t="s">
        <v>506</v>
      </c>
      <c r="J1782"/>
      <c r="K1782" s="152" t="s">
        <v>744</v>
      </c>
      <c r="L1782" s="152" t="s">
        <v>741</v>
      </c>
      <c r="M1782">
        <v>2022</v>
      </c>
      <c r="N1782" t="s">
        <v>6194</v>
      </c>
    </row>
    <row r="1783" spans="1:14">
      <c r="A1783" s="152" t="s">
        <v>2652</v>
      </c>
      <c r="B1783" s="152" t="s">
        <v>444</v>
      </c>
      <c r="C1783" s="152" t="s">
        <v>4</v>
      </c>
      <c r="D1783" s="152" t="s">
        <v>412</v>
      </c>
      <c r="E1783" s="152" t="s">
        <v>174</v>
      </c>
      <c r="F1783"/>
      <c r="G1783" s="152" t="s">
        <v>737</v>
      </c>
      <c r="H1783" s="152" t="s">
        <v>11</v>
      </c>
      <c r="I1783" s="152" t="s">
        <v>506</v>
      </c>
      <c r="J1783">
        <v>8.8832713178000002</v>
      </c>
      <c r="K1783" s="152" t="s">
        <v>744</v>
      </c>
      <c r="L1783" s="152" t="s">
        <v>741</v>
      </c>
      <c r="M1783">
        <v>2022</v>
      </c>
      <c r="N1783" t="s">
        <v>6195</v>
      </c>
    </row>
    <row r="1784" spans="1:14">
      <c r="A1784" s="152" t="s">
        <v>2653</v>
      </c>
      <c r="B1784" s="152" t="s">
        <v>444</v>
      </c>
      <c r="C1784" s="152" t="s">
        <v>4</v>
      </c>
      <c r="D1784" s="152" t="s">
        <v>412</v>
      </c>
      <c r="E1784" s="152" t="s">
        <v>174</v>
      </c>
      <c r="F1784"/>
      <c r="G1784" s="152" t="s">
        <v>739</v>
      </c>
      <c r="H1784" s="152" t="s">
        <v>11</v>
      </c>
      <c r="I1784" s="152" t="s">
        <v>506</v>
      </c>
      <c r="J1784"/>
      <c r="K1784" s="152" t="s">
        <v>744</v>
      </c>
      <c r="L1784" s="152" t="s">
        <v>741</v>
      </c>
      <c r="M1784">
        <v>2022</v>
      </c>
      <c r="N1784" t="s">
        <v>6196</v>
      </c>
    </row>
    <row r="1785" spans="1:14">
      <c r="A1785" s="152" t="s">
        <v>2654</v>
      </c>
      <c r="B1785" s="152" t="s">
        <v>444</v>
      </c>
      <c r="C1785" s="152" t="s">
        <v>4</v>
      </c>
      <c r="D1785" s="152" t="s">
        <v>413</v>
      </c>
      <c r="E1785" s="152" t="s">
        <v>162</v>
      </c>
      <c r="F1785"/>
      <c r="G1785" s="152" t="s">
        <v>732</v>
      </c>
      <c r="H1785" s="152" t="s">
        <v>11</v>
      </c>
      <c r="I1785" s="152" t="s">
        <v>506</v>
      </c>
      <c r="J1785"/>
      <c r="K1785" s="152" t="s">
        <v>744</v>
      </c>
      <c r="L1785" s="152" t="s">
        <v>741</v>
      </c>
      <c r="M1785">
        <v>2022</v>
      </c>
      <c r="N1785" t="s">
        <v>6197</v>
      </c>
    </row>
    <row r="1786" spans="1:14">
      <c r="A1786" s="152" t="s">
        <v>2655</v>
      </c>
      <c r="B1786" s="152" t="s">
        <v>444</v>
      </c>
      <c r="C1786" s="152" t="s">
        <v>4</v>
      </c>
      <c r="D1786" s="152" t="s">
        <v>413</v>
      </c>
      <c r="E1786" s="152" t="s">
        <v>162</v>
      </c>
      <c r="F1786"/>
      <c r="G1786" s="152" t="s">
        <v>733</v>
      </c>
      <c r="H1786" s="152" t="s">
        <v>11</v>
      </c>
      <c r="I1786" s="152" t="s">
        <v>506</v>
      </c>
      <c r="J1786"/>
      <c r="K1786" s="152" t="s">
        <v>744</v>
      </c>
      <c r="L1786" s="152" t="s">
        <v>741</v>
      </c>
      <c r="M1786">
        <v>2022</v>
      </c>
      <c r="N1786" t="s">
        <v>6198</v>
      </c>
    </row>
    <row r="1787" spans="1:14">
      <c r="A1787" s="152" t="s">
        <v>2656</v>
      </c>
      <c r="B1787" s="152" t="s">
        <v>444</v>
      </c>
      <c r="C1787" s="152" t="s">
        <v>4</v>
      </c>
      <c r="D1787" s="152" t="s">
        <v>413</v>
      </c>
      <c r="E1787" s="152" t="s">
        <v>162</v>
      </c>
      <c r="F1787"/>
      <c r="G1787" s="152" t="s">
        <v>734</v>
      </c>
      <c r="H1787" s="152" t="s">
        <v>11</v>
      </c>
      <c r="I1787" s="152" t="s">
        <v>506</v>
      </c>
      <c r="J1787">
        <v>21.280193797999999</v>
      </c>
      <c r="K1787" s="152" t="s">
        <v>744</v>
      </c>
      <c r="L1787" s="152" t="s">
        <v>741</v>
      </c>
      <c r="M1787">
        <v>2022</v>
      </c>
      <c r="N1787" t="s">
        <v>6199</v>
      </c>
    </row>
    <row r="1788" spans="1:14">
      <c r="A1788" s="152" t="s">
        <v>2657</v>
      </c>
      <c r="B1788" s="152" t="s">
        <v>444</v>
      </c>
      <c r="C1788" s="152" t="s">
        <v>4</v>
      </c>
      <c r="D1788" s="152" t="s">
        <v>413</v>
      </c>
      <c r="E1788" s="152" t="s">
        <v>162</v>
      </c>
      <c r="F1788"/>
      <c r="G1788" s="152" t="s">
        <v>735</v>
      </c>
      <c r="H1788" s="152" t="s">
        <v>11</v>
      </c>
      <c r="I1788" s="152" t="s">
        <v>506</v>
      </c>
      <c r="J1788">
        <v>21.280193797999999</v>
      </c>
      <c r="K1788" s="152" t="s">
        <v>744</v>
      </c>
      <c r="L1788" s="152" t="s">
        <v>741</v>
      </c>
      <c r="M1788">
        <v>2022</v>
      </c>
      <c r="N1788" t="s">
        <v>6200</v>
      </c>
    </row>
    <row r="1789" spans="1:14">
      <c r="A1789" s="152" t="s">
        <v>2658</v>
      </c>
      <c r="B1789" s="152" t="s">
        <v>444</v>
      </c>
      <c r="C1789" s="152" t="s">
        <v>4</v>
      </c>
      <c r="D1789" s="152" t="s">
        <v>413</v>
      </c>
      <c r="E1789" s="152" t="s">
        <v>162</v>
      </c>
      <c r="F1789"/>
      <c r="G1789" s="152" t="s">
        <v>736</v>
      </c>
      <c r="H1789" s="152" t="s">
        <v>11</v>
      </c>
      <c r="I1789" s="152" t="s">
        <v>506</v>
      </c>
      <c r="J1789">
        <v>8.9105813952999995</v>
      </c>
      <c r="K1789" s="152" t="s">
        <v>744</v>
      </c>
      <c r="L1789" s="152" t="s">
        <v>741</v>
      </c>
      <c r="M1789">
        <v>2022</v>
      </c>
      <c r="N1789" t="s">
        <v>6201</v>
      </c>
    </row>
    <row r="1790" spans="1:14">
      <c r="A1790" s="152" t="s">
        <v>2659</v>
      </c>
      <c r="B1790" s="152" t="s">
        <v>444</v>
      </c>
      <c r="C1790" s="152" t="s">
        <v>4</v>
      </c>
      <c r="D1790" s="152" t="s">
        <v>413</v>
      </c>
      <c r="E1790" s="152" t="s">
        <v>162</v>
      </c>
      <c r="F1790"/>
      <c r="G1790" s="152" t="s">
        <v>737</v>
      </c>
      <c r="H1790" s="152" t="s">
        <v>11</v>
      </c>
      <c r="I1790" s="152" t="s">
        <v>506</v>
      </c>
      <c r="J1790">
        <v>1041.7849725999999</v>
      </c>
      <c r="K1790" s="152" t="s">
        <v>744</v>
      </c>
      <c r="L1790" s="152" t="s">
        <v>741</v>
      </c>
      <c r="M1790">
        <v>2022</v>
      </c>
      <c r="N1790" t="s">
        <v>6202</v>
      </c>
    </row>
    <row r="1791" spans="1:14">
      <c r="A1791" s="152" t="s">
        <v>2660</v>
      </c>
      <c r="B1791" s="152" t="s">
        <v>444</v>
      </c>
      <c r="C1791" s="152" t="s">
        <v>4</v>
      </c>
      <c r="D1791" s="152" t="s">
        <v>413</v>
      </c>
      <c r="E1791" s="152" t="s">
        <v>162</v>
      </c>
      <c r="F1791"/>
      <c r="G1791" s="152" t="s">
        <v>739</v>
      </c>
      <c r="H1791" s="152" t="s">
        <v>11</v>
      </c>
      <c r="I1791" s="152" t="s">
        <v>506</v>
      </c>
      <c r="J1791"/>
      <c r="K1791" s="152" t="s">
        <v>744</v>
      </c>
      <c r="L1791" s="152" t="s">
        <v>741</v>
      </c>
      <c r="M1791">
        <v>2022</v>
      </c>
      <c r="N1791" t="s">
        <v>6203</v>
      </c>
    </row>
    <row r="1792" spans="1:14">
      <c r="A1792" s="152" t="s">
        <v>2661</v>
      </c>
      <c r="B1792" s="152" t="s">
        <v>444</v>
      </c>
      <c r="C1792" s="152" t="s">
        <v>4</v>
      </c>
      <c r="D1792" s="152" t="s">
        <v>413</v>
      </c>
      <c r="E1792" s="152" t="s">
        <v>163</v>
      </c>
      <c r="F1792"/>
      <c r="G1792" s="152" t="s">
        <v>732</v>
      </c>
      <c r="H1792" s="152" t="s">
        <v>11</v>
      </c>
      <c r="I1792" s="152" t="s">
        <v>506</v>
      </c>
      <c r="J1792"/>
      <c r="K1792" s="152" t="s">
        <v>744</v>
      </c>
      <c r="L1792" s="152" t="s">
        <v>741</v>
      </c>
      <c r="M1792">
        <v>2022</v>
      </c>
      <c r="N1792" t="s">
        <v>6204</v>
      </c>
    </row>
    <row r="1793" spans="1:14">
      <c r="A1793" s="152" t="s">
        <v>2662</v>
      </c>
      <c r="B1793" s="152" t="s">
        <v>444</v>
      </c>
      <c r="C1793" s="152" t="s">
        <v>4</v>
      </c>
      <c r="D1793" s="152" t="s">
        <v>413</v>
      </c>
      <c r="E1793" s="152" t="s">
        <v>163</v>
      </c>
      <c r="F1793"/>
      <c r="G1793" s="152" t="s">
        <v>733</v>
      </c>
      <c r="H1793" s="152" t="s">
        <v>11</v>
      </c>
      <c r="I1793" s="152" t="s">
        <v>506</v>
      </c>
      <c r="J1793"/>
      <c r="K1793" s="152" t="s">
        <v>744</v>
      </c>
      <c r="L1793" s="152" t="s">
        <v>741</v>
      </c>
      <c r="M1793">
        <v>2022</v>
      </c>
      <c r="N1793" t="s">
        <v>6205</v>
      </c>
    </row>
    <row r="1794" spans="1:14">
      <c r="A1794" s="152" t="s">
        <v>2663</v>
      </c>
      <c r="B1794" s="152" t="s">
        <v>444</v>
      </c>
      <c r="C1794" s="152" t="s">
        <v>4</v>
      </c>
      <c r="D1794" s="152" t="s">
        <v>413</v>
      </c>
      <c r="E1794" s="152" t="s">
        <v>163</v>
      </c>
      <c r="F1794"/>
      <c r="G1794" s="152" t="s">
        <v>734</v>
      </c>
      <c r="H1794" s="152" t="s">
        <v>11</v>
      </c>
      <c r="I1794" s="152" t="s">
        <v>506</v>
      </c>
      <c r="J1794">
        <v>21.280193797999999</v>
      </c>
      <c r="K1794" s="152" t="s">
        <v>744</v>
      </c>
      <c r="L1794" s="152" t="s">
        <v>741</v>
      </c>
      <c r="M1794">
        <v>2022</v>
      </c>
      <c r="N1794" t="s">
        <v>6206</v>
      </c>
    </row>
    <row r="1795" spans="1:14">
      <c r="A1795" s="152" t="s">
        <v>2664</v>
      </c>
      <c r="B1795" s="152" t="s">
        <v>444</v>
      </c>
      <c r="C1795" s="152" t="s">
        <v>4</v>
      </c>
      <c r="D1795" s="152" t="s">
        <v>413</v>
      </c>
      <c r="E1795" s="152" t="s">
        <v>163</v>
      </c>
      <c r="F1795"/>
      <c r="G1795" s="152" t="s">
        <v>735</v>
      </c>
      <c r="H1795" s="152" t="s">
        <v>11</v>
      </c>
      <c r="I1795" s="152" t="s">
        <v>506</v>
      </c>
      <c r="J1795">
        <v>21.280193797999999</v>
      </c>
      <c r="K1795" s="152" t="s">
        <v>744</v>
      </c>
      <c r="L1795" s="152" t="s">
        <v>741</v>
      </c>
      <c r="M1795">
        <v>2022</v>
      </c>
      <c r="N1795" t="s">
        <v>6207</v>
      </c>
    </row>
    <row r="1796" spans="1:14">
      <c r="A1796" s="152" t="s">
        <v>2665</v>
      </c>
      <c r="B1796" s="152" t="s">
        <v>444</v>
      </c>
      <c r="C1796" s="152" t="s">
        <v>4</v>
      </c>
      <c r="D1796" s="152" t="s">
        <v>413</v>
      </c>
      <c r="E1796" s="152" t="s">
        <v>163</v>
      </c>
      <c r="F1796"/>
      <c r="G1796" s="152" t="s">
        <v>736</v>
      </c>
      <c r="H1796" s="152" t="s">
        <v>11</v>
      </c>
      <c r="I1796" s="152" t="s">
        <v>506</v>
      </c>
      <c r="J1796">
        <v>8.9105813952999995</v>
      </c>
      <c r="K1796" s="152" t="s">
        <v>744</v>
      </c>
      <c r="L1796" s="152" t="s">
        <v>741</v>
      </c>
      <c r="M1796">
        <v>2022</v>
      </c>
      <c r="N1796" t="s">
        <v>6208</v>
      </c>
    </row>
    <row r="1797" spans="1:14">
      <c r="A1797" s="152" t="s">
        <v>2666</v>
      </c>
      <c r="B1797" s="152" t="s">
        <v>444</v>
      </c>
      <c r="C1797" s="152" t="s">
        <v>4</v>
      </c>
      <c r="D1797" s="152" t="s">
        <v>413</v>
      </c>
      <c r="E1797" s="152" t="s">
        <v>163</v>
      </c>
      <c r="F1797"/>
      <c r="G1797" s="152" t="s">
        <v>737</v>
      </c>
      <c r="H1797" s="152" t="s">
        <v>11</v>
      </c>
      <c r="I1797" s="152" t="s">
        <v>506</v>
      </c>
      <c r="J1797">
        <v>1041.7849725999999</v>
      </c>
      <c r="K1797" s="152" t="s">
        <v>744</v>
      </c>
      <c r="L1797" s="152" t="s">
        <v>741</v>
      </c>
      <c r="M1797">
        <v>2022</v>
      </c>
      <c r="N1797" t="s">
        <v>6209</v>
      </c>
    </row>
    <row r="1798" spans="1:14">
      <c r="A1798" s="152" t="s">
        <v>2667</v>
      </c>
      <c r="B1798" s="152" t="s">
        <v>444</v>
      </c>
      <c r="C1798" s="152" t="s">
        <v>4</v>
      </c>
      <c r="D1798" s="152" t="s">
        <v>413</v>
      </c>
      <c r="E1798" s="152" t="s">
        <v>163</v>
      </c>
      <c r="F1798"/>
      <c r="G1798" s="152" t="s">
        <v>739</v>
      </c>
      <c r="H1798" s="152" t="s">
        <v>11</v>
      </c>
      <c r="I1798" s="152" t="s">
        <v>506</v>
      </c>
      <c r="J1798"/>
      <c r="K1798" s="152" t="s">
        <v>744</v>
      </c>
      <c r="L1798" s="152" t="s">
        <v>741</v>
      </c>
      <c r="M1798">
        <v>2022</v>
      </c>
      <c r="N1798" t="s">
        <v>6210</v>
      </c>
    </row>
    <row r="1799" spans="1:14">
      <c r="A1799" s="152" t="s">
        <v>2668</v>
      </c>
      <c r="B1799" s="152" t="s">
        <v>444</v>
      </c>
      <c r="C1799" s="152" t="s">
        <v>4</v>
      </c>
      <c r="D1799" s="152" t="s">
        <v>413</v>
      </c>
      <c r="E1799" s="152" t="s">
        <v>164</v>
      </c>
      <c r="F1799"/>
      <c r="G1799" s="152" t="s">
        <v>732</v>
      </c>
      <c r="H1799" s="152" t="s">
        <v>11</v>
      </c>
      <c r="I1799" s="152" t="s">
        <v>506</v>
      </c>
      <c r="J1799"/>
      <c r="K1799" s="152" t="s">
        <v>744</v>
      </c>
      <c r="L1799" s="152" t="s">
        <v>741</v>
      </c>
      <c r="M1799">
        <v>2022</v>
      </c>
      <c r="N1799" t="s">
        <v>6211</v>
      </c>
    </row>
    <row r="1800" spans="1:14">
      <c r="A1800" s="152" t="s">
        <v>2669</v>
      </c>
      <c r="B1800" s="152" t="s">
        <v>444</v>
      </c>
      <c r="C1800" s="152" t="s">
        <v>4</v>
      </c>
      <c r="D1800" s="152" t="s">
        <v>413</v>
      </c>
      <c r="E1800" s="152" t="s">
        <v>164</v>
      </c>
      <c r="F1800"/>
      <c r="G1800" s="152" t="s">
        <v>733</v>
      </c>
      <c r="H1800" s="152" t="s">
        <v>11</v>
      </c>
      <c r="I1800" s="152" t="s">
        <v>506</v>
      </c>
      <c r="J1800"/>
      <c r="K1800" s="152" t="s">
        <v>744</v>
      </c>
      <c r="L1800" s="152" t="s">
        <v>741</v>
      </c>
      <c r="M1800">
        <v>2022</v>
      </c>
      <c r="N1800" t="s">
        <v>6212</v>
      </c>
    </row>
    <row r="1801" spans="1:14">
      <c r="A1801" s="152" t="s">
        <v>2670</v>
      </c>
      <c r="B1801" s="152" t="s">
        <v>444</v>
      </c>
      <c r="C1801" s="152" t="s">
        <v>4</v>
      </c>
      <c r="D1801" s="152" t="s">
        <v>413</v>
      </c>
      <c r="E1801" s="152" t="s">
        <v>164</v>
      </c>
      <c r="F1801"/>
      <c r="G1801" s="152" t="s">
        <v>734</v>
      </c>
      <c r="H1801" s="152" t="s">
        <v>11</v>
      </c>
      <c r="I1801" s="152" t="s">
        <v>506</v>
      </c>
      <c r="J1801">
        <v>21.280193797999999</v>
      </c>
      <c r="K1801" s="152" t="s">
        <v>744</v>
      </c>
      <c r="L1801" s="152" t="s">
        <v>741</v>
      </c>
      <c r="M1801">
        <v>2022</v>
      </c>
      <c r="N1801" t="s">
        <v>6213</v>
      </c>
    </row>
    <row r="1802" spans="1:14">
      <c r="A1802" s="152" t="s">
        <v>2671</v>
      </c>
      <c r="B1802" s="152" t="s">
        <v>444</v>
      </c>
      <c r="C1802" s="152" t="s">
        <v>4</v>
      </c>
      <c r="D1802" s="152" t="s">
        <v>413</v>
      </c>
      <c r="E1802" s="152" t="s">
        <v>164</v>
      </c>
      <c r="F1802"/>
      <c r="G1802" s="152" t="s">
        <v>735</v>
      </c>
      <c r="H1802" s="152" t="s">
        <v>11</v>
      </c>
      <c r="I1802" s="152" t="s">
        <v>506</v>
      </c>
      <c r="J1802">
        <v>21.280193797999999</v>
      </c>
      <c r="K1802" s="152" t="s">
        <v>744</v>
      </c>
      <c r="L1802" s="152" t="s">
        <v>741</v>
      </c>
      <c r="M1802">
        <v>2022</v>
      </c>
      <c r="N1802" t="s">
        <v>6214</v>
      </c>
    </row>
    <row r="1803" spans="1:14">
      <c r="A1803" s="152" t="s">
        <v>2672</v>
      </c>
      <c r="B1803" s="152" t="s">
        <v>444</v>
      </c>
      <c r="C1803" s="152" t="s">
        <v>4</v>
      </c>
      <c r="D1803" s="152" t="s">
        <v>413</v>
      </c>
      <c r="E1803" s="152" t="s">
        <v>164</v>
      </c>
      <c r="F1803"/>
      <c r="G1803" s="152" t="s">
        <v>736</v>
      </c>
      <c r="H1803" s="152" t="s">
        <v>11</v>
      </c>
      <c r="I1803" s="152" t="s">
        <v>506</v>
      </c>
      <c r="J1803">
        <v>8.9105813952999995</v>
      </c>
      <c r="K1803" s="152" t="s">
        <v>744</v>
      </c>
      <c r="L1803" s="152" t="s">
        <v>741</v>
      </c>
      <c r="M1803">
        <v>2022</v>
      </c>
      <c r="N1803" t="s">
        <v>6215</v>
      </c>
    </row>
    <row r="1804" spans="1:14">
      <c r="A1804" s="152" t="s">
        <v>2673</v>
      </c>
      <c r="B1804" s="152" t="s">
        <v>444</v>
      </c>
      <c r="C1804" s="152" t="s">
        <v>4</v>
      </c>
      <c r="D1804" s="152" t="s">
        <v>413</v>
      </c>
      <c r="E1804" s="152" t="s">
        <v>164</v>
      </c>
      <c r="F1804"/>
      <c r="G1804" s="152" t="s">
        <v>737</v>
      </c>
      <c r="H1804" s="152" t="s">
        <v>11</v>
      </c>
      <c r="I1804" s="152" t="s">
        <v>506</v>
      </c>
      <c r="J1804">
        <v>1041.7849725999999</v>
      </c>
      <c r="K1804" s="152" t="s">
        <v>744</v>
      </c>
      <c r="L1804" s="152" t="s">
        <v>741</v>
      </c>
      <c r="M1804">
        <v>2022</v>
      </c>
      <c r="N1804" t="s">
        <v>6216</v>
      </c>
    </row>
    <row r="1805" spans="1:14">
      <c r="A1805" s="152" t="s">
        <v>2674</v>
      </c>
      <c r="B1805" s="152" t="s">
        <v>444</v>
      </c>
      <c r="C1805" s="152" t="s">
        <v>4</v>
      </c>
      <c r="D1805" s="152" t="s">
        <v>413</v>
      </c>
      <c r="E1805" s="152" t="s">
        <v>164</v>
      </c>
      <c r="F1805"/>
      <c r="G1805" s="152" t="s">
        <v>739</v>
      </c>
      <c r="H1805" s="152" t="s">
        <v>11</v>
      </c>
      <c r="I1805" s="152" t="s">
        <v>506</v>
      </c>
      <c r="J1805"/>
      <c r="K1805" s="152" t="s">
        <v>744</v>
      </c>
      <c r="L1805" s="152" t="s">
        <v>741</v>
      </c>
      <c r="M1805">
        <v>2022</v>
      </c>
      <c r="N1805" t="s">
        <v>6217</v>
      </c>
    </row>
    <row r="1806" spans="1:14">
      <c r="A1806" s="152" t="s">
        <v>2675</v>
      </c>
      <c r="B1806" s="152" t="s">
        <v>444</v>
      </c>
      <c r="C1806" s="152" t="s">
        <v>718</v>
      </c>
      <c r="D1806" s="152" t="s">
        <v>188</v>
      </c>
      <c r="E1806" s="152" t="s">
        <v>568</v>
      </c>
      <c r="F1806" t="s">
        <v>419</v>
      </c>
      <c r="G1806" s="152" t="s">
        <v>643</v>
      </c>
      <c r="H1806" s="152" t="s">
        <v>423</v>
      </c>
      <c r="I1806" s="152" t="s">
        <v>506</v>
      </c>
      <c r="J1806">
        <v>0.24587000000000001</v>
      </c>
      <c r="K1806" s="152" t="s">
        <v>744</v>
      </c>
      <c r="L1806" s="152" t="s">
        <v>741</v>
      </c>
      <c r="M1806">
        <v>2022</v>
      </c>
      <c r="N1806" t="s">
        <v>6218</v>
      </c>
    </row>
    <row r="1807" spans="1:14">
      <c r="A1807" s="152" t="s">
        <v>2676</v>
      </c>
      <c r="B1807" s="152" t="s">
        <v>444</v>
      </c>
      <c r="C1807" s="152" t="s">
        <v>718</v>
      </c>
      <c r="D1807" s="152" t="s">
        <v>188</v>
      </c>
      <c r="E1807" s="152" t="s">
        <v>568</v>
      </c>
      <c r="F1807" t="s">
        <v>419</v>
      </c>
      <c r="G1807" s="152" t="s">
        <v>644</v>
      </c>
      <c r="H1807" s="152" t="s">
        <v>423</v>
      </c>
      <c r="I1807" s="152" t="s">
        <v>506</v>
      </c>
      <c r="J1807">
        <v>0.13003000000000001</v>
      </c>
      <c r="K1807" s="152" t="s">
        <v>744</v>
      </c>
      <c r="L1807" s="152" t="s">
        <v>741</v>
      </c>
      <c r="M1807">
        <v>2022</v>
      </c>
      <c r="N1807" t="s">
        <v>6219</v>
      </c>
    </row>
    <row r="1808" spans="1:14">
      <c r="A1808" s="152" t="s">
        <v>2677</v>
      </c>
      <c r="B1808" s="152" t="s">
        <v>444</v>
      </c>
      <c r="C1808" s="152" t="s">
        <v>718</v>
      </c>
      <c r="D1808" s="152" t="s">
        <v>188</v>
      </c>
      <c r="E1808" s="152" t="s">
        <v>569</v>
      </c>
      <c r="F1808" t="s">
        <v>419</v>
      </c>
      <c r="G1808" s="152" t="s">
        <v>643</v>
      </c>
      <c r="H1808" s="152" t="s">
        <v>423</v>
      </c>
      <c r="I1808" s="152" t="s">
        <v>506</v>
      </c>
      <c r="J1808">
        <v>0.15353</v>
      </c>
      <c r="K1808" s="152" t="s">
        <v>744</v>
      </c>
      <c r="L1808" s="152" t="s">
        <v>741</v>
      </c>
      <c r="M1808">
        <v>2022</v>
      </c>
      <c r="N1808" t="s">
        <v>6220</v>
      </c>
    </row>
    <row r="1809" spans="1:14">
      <c r="A1809" s="152" t="s">
        <v>2678</v>
      </c>
      <c r="B1809" s="152" t="s">
        <v>444</v>
      </c>
      <c r="C1809" s="152" t="s">
        <v>718</v>
      </c>
      <c r="D1809" s="152" t="s">
        <v>188</v>
      </c>
      <c r="E1809" s="152" t="s">
        <v>569</v>
      </c>
      <c r="F1809" t="s">
        <v>419</v>
      </c>
      <c r="G1809" s="152" t="s">
        <v>644</v>
      </c>
      <c r="H1809" s="152" t="s">
        <v>423</v>
      </c>
      <c r="I1809" s="152" t="s">
        <v>506</v>
      </c>
      <c r="J1809">
        <v>8.1170000000000006E-2</v>
      </c>
      <c r="K1809" s="152" t="s">
        <v>744</v>
      </c>
      <c r="L1809" s="152" t="s">
        <v>741</v>
      </c>
      <c r="M1809">
        <v>2022</v>
      </c>
      <c r="N1809" t="s">
        <v>6221</v>
      </c>
    </row>
    <row r="1810" spans="1:14">
      <c r="A1810" s="152" t="s">
        <v>2679</v>
      </c>
      <c r="B1810" s="152" t="s">
        <v>444</v>
      </c>
      <c r="C1810" s="152" t="s">
        <v>718</v>
      </c>
      <c r="D1810" s="152" t="s">
        <v>188</v>
      </c>
      <c r="E1810" s="152" t="s">
        <v>569</v>
      </c>
      <c r="F1810" t="s">
        <v>645</v>
      </c>
      <c r="G1810" s="152" t="s">
        <v>643</v>
      </c>
      <c r="H1810" s="152" t="s">
        <v>423</v>
      </c>
      <c r="I1810" s="152" t="s">
        <v>506</v>
      </c>
      <c r="J1810">
        <v>0.15101999999999999</v>
      </c>
      <c r="K1810" s="152" t="s">
        <v>744</v>
      </c>
      <c r="L1810" s="152" t="s">
        <v>741</v>
      </c>
      <c r="M1810">
        <v>2022</v>
      </c>
      <c r="N1810" t="s">
        <v>6222</v>
      </c>
    </row>
    <row r="1811" spans="1:14">
      <c r="A1811" s="152" t="s">
        <v>2680</v>
      </c>
      <c r="B1811" s="152" t="s">
        <v>444</v>
      </c>
      <c r="C1811" s="152" t="s">
        <v>718</v>
      </c>
      <c r="D1811" s="152" t="s">
        <v>188</v>
      </c>
      <c r="E1811" s="152" t="s">
        <v>569</v>
      </c>
      <c r="F1811" t="s">
        <v>645</v>
      </c>
      <c r="G1811" s="152" t="s">
        <v>644</v>
      </c>
      <c r="H1811" s="152" t="s">
        <v>423</v>
      </c>
      <c r="I1811" s="152" t="s">
        <v>506</v>
      </c>
      <c r="J1811">
        <v>7.9839999999999994E-2</v>
      </c>
      <c r="K1811" s="152" t="s">
        <v>744</v>
      </c>
      <c r="L1811" s="152" t="s">
        <v>741</v>
      </c>
      <c r="M1811">
        <v>2022</v>
      </c>
      <c r="N1811" t="s">
        <v>6223</v>
      </c>
    </row>
    <row r="1812" spans="1:14">
      <c r="A1812" s="152" t="s">
        <v>2681</v>
      </c>
      <c r="B1812" s="152" t="s">
        <v>444</v>
      </c>
      <c r="C1812" s="152" t="s">
        <v>718</v>
      </c>
      <c r="D1812" s="152" t="s">
        <v>188</v>
      </c>
      <c r="E1812" s="152" t="s">
        <v>569</v>
      </c>
      <c r="F1812" t="s">
        <v>646</v>
      </c>
      <c r="G1812" s="152" t="s">
        <v>643</v>
      </c>
      <c r="H1812" s="152" t="s">
        <v>423</v>
      </c>
      <c r="I1812" s="152" t="s">
        <v>506</v>
      </c>
      <c r="J1812">
        <v>0.22652</v>
      </c>
      <c r="K1812" s="152" t="s">
        <v>744</v>
      </c>
      <c r="L1812" s="152" t="s">
        <v>741</v>
      </c>
      <c r="M1812">
        <v>2022</v>
      </c>
      <c r="N1812" t="s">
        <v>6224</v>
      </c>
    </row>
    <row r="1813" spans="1:14">
      <c r="A1813" s="152" t="s">
        <v>2682</v>
      </c>
      <c r="B1813" s="152" t="s">
        <v>444</v>
      </c>
      <c r="C1813" s="152" t="s">
        <v>718</v>
      </c>
      <c r="D1813" s="152" t="s">
        <v>188</v>
      </c>
      <c r="E1813" s="152" t="s">
        <v>569</v>
      </c>
      <c r="F1813" t="s">
        <v>646</v>
      </c>
      <c r="G1813" s="152" t="s">
        <v>644</v>
      </c>
      <c r="H1813" s="152" t="s">
        <v>423</v>
      </c>
      <c r="I1813" s="152" t="s">
        <v>506</v>
      </c>
      <c r="J1813">
        <v>0.11976000000000001</v>
      </c>
      <c r="K1813" s="152" t="s">
        <v>744</v>
      </c>
      <c r="L1813" s="152" t="s">
        <v>741</v>
      </c>
      <c r="M1813">
        <v>2022</v>
      </c>
      <c r="N1813" t="s">
        <v>6225</v>
      </c>
    </row>
    <row r="1814" spans="1:14">
      <c r="A1814" s="152" t="s">
        <v>2683</v>
      </c>
      <c r="B1814" s="152" t="s">
        <v>444</v>
      </c>
      <c r="C1814" s="152" t="s">
        <v>718</v>
      </c>
      <c r="D1814" s="152" t="s">
        <v>188</v>
      </c>
      <c r="E1814" s="152" t="s">
        <v>570</v>
      </c>
      <c r="F1814" t="s">
        <v>419</v>
      </c>
      <c r="G1814" s="152" t="s">
        <v>643</v>
      </c>
      <c r="H1814" s="152" t="s">
        <v>423</v>
      </c>
      <c r="I1814" s="152" t="s">
        <v>506</v>
      </c>
      <c r="J1814">
        <v>0.19309000000000001</v>
      </c>
      <c r="K1814" s="152" t="s">
        <v>744</v>
      </c>
      <c r="L1814" s="152" t="s">
        <v>741</v>
      </c>
      <c r="M1814">
        <v>2022</v>
      </c>
      <c r="N1814" t="s">
        <v>6226</v>
      </c>
    </row>
    <row r="1815" spans="1:14">
      <c r="A1815" s="152" t="s">
        <v>2684</v>
      </c>
      <c r="B1815" s="152" t="s">
        <v>444</v>
      </c>
      <c r="C1815" s="152" t="s">
        <v>718</v>
      </c>
      <c r="D1815" s="152" t="s">
        <v>188</v>
      </c>
      <c r="E1815" s="152" t="s">
        <v>570</v>
      </c>
      <c r="F1815" t="s">
        <v>419</v>
      </c>
      <c r="G1815" s="152" t="s">
        <v>644</v>
      </c>
      <c r="H1815" s="152" t="s">
        <v>423</v>
      </c>
      <c r="I1815" s="152" t="s">
        <v>506</v>
      </c>
      <c r="J1815">
        <v>0.10208</v>
      </c>
      <c r="K1815" s="152" t="s">
        <v>744</v>
      </c>
      <c r="L1815" s="152" t="s">
        <v>741</v>
      </c>
      <c r="M1815">
        <v>2022</v>
      </c>
      <c r="N1815" t="s">
        <v>6227</v>
      </c>
    </row>
    <row r="1816" spans="1:14">
      <c r="A1816" s="152" t="s">
        <v>2685</v>
      </c>
      <c r="B1816" s="152" t="s">
        <v>444</v>
      </c>
      <c r="C1816" s="152" t="s">
        <v>718</v>
      </c>
      <c r="D1816" s="152" t="s">
        <v>188</v>
      </c>
      <c r="E1816" s="152" t="s">
        <v>570</v>
      </c>
      <c r="F1816" t="s">
        <v>645</v>
      </c>
      <c r="G1816" s="152" t="s">
        <v>643</v>
      </c>
      <c r="H1816" s="152" t="s">
        <v>423</v>
      </c>
      <c r="I1816" s="152" t="s">
        <v>506</v>
      </c>
      <c r="J1816">
        <v>0.14787</v>
      </c>
      <c r="K1816" s="152" t="s">
        <v>744</v>
      </c>
      <c r="L1816" s="152" t="s">
        <v>741</v>
      </c>
      <c r="M1816">
        <v>2022</v>
      </c>
      <c r="N1816" t="s">
        <v>6228</v>
      </c>
    </row>
    <row r="1817" spans="1:14">
      <c r="A1817" s="152" t="s">
        <v>2686</v>
      </c>
      <c r="B1817" s="152" t="s">
        <v>444</v>
      </c>
      <c r="C1817" s="152" t="s">
        <v>718</v>
      </c>
      <c r="D1817" s="152" t="s">
        <v>188</v>
      </c>
      <c r="E1817" s="152" t="s">
        <v>570</v>
      </c>
      <c r="F1817" t="s">
        <v>645</v>
      </c>
      <c r="G1817" s="152" t="s">
        <v>644</v>
      </c>
      <c r="H1817" s="152" t="s">
        <v>423</v>
      </c>
      <c r="I1817" s="152" t="s">
        <v>506</v>
      </c>
      <c r="J1817">
        <v>7.8179999999999999E-2</v>
      </c>
      <c r="K1817" s="152" t="s">
        <v>744</v>
      </c>
      <c r="L1817" s="152" t="s">
        <v>741</v>
      </c>
      <c r="M1817">
        <v>2022</v>
      </c>
      <c r="N1817" t="s">
        <v>6229</v>
      </c>
    </row>
    <row r="1818" spans="1:14">
      <c r="A1818" s="152" t="s">
        <v>2687</v>
      </c>
      <c r="B1818" s="152" t="s">
        <v>444</v>
      </c>
      <c r="C1818" s="152" t="s">
        <v>718</v>
      </c>
      <c r="D1818" s="152" t="s">
        <v>188</v>
      </c>
      <c r="E1818" s="152" t="s">
        <v>570</v>
      </c>
      <c r="F1818" t="s">
        <v>647</v>
      </c>
      <c r="G1818" s="152" t="s">
        <v>643</v>
      </c>
      <c r="H1818" s="152" t="s">
        <v>423</v>
      </c>
      <c r="I1818" s="152" t="s">
        <v>506</v>
      </c>
      <c r="J1818">
        <v>0.23658999999999999</v>
      </c>
      <c r="K1818" s="152" t="s">
        <v>744</v>
      </c>
      <c r="L1818" s="152" t="s">
        <v>741</v>
      </c>
      <c r="M1818">
        <v>2022</v>
      </c>
      <c r="N1818" t="s">
        <v>6230</v>
      </c>
    </row>
    <row r="1819" spans="1:14">
      <c r="A1819" s="152" t="s">
        <v>2688</v>
      </c>
      <c r="B1819" s="152" t="s">
        <v>444</v>
      </c>
      <c r="C1819" s="152" t="s">
        <v>718</v>
      </c>
      <c r="D1819" s="152" t="s">
        <v>188</v>
      </c>
      <c r="E1819" s="152" t="s">
        <v>570</v>
      </c>
      <c r="F1819" t="s">
        <v>647</v>
      </c>
      <c r="G1819" s="152" t="s">
        <v>644</v>
      </c>
      <c r="H1819" s="152" t="s">
        <v>423</v>
      </c>
      <c r="I1819" s="152" t="s">
        <v>506</v>
      </c>
      <c r="J1819">
        <v>0.12508</v>
      </c>
      <c r="K1819" s="152" t="s">
        <v>744</v>
      </c>
      <c r="L1819" s="152" t="s">
        <v>741</v>
      </c>
      <c r="M1819">
        <v>2022</v>
      </c>
      <c r="N1819" t="s">
        <v>6231</v>
      </c>
    </row>
    <row r="1820" spans="1:14">
      <c r="A1820" s="152" t="s">
        <v>2689</v>
      </c>
      <c r="B1820" s="152" t="s">
        <v>444</v>
      </c>
      <c r="C1820" s="152" t="s">
        <v>718</v>
      </c>
      <c r="D1820" s="152" t="s">
        <v>188</v>
      </c>
      <c r="E1820" s="152" t="s">
        <v>570</v>
      </c>
      <c r="F1820" t="s">
        <v>646</v>
      </c>
      <c r="G1820" s="152" t="s">
        <v>643</v>
      </c>
      <c r="H1820" s="152" t="s">
        <v>423</v>
      </c>
      <c r="I1820" s="152" t="s">
        <v>506</v>
      </c>
      <c r="J1820">
        <v>0.42881999999999998</v>
      </c>
      <c r="K1820" s="152" t="s">
        <v>744</v>
      </c>
      <c r="L1820" s="152" t="s">
        <v>741</v>
      </c>
      <c r="M1820">
        <v>2022</v>
      </c>
      <c r="N1820" t="s">
        <v>6232</v>
      </c>
    </row>
    <row r="1821" spans="1:14">
      <c r="A1821" s="152" t="s">
        <v>2690</v>
      </c>
      <c r="B1821" s="152" t="s">
        <v>444</v>
      </c>
      <c r="C1821" s="152" t="s">
        <v>718</v>
      </c>
      <c r="D1821" s="152" t="s">
        <v>188</v>
      </c>
      <c r="E1821" s="152" t="s">
        <v>570</v>
      </c>
      <c r="F1821" t="s">
        <v>646</v>
      </c>
      <c r="G1821" s="152" t="s">
        <v>644</v>
      </c>
      <c r="H1821" s="152" t="s">
        <v>423</v>
      </c>
      <c r="I1821" s="152" t="s">
        <v>506</v>
      </c>
      <c r="J1821">
        <v>0.22670999999999999</v>
      </c>
      <c r="K1821" s="152" t="s">
        <v>744</v>
      </c>
      <c r="L1821" s="152" t="s">
        <v>741</v>
      </c>
      <c r="M1821">
        <v>2022</v>
      </c>
      <c r="N1821" t="s">
        <v>6233</v>
      </c>
    </row>
    <row r="1822" spans="1:14">
      <c r="A1822" s="152" t="s">
        <v>2691</v>
      </c>
      <c r="B1822" s="152" t="s">
        <v>444</v>
      </c>
      <c r="C1822" s="152" t="s">
        <v>718</v>
      </c>
      <c r="D1822" s="152" t="s">
        <v>188</v>
      </c>
      <c r="E1822" s="152" t="s">
        <v>570</v>
      </c>
      <c r="F1822" t="s">
        <v>648</v>
      </c>
      <c r="G1822" s="152" t="s">
        <v>643</v>
      </c>
      <c r="H1822" s="152" t="s">
        <v>423</v>
      </c>
      <c r="I1822" s="152" t="s">
        <v>506</v>
      </c>
      <c r="J1822">
        <v>0.59147000000000005</v>
      </c>
      <c r="K1822" s="152" t="s">
        <v>744</v>
      </c>
      <c r="L1822" s="152" t="s">
        <v>741</v>
      </c>
      <c r="M1822">
        <v>2022</v>
      </c>
      <c r="N1822" t="s">
        <v>6234</v>
      </c>
    </row>
    <row r="1823" spans="1:14">
      <c r="A1823" s="152" t="s">
        <v>2692</v>
      </c>
      <c r="B1823" s="152" t="s">
        <v>444</v>
      </c>
      <c r="C1823" s="152" t="s">
        <v>718</v>
      </c>
      <c r="D1823" s="152" t="s">
        <v>188</v>
      </c>
      <c r="E1823" s="152" t="s">
        <v>570</v>
      </c>
      <c r="F1823" t="s">
        <v>648</v>
      </c>
      <c r="G1823" s="152" t="s">
        <v>644</v>
      </c>
      <c r="H1823" s="152" t="s">
        <v>423</v>
      </c>
      <c r="I1823" s="152" t="s">
        <v>506</v>
      </c>
      <c r="J1823">
        <v>0.31269999999999998</v>
      </c>
      <c r="K1823" s="152" t="s">
        <v>744</v>
      </c>
      <c r="L1823" s="152" t="s">
        <v>741</v>
      </c>
      <c r="M1823">
        <v>2022</v>
      </c>
      <c r="N1823" t="s">
        <v>6235</v>
      </c>
    </row>
    <row r="1824" spans="1:14">
      <c r="A1824" s="152" t="s">
        <v>2693</v>
      </c>
      <c r="B1824" s="152" t="s">
        <v>444</v>
      </c>
      <c r="C1824" s="152" t="s">
        <v>718</v>
      </c>
      <c r="D1824" s="152" t="s">
        <v>188</v>
      </c>
      <c r="E1824" s="152" t="s">
        <v>571</v>
      </c>
      <c r="F1824" t="s">
        <v>419</v>
      </c>
      <c r="G1824" s="152" t="s">
        <v>643</v>
      </c>
      <c r="H1824" s="152" t="s">
        <v>423</v>
      </c>
      <c r="I1824" s="152" t="s">
        <v>506</v>
      </c>
      <c r="J1824">
        <v>0.18362000000000001</v>
      </c>
      <c r="K1824" s="152" t="s">
        <v>744</v>
      </c>
      <c r="L1824" s="152" t="s">
        <v>741</v>
      </c>
      <c r="M1824">
        <v>2022</v>
      </c>
      <c r="N1824" t="s">
        <v>6236</v>
      </c>
    </row>
    <row r="1825" spans="1:14">
      <c r="A1825" s="152" t="s">
        <v>2694</v>
      </c>
      <c r="B1825" s="152" t="s">
        <v>444</v>
      </c>
      <c r="C1825" s="152" t="s">
        <v>718</v>
      </c>
      <c r="D1825" s="152" t="s">
        <v>188</v>
      </c>
      <c r="E1825" s="152" t="s">
        <v>571</v>
      </c>
      <c r="F1825" t="s">
        <v>419</v>
      </c>
      <c r="G1825" s="152" t="s">
        <v>644</v>
      </c>
      <c r="H1825" s="152" t="s">
        <v>423</v>
      </c>
      <c r="I1825" s="152" t="s">
        <v>506</v>
      </c>
      <c r="J1825">
        <v>9.708E-2</v>
      </c>
      <c r="K1825" s="152" t="s">
        <v>744</v>
      </c>
      <c r="L1825" s="152" t="s">
        <v>741</v>
      </c>
      <c r="M1825">
        <v>2022</v>
      </c>
      <c r="N1825" t="s">
        <v>6237</v>
      </c>
    </row>
    <row r="1826" spans="1:14">
      <c r="A1826" s="152" t="s">
        <v>2695</v>
      </c>
      <c r="B1826" s="152" t="s">
        <v>444</v>
      </c>
      <c r="C1826" s="152" t="s">
        <v>718</v>
      </c>
      <c r="D1826" s="152" t="s">
        <v>188</v>
      </c>
      <c r="E1826" s="152" t="s">
        <v>571</v>
      </c>
      <c r="F1826" t="s">
        <v>645</v>
      </c>
      <c r="G1826" s="152" t="s">
        <v>643</v>
      </c>
      <c r="H1826" s="152" t="s">
        <v>423</v>
      </c>
      <c r="I1826" s="152" t="s">
        <v>506</v>
      </c>
      <c r="J1826">
        <v>0.140625</v>
      </c>
      <c r="K1826" s="152" t="s">
        <v>744</v>
      </c>
      <c r="L1826" s="152" t="s">
        <v>741</v>
      </c>
      <c r="M1826">
        <v>2022</v>
      </c>
      <c r="N1826" t="s">
        <v>6238</v>
      </c>
    </row>
    <row r="1827" spans="1:14">
      <c r="A1827" s="152" t="s">
        <v>2696</v>
      </c>
      <c r="B1827" s="152" t="s">
        <v>444</v>
      </c>
      <c r="C1827" s="152" t="s">
        <v>718</v>
      </c>
      <c r="D1827" s="152" t="s">
        <v>188</v>
      </c>
      <c r="E1827" s="152" t="s">
        <v>571</v>
      </c>
      <c r="F1827" t="s">
        <v>645</v>
      </c>
      <c r="G1827" s="152" t="s">
        <v>644</v>
      </c>
      <c r="H1827" s="152" t="s">
        <v>423</v>
      </c>
      <c r="I1827" s="152" t="s">
        <v>506</v>
      </c>
      <c r="J1827">
        <v>7.4344999999999994E-2</v>
      </c>
      <c r="K1827" s="152" t="s">
        <v>744</v>
      </c>
      <c r="L1827" s="152" t="s">
        <v>741</v>
      </c>
      <c r="M1827">
        <v>2022</v>
      </c>
      <c r="N1827" t="s">
        <v>6239</v>
      </c>
    </row>
    <row r="1828" spans="1:14">
      <c r="A1828" s="152" t="s">
        <v>2697</v>
      </c>
      <c r="B1828" s="152" t="s">
        <v>444</v>
      </c>
      <c r="C1828" s="152" t="s">
        <v>718</v>
      </c>
      <c r="D1828" s="152" t="s">
        <v>188</v>
      </c>
      <c r="E1828" s="152" t="s">
        <v>571</v>
      </c>
      <c r="F1828" t="s">
        <v>647</v>
      </c>
      <c r="G1828" s="152" t="s">
        <v>643</v>
      </c>
      <c r="H1828" s="152" t="s">
        <v>423</v>
      </c>
      <c r="I1828" s="152" t="s">
        <v>506</v>
      </c>
      <c r="J1828">
        <v>0.22500000000000001</v>
      </c>
      <c r="K1828" s="152" t="s">
        <v>744</v>
      </c>
      <c r="L1828" s="152" t="s">
        <v>741</v>
      </c>
      <c r="M1828">
        <v>2022</v>
      </c>
      <c r="N1828" t="s">
        <v>6240</v>
      </c>
    </row>
    <row r="1829" spans="1:14">
      <c r="A1829" s="152" t="s">
        <v>2698</v>
      </c>
      <c r="B1829" s="152" t="s">
        <v>444</v>
      </c>
      <c r="C1829" s="152" t="s">
        <v>718</v>
      </c>
      <c r="D1829" s="152" t="s">
        <v>188</v>
      </c>
      <c r="E1829" s="152" t="s">
        <v>571</v>
      </c>
      <c r="F1829" t="s">
        <v>647</v>
      </c>
      <c r="G1829" s="152" t="s">
        <v>644</v>
      </c>
      <c r="H1829" s="152" t="s">
        <v>423</v>
      </c>
      <c r="I1829" s="152" t="s">
        <v>506</v>
      </c>
      <c r="J1829">
        <v>0.11895</v>
      </c>
      <c r="K1829" s="152" t="s">
        <v>744</v>
      </c>
      <c r="L1829" s="152" t="s">
        <v>741</v>
      </c>
      <c r="M1829">
        <v>2022</v>
      </c>
      <c r="N1829" t="s">
        <v>6241</v>
      </c>
    </row>
    <row r="1830" spans="1:14">
      <c r="A1830" s="152" t="s">
        <v>2699</v>
      </c>
      <c r="B1830" s="152" t="s">
        <v>444</v>
      </c>
      <c r="C1830" s="152" t="s">
        <v>718</v>
      </c>
      <c r="D1830" s="152" t="s">
        <v>188</v>
      </c>
      <c r="E1830" s="152" t="s">
        <v>571</v>
      </c>
      <c r="F1830" t="s">
        <v>646</v>
      </c>
      <c r="G1830" s="152" t="s">
        <v>643</v>
      </c>
      <c r="H1830" s="152" t="s">
        <v>423</v>
      </c>
      <c r="I1830" s="152" t="s">
        <v>506</v>
      </c>
      <c r="J1830">
        <v>0.40781000000000001</v>
      </c>
      <c r="K1830" s="152" t="s">
        <v>744</v>
      </c>
      <c r="L1830" s="152" t="s">
        <v>741</v>
      </c>
      <c r="M1830">
        <v>2022</v>
      </c>
      <c r="N1830" t="s">
        <v>6242</v>
      </c>
    </row>
    <row r="1831" spans="1:14">
      <c r="A1831" s="152" t="s">
        <v>2700</v>
      </c>
      <c r="B1831" s="152" t="s">
        <v>444</v>
      </c>
      <c r="C1831" s="152" t="s">
        <v>718</v>
      </c>
      <c r="D1831" s="152" t="s">
        <v>188</v>
      </c>
      <c r="E1831" s="152" t="s">
        <v>571</v>
      </c>
      <c r="F1831" t="s">
        <v>646</v>
      </c>
      <c r="G1831" s="152" t="s">
        <v>644</v>
      </c>
      <c r="H1831" s="152" t="s">
        <v>423</v>
      </c>
      <c r="I1831" s="152" t="s">
        <v>506</v>
      </c>
      <c r="J1831">
        <v>0.21560000000000001</v>
      </c>
      <c r="K1831" s="152" t="s">
        <v>744</v>
      </c>
      <c r="L1831" s="152" t="s">
        <v>741</v>
      </c>
      <c r="M1831">
        <v>2022</v>
      </c>
      <c r="N1831" t="s">
        <v>6243</v>
      </c>
    </row>
    <row r="1832" spans="1:14">
      <c r="A1832" s="152" t="s">
        <v>2701</v>
      </c>
      <c r="B1832" s="152" t="s">
        <v>444</v>
      </c>
      <c r="C1832" s="152" t="s">
        <v>718</v>
      </c>
      <c r="D1832" s="152" t="s">
        <v>188</v>
      </c>
      <c r="E1832" s="152" t="s">
        <v>571</v>
      </c>
      <c r="F1832" t="s">
        <v>648</v>
      </c>
      <c r="G1832" s="152" t="s">
        <v>643</v>
      </c>
      <c r="H1832" s="152" t="s">
        <v>423</v>
      </c>
      <c r="I1832" s="152" t="s">
        <v>506</v>
      </c>
      <c r="J1832">
        <v>0.56250999999999995</v>
      </c>
      <c r="K1832" s="152" t="s">
        <v>744</v>
      </c>
      <c r="L1832" s="152" t="s">
        <v>741</v>
      </c>
      <c r="M1832">
        <v>2022</v>
      </c>
      <c r="N1832" t="s">
        <v>6244</v>
      </c>
    </row>
    <row r="1833" spans="1:14">
      <c r="A1833" s="152" t="s">
        <v>2702</v>
      </c>
      <c r="B1833" s="152" t="s">
        <v>444</v>
      </c>
      <c r="C1833" s="152" t="s">
        <v>718</v>
      </c>
      <c r="D1833" s="152" t="s">
        <v>188</v>
      </c>
      <c r="E1833" s="152" t="s">
        <v>571</v>
      </c>
      <c r="F1833" t="s">
        <v>648</v>
      </c>
      <c r="G1833" s="152" t="s">
        <v>644</v>
      </c>
      <c r="H1833" s="152" t="s">
        <v>423</v>
      </c>
      <c r="I1833" s="152" t="s">
        <v>506</v>
      </c>
      <c r="J1833">
        <v>0.29738999999999999</v>
      </c>
      <c r="K1833" s="152" t="s">
        <v>744</v>
      </c>
      <c r="L1833" s="152" t="s">
        <v>741</v>
      </c>
      <c r="M1833">
        <v>2022</v>
      </c>
      <c r="N1833" t="s">
        <v>6245</v>
      </c>
    </row>
    <row r="1834" spans="1:14">
      <c r="A1834" s="152" t="s">
        <v>2703</v>
      </c>
      <c r="B1834" s="152" t="s">
        <v>444</v>
      </c>
      <c r="C1834" s="152" t="s">
        <v>2704</v>
      </c>
      <c r="D1834" s="152" t="s">
        <v>642</v>
      </c>
      <c r="E1834" s="152" t="s">
        <v>568</v>
      </c>
      <c r="F1834" t="s">
        <v>419</v>
      </c>
      <c r="G1834" s="152" t="s">
        <v>643</v>
      </c>
      <c r="H1834" s="152" t="s">
        <v>423</v>
      </c>
      <c r="I1834" s="152" t="s">
        <v>506</v>
      </c>
      <c r="J1834">
        <v>2.691E-2</v>
      </c>
      <c r="K1834" s="152" t="s">
        <v>744</v>
      </c>
      <c r="L1834" s="152" t="s">
        <v>741</v>
      </c>
      <c r="M1834">
        <v>2022</v>
      </c>
      <c r="N1834" t="s">
        <v>6246</v>
      </c>
    </row>
    <row r="1835" spans="1:14">
      <c r="A1835" s="152" t="s">
        <v>2705</v>
      </c>
      <c r="B1835" s="152" t="s">
        <v>444</v>
      </c>
      <c r="C1835" s="152" t="s">
        <v>2704</v>
      </c>
      <c r="D1835" s="152" t="s">
        <v>642</v>
      </c>
      <c r="E1835" s="152" t="s">
        <v>568</v>
      </c>
      <c r="F1835" t="s">
        <v>419</v>
      </c>
      <c r="G1835" s="152" t="s">
        <v>644</v>
      </c>
      <c r="H1835" s="152" t="s">
        <v>423</v>
      </c>
      <c r="I1835" s="152" t="s">
        <v>506</v>
      </c>
      <c r="J1835">
        <v>2.691E-2</v>
      </c>
      <c r="K1835" s="152" t="s">
        <v>744</v>
      </c>
      <c r="L1835" s="152" t="s">
        <v>741</v>
      </c>
      <c r="M1835">
        <v>2022</v>
      </c>
      <c r="N1835" t="s">
        <v>6247</v>
      </c>
    </row>
    <row r="1836" spans="1:14">
      <c r="A1836" s="152" t="s">
        <v>2706</v>
      </c>
      <c r="B1836" s="152" t="s">
        <v>444</v>
      </c>
      <c r="C1836" s="152" t="s">
        <v>2704</v>
      </c>
      <c r="D1836" s="152" t="s">
        <v>642</v>
      </c>
      <c r="E1836" s="152" t="s">
        <v>569</v>
      </c>
      <c r="F1836" t="s">
        <v>419</v>
      </c>
      <c r="G1836" s="152" t="s">
        <v>643</v>
      </c>
      <c r="H1836" s="152" t="s">
        <v>423</v>
      </c>
      <c r="I1836" s="152" t="s">
        <v>506</v>
      </c>
      <c r="J1836">
        <v>1.6809999999999999E-2</v>
      </c>
      <c r="K1836" s="152" t="s">
        <v>744</v>
      </c>
      <c r="L1836" s="152" t="s">
        <v>741</v>
      </c>
      <c r="M1836">
        <v>2022</v>
      </c>
      <c r="N1836" t="s">
        <v>6248</v>
      </c>
    </row>
    <row r="1837" spans="1:14">
      <c r="A1837" s="152" t="s">
        <v>2707</v>
      </c>
      <c r="B1837" s="152" t="s">
        <v>444</v>
      </c>
      <c r="C1837" s="152" t="s">
        <v>2704</v>
      </c>
      <c r="D1837" s="152" t="s">
        <v>642</v>
      </c>
      <c r="E1837" s="152" t="s">
        <v>569</v>
      </c>
      <c r="F1837" t="s">
        <v>419</v>
      </c>
      <c r="G1837" s="152" t="s">
        <v>644</v>
      </c>
      <c r="H1837" s="152" t="s">
        <v>423</v>
      </c>
      <c r="I1837" s="152" t="s">
        <v>506</v>
      </c>
      <c r="J1837">
        <v>1.6809999999999999E-2</v>
      </c>
      <c r="K1837" s="152" t="s">
        <v>744</v>
      </c>
      <c r="L1837" s="152" t="s">
        <v>741</v>
      </c>
      <c r="M1837">
        <v>2022</v>
      </c>
      <c r="N1837" t="s">
        <v>6249</v>
      </c>
    </row>
    <row r="1838" spans="1:14">
      <c r="A1838" s="152" t="s">
        <v>2708</v>
      </c>
      <c r="B1838" s="152" t="s">
        <v>444</v>
      </c>
      <c r="C1838" s="152" t="s">
        <v>2704</v>
      </c>
      <c r="D1838" s="152" t="s">
        <v>642</v>
      </c>
      <c r="E1838" s="152" t="s">
        <v>569</v>
      </c>
      <c r="F1838" t="s">
        <v>645</v>
      </c>
      <c r="G1838" s="152" t="s">
        <v>643</v>
      </c>
      <c r="H1838" s="152" t="s">
        <v>423</v>
      </c>
      <c r="I1838" s="152" t="s">
        <v>506</v>
      </c>
      <c r="J1838">
        <v>1.6539999999999999E-2</v>
      </c>
      <c r="K1838" s="152" t="s">
        <v>744</v>
      </c>
      <c r="L1838" s="152" t="s">
        <v>741</v>
      </c>
      <c r="M1838">
        <v>2022</v>
      </c>
      <c r="N1838" t="s">
        <v>6250</v>
      </c>
    </row>
    <row r="1839" spans="1:14">
      <c r="A1839" s="152" t="s">
        <v>2709</v>
      </c>
      <c r="B1839" s="152" t="s">
        <v>444</v>
      </c>
      <c r="C1839" s="152" t="s">
        <v>2704</v>
      </c>
      <c r="D1839" s="152" t="s">
        <v>642</v>
      </c>
      <c r="E1839" s="152" t="s">
        <v>569</v>
      </c>
      <c r="F1839" t="s">
        <v>645</v>
      </c>
      <c r="G1839" s="152" t="s">
        <v>644</v>
      </c>
      <c r="H1839" s="152" t="s">
        <v>423</v>
      </c>
      <c r="I1839" s="152" t="s">
        <v>506</v>
      </c>
      <c r="J1839">
        <v>1.6539999999999999E-2</v>
      </c>
      <c r="K1839" s="152" t="s">
        <v>744</v>
      </c>
      <c r="L1839" s="152" t="s">
        <v>741</v>
      </c>
      <c r="M1839">
        <v>2022</v>
      </c>
      <c r="N1839" t="s">
        <v>6251</v>
      </c>
    </row>
    <row r="1840" spans="1:14">
      <c r="A1840" s="152" t="s">
        <v>2710</v>
      </c>
      <c r="B1840" s="152" t="s">
        <v>444</v>
      </c>
      <c r="C1840" s="152" t="s">
        <v>2704</v>
      </c>
      <c r="D1840" s="152" t="s">
        <v>642</v>
      </c>
      <c r="E1840" s="152" t="s">
        <v>569</v>
      </c>
      <c r="F1840" t="s">
        <v>646</v>
      </c>
      <c r="G1840" s="152" t="s">
        <v>643</v>
      </c>
      <c r="H1840" s="152" t="s">
        <v>423</v>
      </c>
      <c r="I1840" s="152" t="s">
        <v>506</v>
      </c>
      <c r="J1840">
        <v>2.4799999999999999E-2</v>
      </c>
      <c r="K1840" s="152" t="s">
        <v>744</v>
      </c>
      <c r="L1840" s="152" t="s">
        <v>741</v>
      </c>
      <c r="M1840">
        <v>2022</v>
      </c>
      <c r="N1840" t="s">
        <v>6252</v>
      </c>
    </row>
    <row r="1841" spans="1:14">
      <c r="A1841" s="152" t="s">
        <v>2711</v>
      </c>
      <c r="B1841" s="152" t="s">
        <v>444</v>
      </c>
      <c r="C1841" s="152" t="s">
        <v>2704</v>
      </c>
      <c r="D1841" s="152" t="s">
        <v>642</v>
      </c>
      <c r="E1841" s="152" t="s">
        <v>569</v>
      </c>
      <c r="F1841" t="s">
        <v>646</v>
      </c>
      <c r="G1841" s="152" t="s">
        <v>644</v>
      </c>
      <c r="H1841" s="152" t="s">
        <v>423</v>
      </c>
      <c r="I1841" s="152" t="s">
        <v>506</v>
      </c>
      <c r="J1841">
        <v>2.4799999999999999E-2</v>
      </c>
      <c r="K1841" s="152" t="s">
        <v>744</v>
      </c>
      <c r="L1841" s="152" t="s">
        <v>741</v>
      </c>
      <c r="M1841">
        <v>2022</v>
      </c>
      <c r="N1841" t="s">
        <v>6253</v>
      </c>
    </row>
    <row r="1842" spans="1:14">
      <c r="A1842" s="152" t="s">
        <v>2712</v>
      </c>
      <c r="B1842" s="152" t="s">
        <v>444</v>
      </c>
      <c r="C1842" s="152" t="s">
        <v>2704</v>
      </c>
      <c r="D1842" s="152" t="s">
        <v>642</v>
      </c>
      <c r="E1842" s="152" t="s">
        <v>570</v>
      </c>
      <c r="F1842" t="s">
        <v>419</v>
      </c>
      <c r="G1842" s="152" t="s">
        <v>643</v>
      </c>
      <c r="H1842" s="152" t="s">
        <v>423</v>
      </c>
      <c r="I1842" s="152" t="s">
        <v>506</v>
      </c>
      <c r="J1842">
        <v>2.1139999999999999E-2</v>
      </c>
      <c r="K1842" s="152" t="s">
        <v>744</v>
      </c>
      <c r="L1842" s="152" t="s">
        <v>741</v>
      </c>
      <c r="M1842">
        <v>2022</v>
      </c>
      <c r="N1842" t="s">
        <v>6254</v>
      </c>
    </row>
    <row r="1843" spans="1:14">
      <c r="A1843" s="152" t="s">
        <v>2713</v>
      </c>
      <c r="B1843" s="152" t="s">
        <v>444</v>
      </c>
      <c r="C1843" s="152" t="s">
        <v>2704</v>
      </c>
      <c r="D1843" s="152" t="s">
        <v>642</v>
      </c>
      <c r="E1843" s="152" t="s">
        <v>570</v>
      </c>
      <c r="F1843" t="s">
        <v>419</v>
      </c>
      <c r="G1843" s="152" t="s">
        <v>644</v>
      </c>
      <c r="H1843" s="152" t="s">
        <v>423</v>
      </c>
      <c r="I1843" s="152" t="s">
        <v>506</v>
      </c>
      <c r="J1843">
        <v>2.1139999999999999E-2</v>
      </c>
      <c r="K1843" s="152" t="s">
        <v>744</v>
      </c>
      <c r="L1843" s="152" t="s">
        <v>741</v>
      </c>
      <c r="M1843">
        <v>2022</v>
      </c>
      <c r="N1843" t="s">
        <v>6255</v>
      </c>
    </row>
    <row r="1844" spans="1:14">
      <c r="A1844" s="152" t="s">
        <v>2714</v>
      </c>
      <c r="B1844" s="152" t="s">
        <v>444</v>
      </c>
      <c r="C1844" s="152" t="s">
        <v>2704</v>
      </c>
      <c r="D1844" s="152" t="s">
        <v>642</v>
      </c>
      <c r="E1844" s="152" t="s">
        <v>570</v>
      </c>
      <c r="F1844" t="s">
        <v>645</v>
      </c>
      <c r="G1844" s="152" t="s">
        <v>643</v>
      </c>
      <c r="H1844" s="152" t="s">
        <v>423</v>
      </c>
      <c r="I1844" s="152" t="s">
        <v>506</v>
      </c>
      <c r="J1844">
        <v>1.619E-2</v>
      </c>
      <c r="K1844" s="152" t="s">
        <v>744</v>
      </c>
      <c r="L1844" s="152" t="s">
        <v>741</v>
      </c>
      <c r="M1844">
        <v>2022</v>
      </c>
      <c r="N1844" t="s">
        <v>6256</v>
      </c>
    </row>
    <row r="1845" spans="1:14">
      <c r="A1845" s="152" t="s">
        <v>2715</v>
      </c>
      <c r="B1845" s="152" t="s">
        <v>444</v>
      </c>
      <c r="C1845" s="152" t="s">
        <v>2704</v>
      </c>
      <c r="D1845" s="152" t="s">
        <v>642</v>
      </c>
      <c r="E1845" s="152" t="s">
        <v>570</v>
      </c>
      <c r="F1845" t="s">
        <v>645</v>
      </c>
      <c r="G1845" s="152" t="s">
        <v>644</v>
      </c>
      <c r="H1845" s="152" t="s">
        <v>423</v>
      </c>
      <c r="I1845" s="152" t="s">
        <v>506</v>
      </c>
      <c r="J1845">
        <v>1.619E-2</v>
      </c>
      <c r="K1845" s="152" t="s">
        <v>744</v>
      </c>
      <c r="L1845" s="152" t="s">
        <v>741</v>
      </c>
      <c r="M1845">
        <v>2022</v>
      </c>
      <c r="N1845" t="s">
        <v>6257</v>
      </c>
    </row>
    <row r="1846" spans="1:14">
      <c r="A1846" s="152" t="s">
        <v>2716</v>
      </c>
      <c r="B1846" s="152" t="s">
        <v>444</v>
      </c>
      <c r="C1846" s="152" t="s">
        <v>2704</v>
      </c>
      <c r="D1846" s="152" t="s">
        <v>642</v>
      </c>
      <c r="E1846" s="152" t="s">
        <v>570</v>
      </c>
      <c r="F1846" t="s">
        <v>647</v>
      </c>
      <c r="G1846" s="152" t="s">
        <v>643</v>
      </c>
      <c r="H1846" s="152" t="s">
        <v>423</v>
      </c>
      <c r="I1846" s="152" t="s">
        <v>506</v>
      </c>
      <c r="J1846">
        <v>2.5909999999999999E-2</v>
      </c>
      <c r="K1846" s="152" t="s">
        <v>744</v>
      </c>
      <c r="L1846" s="152" t="s">
        <v>741</v>
      </c>
      <c r="M1846">
        <v>2022</v>
      </c>
      <c r="N1846" t="s">
        <v>6258</v>
      </c>
    </row>
    <row r="1847" spans="1:14">
      <c r="A1847" s="152" t="s">
        <v>2717</v>
      </c>
      <c r="B1847" s="152" t="s">
        <v>444</v>
      </c>
      <c r="C1847" s="152" t="s">
        <v>2704</v>
      </c>
      <c r="D1847" s="152" t="s">
        <v>642</v>
      </c>
      <c r="E1847" s="152" t="s">
        <v>570</v>
      </c>
      <c r="F1847" t="s">
        <v>647</v>
      </c>
      <c r="G1847" s="152" t="s">
        <v>644</v>
      </c>
      <c r="H1847" s="152" t="s">
        <v>423</v>
      </c>
      <c r="I1847" s="152" t="s">
        <v>506</v>
      </c>
      <c r="J1847">
        <v>2.5909999999999999E-2</v>
      </c>
      <c r="K1847" s="152" t="s">
        <v>744</v>
      </c>
      <c r="L1847" s="152" t="s">
        <v>741</v>
      </c>
      <c r="M1847">
        <v>2022</v>
      </c>
      <c r="N1847" t="s">
        <v>6259</v>
      </c>
    </row>
    <row r="1848" spans="1:14">
      <c r="A1848" s="152" t="s">
        <v>2718</v>
      </c>
      <c r="B1848" s="152" t="s">
        <v>444</v>
      </c>
      <c r="C1848" s="152" t="s">
        <v>2704</v>
      </c>
      <c r="D1848" s="152" t="s">
        <v>642</v>
      </c>
      <c r="E1848" s="152" t="s">
        <v>570</v>
      </c>
      <c r="F1848" t="s">
        <v>646</v>
      </c>
      <c r="G1848" s="152" t="s">
        <v>643</v>
      </c>
      <c r="H1848" s="152" t="s">
        <v>423</v>
      </c>
      <c r="I1848" s="152" t="s">
        <v>506</v>
      </c>
      <c r="J1848">
        <v>4.6960000000000002E-2</v>
      </c>
      <c r="K1848" s="152" t="s">
        <v>744</v>
      </c>
      <c r="L1848" s="152" t="s">
        <v>741</v>
      </c>
      <c r="M1848">
        <v>2022</v>
      </c>
      <c r="N1848" t="s">
        <v>6260</v>
      </c>
    </row>
    <row r="1849" spans="1:14">
      <c r="A1849" s="152" t="s">
        <v>2719</v>
      </c>
      <c r="B1849" s="152" t="s">
        <v>444</v>
      </c>
      <c r="C1849" s="152" t="s">
        <v>2704</v>
      </c>
      <c r="D1849" s="152" t="s">
        <v>642</v>
      </c>
      <c r="E1849" s="152" t="s">
        <v>570</v>
      </c>
      <c r="F1849" t="s">
        <v>646</v>
      </c>
      <c r="G1849" s="152" t="s">
        <v>644</v>
      </c>
      <c r="H1849" s="152" t="s">
        <v>423</v>
      </c>
      <c r="I1849" s="152" t="s">
        <v>506</v>
      </c>
      <c r="J1849">
        <v>4.6960000000000002E-2</v>
      </c>
      <c r="K1849" s="152" t="s">
        <v>744</v>
      </c>
      <c r="L1849" s="152" t="s">
        <v>741</v>
      </c>
      <c r="M1849">
        <v>2022</v>
      </c>
      <c r="N1849" t="s">
        <v>6261</v>
      </c>
    </row>
    <row r="1850" spans="1:14">
      <c r="A1850" s="152" t="s">
        <v>2720</v>
      </c>
      <c r="B1850" s="152" t="s">
        <v>444</v>
      </c>
      <c r="C1850" s="152" t="s">
        <v>2704</v>
      </c>
      <c r="D1850" s="152" t="s">
        <v>642</v>
      </c>
      <c r="E1850" s="152" t="s">
        <v>570</v>
      </c>
      <c r="F1850" t="s">
        <v>648</v>
      </c>
      <c r="G1850" s="152" t="s">
        <v>643</v>
      </c>
      <c r="H1850" s="152" t="s">
        <v>423</v>
      </c>
      <c r="I1850" s="152" t="s">
        <v>506</v>
      </c>
      <c r="J1850">
        <v>6.4769999999999994E-2</v>
      </c>
      <c r="K1850" s="152" t="s">
        <v>744</v>
      </c>
      <c r="L1850" s="152" t="s">
        <v>741</v>
      </c>
      <c r="M1850">
        <v>2022</v>
      </c>
      <c r="N1850" t="s">
        <v>6262</v>
      </c>
    </row>
    <row r="1851" spans="1:14">
      <c r="A1851" s="152" t="s">
        <v>2721</v>
      </c>
      <c r="B1851" s="152" t="s">
        <v>444</v>
      </c>
      <c r="C1851" s="152" t="s">
        <v>2704</v>
      </c>
      <c r="D1851" s="152" t="s">
        <v>642</v>
      </c>
      <c r="E1851" s="152" t="s">
        <v>570</v>
      </c>
      <c r="F1851" t="s">
        <v>648</v>
      </c>
      <c r="G1851" s="152" t="s">
        <v>644</v>
      </c>
      <c r="H1851" s="152" t="s">
        <v>423</v>
      </c>
      <c r="I1851" s="152" t="s">
        <v>506</v>
      </c>
      <c r="J1851">
        <v>6.4769999999999994E-2</v>
      </c>
      <c r="K1851" s="152" t="s">
        <v>744</v>
      </c>
      <c r="L1851" s="152" t="s">
        <v>741</v>
      </c>
      <c r="M1851">
        <v>2022</v>
      </c>
      <c r="N1851" t="s">
        <v>6263</v>
      </c>
    </row>
    <row r="1852" spans="1:14">
      <c r="A1852" s="152" t="s">
        <v>2722</v>
      </c>
      <c r="B1852" s="152" t="s">
        <v>444</v>
      </c>
      <c r="C1852" s="152" t="s">
        <v>2704</v>
      </c>
      <c r="D1852" s="152" t="s">
        <v>642</v>
      </c>
      <c r="E1852" s="152" t="s">
        <v>571</v>
      </c>
      <c r="F1852" t="s">
        <v>419</v>
      </c>
      <c r="G1852" s="152" t="s">
        <v>643</v>
      </c>
      <c r="H1852" s="152" t="s">
        <v>423</v>
      </c>
      <c r="I1852" s="152" t="s">
        <v>506</v>
      </c>
      <c r="J1852">
        <v>2.0109999999999999E-2</v>
      </c>
      <c r="K1852" s="152" t="s">
        <v>744</v>
      </c>
      <c r="L1852" s="152" t="s">
        <v>741</v>
      </c>
      <c r="M1852">
        <v>2022</v>
      </c>
      <c r="N1852" t="s">
        <v>6264</v>
      </c>
    </row>
    <row r="1853" spans="1:14">
      <c r="A1853" s="152" t="s">
        <v>2723</v>
      </c>
      <c r="B1853" s="152" t="s">
        <v>444</v>
      </c>
      <c r="C1853" s="152" t="s">
        <v>2704</v>
      </c>
      <c r="D1853" s="152" t="s">
        <v>642</v>
      </c>
      <c r="E1853" s="152" t="s">
        <v>571</v>
      </c>
      <c r="F1853" t="s">
        <v>419</v>
      </c>
      <c r="G1853" s="152" t="s">
        <v>644</v>
      </c>
      <c r="H1853" s="152" t="s">
        <v>423</v>
      </c>
      <c r="I1853" s="152" t="s">
        <v>506</v>
      </c>
      <c r="J1853">
        <v>2.0109999999999999E-2</v>
      </c>
      <c r="K1853" s="152" t="s">
        <v>744</v>
      </c>
      <c r="L1853" s="152" t="s">
        <v>741</v>
      </c>
      <c r="M1853">
        <v>2022</v>
      </c>
      <c r="N1853" t="s">
        <v>6265</v>
      </c>
    </row>
    <row r="1854" spans="1:14">
      <c r="A1854" s="152" t="s">
        <v>2724</v>
      </c>
      <c r="B1854" s="152" t="s">
        <v>444</v>
      </c>
      <c r="C1854" s="152" t="s">
        <v>2704</v>
      </c>
      <c r="D1854" s="152" t="s">
        <v>642</v>
      </c>
      <c r="E1854" s="152" t="s">
        <v>571</v>
      </c>
      <c r="F1854" t="s">
        <v>645</v>
      </c>
      <c r="G1854" s="152" t="s">
        <v>643</v>
      </c>
      <c r="H1854" s="152" t="s">
        <v>423</v>
      </c>
      <c r="I1854" s="152" t="s">
        <v>506</v>
      </c>
      <c r="J1854">
        <v>1.54E-2</v>
      </c>
      <c r="K1854" s="152" t="s">
        <v>744</v>
      </c>
      <c r="L1854" s="152" t="s">
        <v>741</v>
      </c>
      <c r="M1854">
        <v>2022</v>
      </c>
      <c r="N1854" t="s">
        <v>6266</v>
      </c>
    </row>
    <row r="1855" spans="1:14">
      <c r="A1855" s="152" t="s">
        <v>2725</v>
      </c>
      <c r="B1855" s="152" t="s">
        <v>444</v>
      </c>
      <c r="C1855" s="152" t="s">
        <v>2704</v>
      </c>
      <c r="D1855" s="152" t="s">
        <v>642</v>
      </c>
      <c r="E1855" s="152" t="s">
        <v>571</v>
      </c>
      <c r="F1855" t="s">
        <v>645</v>
      </c>
      <c r="G1855" s="152" t="s">
        <v>644</v>
      </c>
      <c r="H1855" s="152" t="s">
        <v>423</v>
      </c>
      <c r="I1855" s="152" t="s">
        <v>506</v>
      </c>
      <c r="J1855">
        <v>1.54E-2</v>
      </c>
      <c r="K1855" s="152" t="s">
        <v>744</v>
      </c>
      <c r="L1855" s="152" t="s">
        <v>741</v>
      </c>
      <c r="M1855">
        <v>2022</v>
      </c>
      <c r="N1855" t="s">
        <v>6267</v>
      </c>
    </row>
    <row r="1856" spans="1:14">
      <c r="A1856" s="152" t="s">
        <v>2726</v>
      </c>
      <c r="B1856" s="152" t="s">
        <v>444</v>
      </c>
      <c r="C1856" s="152" t="s">
        <v>2704</v>
      </c>
      <c r="D1856" s="152" t="s">
        <v>642</v>
      </c>
      <c r="E1856" s="152" t="s">
        <v>571</v>
      </c>
      <c r="F1856" t="s">
        <v>647</v>
      </c>
      <c r="G1856" s="152" t="s">
        <v>643</v>
      </c>
      <c r="H1856" s="152" t="s">
        <v>423</v>
      </c>
      <c r="I1856" s="152" t="s">
        <v>506</v>
      </c>
      <c r="J1856">
        <v>2.4639999999999999E-2</v>
      </c>
      <c r="K1856" s="152" t="s">
        <v>744</v>
      </c>
      <c r="L1856" s="152" t="s">
        <v>741</v>
      </c>
      <c r="M1856">
        <v>2022</v>
      </c>
      <c r="N1856" t="s">
        <v>6268</v>
      </c>
    </row>
    <row r="1857" spans="1:14">
      <c r="A1857" s="152" t="s">
        <v>2727</v>
      </c>
      <c r="B1857" s="152" t="s">
        <v>444</v>
      </c>
      <c r="C1857" s="152" t="s">
        <v>2704</v>
      </c>
      <c r="D1857" s="152" t="s">
        <v>642</v>
      </c>
      <c r="E1857" s="152" t="s">
        <v>571</v>
      </c>
      <c r="F1857" t="s">
        <v>647</v>
      </c>
      <c r="G1857" s="152" t="s">
        <v>644</v>
      </c>
      <c r="H1857" s="152" t="s">
        <v>423</v>
      </c>
      <c r="I1857" s="152" t="s">
        <v>506</v>
      </c>
      <c r="J1857">
        <v>2.4639999999999999E-2</v>
      </c>
      <c r="K1857" s="152" t="s">
        <v>744</v>
      </c>
      <c r="L1857" s="152" t="s">
        <v>741</v>
      </c>
      <c r="M1857">
        <v>2022</v>
      </c>
      <c r="N1857" t="s">
        <v>6269</v>
      </c>
    </row>
    <row r="1858" spans="1:14">
      <c r="A1858" s="152" t="s">
        <v>2728</v>
      </c>
      <c r="B1858" s="152" t="s">
        <v>444</v>
      </c>
      <c r="C1858" s="152" t="s">
        <v>2704</v>
      </c>
      <c r="D1858" s="152" t="s">
        <v>642</v>
      </c>
      <c r="E1858" s="152" t="s">
        <v>571</v>
      </c>
      <c r="F1858" t="s">
        <v>646</v>
      </c>
      <c r="G1858" s="152" t="s">
        <v>643</v>
      </c>
      <c r="H1858" s="152" t="s">
        <v>423</v>
      </c>
      <c r="I1858" s="152" t="s">
        <v>506</v>
      </c>
      <c r="J1858">
        <v>4.4659999999999998E-2</v>
      </c>
      <c r="K1858" s="152" t="s">
        <v>744</v>
      </c>
      <c r="L1858" s="152" t="s">
        <v>741</v>
      </c>
      <c r="M1858">
        <v>2022</v>
      </c>
      <c r="N1858" t="s">
        <v>6270</v>
      </c>
    </row>
    <row r="1859" spans="1:14">
      <c r="A1859" s="152" t="s">
        <v>2729</v>
      </c>
      <c r="B1859" s="152" t="s">
        <v>444</v>
      </c>
      <c r="C1859" s="152" t="s">
        <v>2704</v>
      </c>
      <c r="D1859" s="152" t="s">
        <v>642</v>
      </c>
      <c r="E1859" s="152" t="s">
        <v>571</v>
      </c>
      <c r="F1859" t="s">
        <v>646</v>
      </c>
      <c r="G1859" s="152" t="s">
        <v>644</v>
      </c>
      <c r="H1859" s="152" t="s">
        <v>423</v>
      </c>
      <c r="I1859" s="152" t="s">
        <v>506</v>
      </c>
      <c r="J1859">
        <v>4.4659999999999998E-2</v>
      </c>
      <c r="K1859" s="152" t="s">
        <v>744</v>
      </c>
      <c r="L1859" s="152" t="s">
        <v>741</v>
      </c>
      <c r="M1859">
        <v>2022</v>
      </c>
      <c r="N1859" t="s">
        <v>6271</v>
      </c>
    </row>
    <row r="1860" spans="1:14">
      <c r="A1860" s="152" t="s">
        <v>2730</v>
      </c>
      <c r="B1860" s="152" t="s">
        <v>444</v>
      </c>
      <c r="C1860" s="152" t="s">
        <v>2704</v>
      </c>
      <c r="D1860" s="152" t="s">
        <v>642</v>
      </c>
      <c r="E1860" s="152" t="s">
        <v>571</v>
      </c>
      <c r="F1860" t="s">
        <v>648</v>
      </c>
      <c r="G1860" s="152" t="s">
        <v>643</v>
      </c>
      <c r="H1860" s="152" t="s">
        <v>423</v>
      </c>
      <c r="I1860" s="152" t="s">
        <v>506</v>
      </c>
      <c r="J1860">
        <v>6.1589999999999999E-2</v>
      </c>
      <c r="K1860" s="152" t="s">
        <v>744</v>
      </c>
      <c r="L1860" s="152" t="s">
        <v>741</v>
      </c>
      <c r="M1860">
        <v>2022</v>
      </c>
      <c r="N1860" t="s">
        <v>6272</v>
      </c>
    </row>
    <row r="1861" spans="1:14">
      <c r="A1861" s="152" t="s">
        <v>2731</v>
      </c>
      <c r="B1861" s="152" t="s">
        <v>444</v>
      </c>
      <c r="C1861" s="152" t="s">
        <v>2704</v>
      </c>
      <c r="D1861" s="152" t="s">
        <v>642</v>
      </c>
      <c r="E1861" s="152" t="s">
        <v>571</v>
      </c>
      <c r="F1861" t="s">
        <v>648</v>
      </c>
      <c r="G1861" s="152" t="s">
        <v>644</v>
      </c>
      <c r="H1861" s="152" t="s">
        <v>423</v>
      </c>
      <c r="I1861" s="152" t="s">
        <v>506</v>
      </c>
      <c r="J1861">
        <v>6.1589999999999999E-2</v>
      </c>
      <c r="K1861" s="152" t="s">
        <v>744</v>
      </c>
      <c r="L1861" s="152" t="s">
        <v>741</v>
      </c>
      <c r="M1861">
        <v>2022</v>
      </c>
      <c r="N1861" t="s">
        <v>6273</v>
      </c>
    </row>
    <row r="1862" spans="1:14">
      <c r="A1862" s="152" t="s">
        <v>2732</v>
      </c>
      <c r="B1862" s="152" t="s">
        <v>444</v>
      </c>
      <c r="C1862" s="152" t="s">
        <v>719</v>
      </c>
      <c r="D1862" s="152" t="s">
        <v>418</v>
      </c>
      <c r="E1862" s="152" t="s">
        <v>196</v>
      </c>
      <c r="F1862"/>
      <c r="G1862" s="152"/>
      <c r="H1862" s="152" t="s">
        <v>423</v>
      </c>
      <c r="I1862" s="152" t="s">
        <v>506</v>
      </c>
      <c r="J1862">
        <v>1.8738000000000001E-2</v>
      </c>
      <c r="K1862" s="152" t="s">
        <v>744</v>
      </c>
      <c r="L1862" s="152" t="s">
        <v>741</v>
      </c>
      <c r="M1862">
        <v>2022</v>
      </c>
      <c r="N1862" t="s">
        <v>6274</v>
      </c>
    </row>
    <row r="1863" spans="1:14">
      <c r="A1863" s="152" t="s">
        <v>2733</v>
      </c>
      <c r="B1863" s="152" t="s">
        <v>444</v>
      </c>
      <c r="C1863" s="152" t="s">
        <v>719</v>
      </c>
      <c r="D1863" s="152" t="s">
        <v>418</v>
      </c>
      <c r="E1863" s="152" t="s">
        <v>197</v>
      </c>
      <c r="F1863"/>
      <c r="G1863" s="152"/>
      <c r="H1863" s="152" t="s">
        <v>423</v>
      </c>
      <c r="I1863" s="152" t="s">
        <v>506</v>
      </c>
      <c r="J1863">
        <v>0.12951699999999999</v>
      </c>
      <c r="K1863" s="152" t="s">
        <v>744</v>
      </c>
      <c r="L1863" s="152" t="s">
        <v>741</v>
      </c>
      <c r="M1863">
        <v>2022</v>
      </c>
      <c r="N1863" t="s">
        <v>6275</v>
      </c>
    </row>
    <row r="1864" spans="1:14">
      <c r="A1864" s="152" t="s">
        <v>2734</v>
      </c>
      <c r="B1864" s="152" t="s">
        <v>444</v>
      </c>
      <c r="C1864" s="152" t="s">
        <v>719</v>
      </c>
      <c r="D1864" s="152" t="s">
        <v>418</v>
      </c>
      <c r="E1864" s="152" t="s">
        <v>567</v>
      </c>
      <c r="F1864"/>
      <c r="G1864" s="152"/>
      <c r="H1864" s="152" t="s">
        <v>423</v>
      </c>
      <c r="I1864" s="152" t="s">
        <v>506</v>
      </c>
      <c r="J1864">
        <v>0.112862</v>
      </c>
      <c r="K1864" s="152" t="s">
        <v>744</v>
      </c>
      <c r="L1864" s="152" t="s">
        <v>741</v>
      </c>
      <c r="M1864">
        <v>2022</v>
      </c>
      <c r="N1864" t="s">
        <v>6276</v>
      </c>
    </row>
    <row r="1865" spans="1:14">
      <c r="A1865" s="152" t="s">
        <v>2735</v>
      </c>
      <c r="B1865" s="152" t="s">
        <v>444</v>
      </c>
      <c r="C1865" s="152" t="s">
        <v>2736</v>
      </c>
      <c r="D1865" s="152" t="s">
        <v>649</v>
      </c>
      <c r="E1865" s="152" t="s">
        <v>196</v>
      </c>
      <c r="F1865"/>
      <c r="G1865" s="152"/>
      <c r="H1865" s="152" t="s">
        <v>423</v>
      </c>
      <c r="I1865" s="152" t="s">
        <v>506</v>
      </c>
      <c r="J1865">
        <v>4.2079999999999999E-3</v>
      </c>
      <c r="K1865" s="152" t="s">
        <v>744</v>
      </c>
      <c r="L1865" s="152" t="s">
        <v>741</v>
      </c>
      <c r="M1865">
        <v>2022</v>
      </c>
      <c r="N1865" t="s">
        <v>6277</v>
      </c>
    </row>
    <row r="1866" spans="1:14">
      <c r="A1866" s="152" t="s">
        <v>2737</v>
      </c>
      <c r="B1866" s="152" t="s">
        <v>444</v>
      </c>
      <c r="C1866" s="152" t="s">
        <v>2736</v>
      </c>
      <c r="D1866" s="152" t="s">
        <v>649</v>
      </c>
      <c r="E1866" s="152" t="s">
        <v>197</v>
      </c>
      <c r="F1866"/>
      <c r="G1866" s="152"/>
      <c r="H1866" s="152" t="s">
        <v>423</v>
      </c>
      <c r="I1866" s="152" t="s">
        <v>506</v>
      </c>
      <c r="J1866">
        <v>2.9086999999999998E-2</v>
      </c>
      <c r="K1866" s="152" t="s">
        <v>744</v>
      </c>
      <c r="L1866" s="152" t="s">
        <v>741</v>
      </c>
      <c r="M1866">
        <v>2022</v>
      </c>
      <c r="N1866" t="s">
        <v>6278</v>
      </c>
    </row>
    <row r="1867" spans="1:14">
      <c r="A1867" s="152" t="s">
        <v>2738</v>
      </c>
      <c r="B1867" s="152" t="s">
        <v>444</v>
      </c>
      <c r="C1867" s="152" t="s">
        <v>2736</v>
      </c>
      <c r="D1867" s="152" t="s">
        <v>649</v>
      </c>
      <c r="E1867" s="152" t="s">
        <v>567</v>
      </c>
      <c r="F1867"/>
      <c r="G1867" s="152"/>
      <c r="H1867" s="152" t="s">
        <v>423</v>
      </c>
      <c r="I1867" s="152" t="s">
        <v>506</v>
      </c>
      <c r="J1867">
        <v>2.5347000000000001E-2</v>
      </c>
      <c r="K1867" s="152" t="s">
        <v>744</v>
      </c>
      <c r="L1867" s="152" t="s">
        <v>741</v>
      </c>
      <c r="M1867">
        <v>2022</v>
      </c>
      <c r="N1867" t="s">
        <v>6279</v>
      </c>
    </row>
    <row r="1868" spans="1:14">
      <c r="A1868" s="152" t="s">
        <v>2739</v>
      </c>
      <c r="B1868" s="152" t="s">
        <v>444</v>
      </c>
      <c r="C1868" s="152" t="s">
        <v>720</v>
      </c>
      <c r="D1868" s="152" t="s">
        <v>604</v>
      </c>
      <c r="E1868" s="152" t="s">
        <v>605</v>
      </c>
      <c r="F1868"/>
      <c r="G1868" s="152" t="s">
        <v>141</v>
      </c>
      <c r="H1868" s="152" t="s">
        <v>424</v>
      </c>
      <c r="I1868" s="152" t="s">
        <v>506</v>
      </c>
      <c r="J1868">
        <v>0.10829414</v>
      </c>
      <c r="K1868" s="152" t="s">
        <v>744</v>
      </c>
      <c r="L1868" s="152" t="s">
        <v>741</v>
      </c>
      <c r="M1868">
        <v>2022</v>
      </c>
      <c r="N1868" t="s">
        <v>6280</v>
      </c>
    </row>
    <row r="1869" spans="1:14">
      <c r="A1869" s="152" t="s">
        <v>2740</v>
      </c>
      <c r="B1869" s="152" t="s">
        <v>444</v>
      </c>
      <c r="C1869" s="152" t="s">
        <v>720</v>
      </c>
      <c r="D1869" s="152" t="s">
        <v>604</v>
      </c>
      <c r="E1869" s="152" t="s">
        <v>605</v>
      </c>
      <c r="F1869"/>
      <c r="G1869" s="152" t="s">
        <v>207</v>
      </c>
      <c r="H1869" s="152" t="s">
        <v>424</v>
      </c>
      <c r="I1869" s="152" t="s">
        <v>506</v>
      </c>
      <c r="J1869">
        <v>0.13421</v>
      </c>
      <c r="K1869" s="152" t="s">
        <v>744</v>
      </c>
      <c r="L1869" s="152" t="s">
        <v>741</v>
      </c>
      <c r="M1869">
        <v>2022</v>
      </c>
      <c r="N1869" t="s">
        <v>6281</v>
      </c>
    </row>
    <row r="1870" spans="1:14">
      <c r="A1870" s="152" t="s">
        <v>2741</v>
      </c>
      <c r="B1870" s="152" t="s">
        <v>444</v>
      </c>
      <c r="C1870" s="152" t="s">
        <v>720</v>
      </c>
      <c r="D1870" s="152" t="s">
        <v>604</v>
      </c>
      <c r="E1870" s="152" t="s">
        <v>605</v>
      </c>
      <c r="F1870"/>
      <c r="G1870" s="152" t="s">
        <v>208</v>
      </c>
      <c r="H1870" s="152" t="s">
        <v>424</v>
      </c>
      <c r="I1870" s="152" t="s">
        <v>506</v>
      </c>
      <c r="J1870">
        <v>0.13400000000000001</v>
      </c>
      <c r="K1870" s="152" t="s">
        <v>744</v>
      </c>
      <c r="L1870" s="152" t="s">
        <v>741</v>
      </c>
      <c r="M1870">
        <v>2022</v>
      </c>
      <c r="N1870" t="s">
        <v>6282</v>
      </c>
    </row>
    <row r="1871" spans="1:14">
      <c r="A1871" s="152" t="s">
        <v>2742</v>
      </c>
      <c r="B1871" s="152" t="s">
        <v>444</v>
      </c>
      <c r="C1871" s="152" t="s">
        <v>720</v>
      </c>
      <c r="D1871" s="152" t="s">
        <v>604</v>
      </c>
      <c r="E1871" s="152" t="s">
        <v>605</v>
      </c>
      <c r="F1871"/>
      <c r="G1871" s="152" t="s">
        <v>607</v>
      </c>
      <c r="H1871" s="152" t="s">
        <v>424</v>
      </c>
      <c r="I1871" s="152" t="s">
        <v>506</v>
      </c>
      <c r="J1871"/>
      <c r="K1871" s="152" t="s">
        <v>744</v>
      </c>
      <c r="L1871" s="152" t="s">
        <v>741</v>
      </c>
      <c r="M1871">
        <v>2022</v>
      </c>
      <c r="N1871" t="s">
        <v>6283</v>
      </c>
    </row>
    <row r="1872" spans="1:14">
      <c r="A1872" s="152" t="s">
        <v>2743</v>
      </c>
      <c r="B1872" s="152" t="s">
        <v>444</v>
      </c>
      <c r="C1872" s="152" t="s">
        <v>720</v>
      </c>
      <c r="D1872" s="152" t="s">
        <v>604</v>
      </c>
      <c r="E1872" s="152" t="s">
        <v>605</v>
      </c>
      <c r="F1872"/>
      <c r="G1872" s="152" t="s">
        <v>608</v>
      </c>
      <c r="H1872" s="152" t="s">
        <v>424</v>
      </c>
      <c r="I1872" s="152" t="s">
        <v>506</v>
      </c>
      <c r="J1872">
        <v>4.045E-2</v>
      </c>
      <c r="K1872" s="152" t="s">
        <v>744</v>
      </c>
      <c r="L1872" s="152" t="s">
        <v>741</v>
      </c>
      <c r="M1872">
        <v>2022</v>
      </c>
      <c r="N1872" t="s">
        <v>6284</v>
      </c>
    </row>
    <row r="1873" spans="1:14">
      <c r="A1873" s="152" t="s">
        <v>2744</v>
      </c>
      <c r="B1873" s="152" t="s">
        <v>444</v>
      </c>
      <c r="C1873" s="152" t="s">
        <v>720</v>
      </c>
      <c r="D1873" s="152" t="s">
        <v>604</v>
      </c>
      <c r="E1873" s="152" t="s">
        <v>605</v>
      </c>
      <c r="F1873"/>
      <c r="G1873" s="152" t="s">
        <v>141</v>
      </c>
      <c r="H1873" s="152" t="s">
        <v>606</v>
      </c>
      <c r="I1873" s="152" t="s">
        <v>506</v>
      </c>
      <c r="J1873">
        <v>0.17429</v>
      </c>
      <c r="K1873" s="152" t="s">
        <v>744</v>
      </c>
      <c r="L1873" s="152" t="s">
        <v>741</v>
      </c>
      <c r="M1873">
        <v>2022</v>
      </c>
      <c r="N1873" t="s">
        <v>6285</v>
      </c>
    </row>
    <row r="1874" spans="1:14">
      <c r="A1874" s="152" t="s">
        <v>2745</v>
      </c>
      <c r="B1874" s="152" t="s">
        <v>444</v>
      </c>
      <c r="C1874" s="152" t="s">
        <v>720</v>
      </c>
      <c r="D1874" s="152" t="s">
        <v>604</v>
      </c>
      <c r="E1874" s="152" t="s">
        <v>605</v>
      </c>
      <c r="F1874"/>
      <c r="G1874" s="152" t="s">
        <v>207</v>
      </c>
      <c r="H1874" s="152" t="s">
        <v>606</v>
      </c>
      <c r="I1874" s="152" t="s">
        <v>506</v>
      </c>
      <c r="J1874">
        <v>0.21598000000000001</v>
      </c>
      <c r="K1874" s="152" t="s">
        <v>744</v>
      </c>
      <c r="L1874" s="152" t="s">
        <v>741</v>
      </c>
      <c r="M1874">
        <v>2022</v>
      </c>
      <c r="N1874" t="s">
        <v>6286</v>
      </c>
    </row>
    <row r="1875" spans="1:14">
      <c r="A1875" s="152" t="s">
        <v>2746</v>
      </c>
      <c r="B1875" s="152" t="s">
        <v>444</v>
      </c>
      <c r="C1875" s="152" t="s">
        <v>720</v>
      </c>
      <c r="D1875" s="152" t="s">
        <v>604</v>
      </c>
      <c r="E1875" s="152" t="s">
        <v>605</v>
      </c>
      <c r="F1875"/>
      <c r="G1875" s="152" t="s">
        <v>208</v>
      </c>
      <c r="H1875" s="152" t="s">
        <v>606</v>
      </c>
      <c r="I1875" s="152" t="s">
        <v>506</v>
      </c>
      <c r="J1875">
        <v>0.21565999999999999</v>
      </c>
      <c r="K1875" s="152" t="s">
        <v>744</v>
      </c>
      <c r="L1875" s="152" t="s">
        <v>741</v>
      </c>
      <c r="M1875">
        <v>2022</v>
      </c>
      <c r="N1875" t="s">
        <v>6287</v>
      </c>
    </row>
    <row r="1876" spans="1:14">
      <c r="A1876" s="152" t="s">
        <v>2747</v>
      </c>
      <c r="B1876" s="152" t="s">
        <v>444</v>
      </c>
      <c r="C1876" s="152" t="s">
        <v>720</v>
      </c>
      <c r="D1876" s="152" t="s">
        <v>604</v>
      </c>
      <c r="E1876" s="152" t="s">
        <v>605</v>
      </c>
      <c r="F1876"/>
      <c r="G1876" s="152" t="s">
        <v>607</v>
      </c>
      <c r="H1876" s="152" t="s">
        <v>606</v>
      </c>
      <c r="I1876" s="152" t="s">
        <v>506</v>
      </c>
      <c r="J1876"/>
      <c r="K1876" s="152" t="s">
        <v>744</v>
      </c>
      <c r="L1876" s="152" t="s">
        <v>741</v>
      </c>
      <c r="M1876">
        <v>2022</v>
      </c>
      <c r="N1876" t="s">
        <v>6288</v>
      </c>
    </row>
    <row r="1877" spans="1:14">
      <c r="A1877" s="152" t="s">
        <v>2748</v>
      </c>
      <c r="B1877" s="152" t="s">
        <v>444</v>
      </c>
      <c r="C1877" s="152" t="s">
        <v>720</v>
      </c>
      <c r="D1877" s="152" t="s">
        <v>604</v>
      </c>
      <c r="E1877" s="152" t="s">
        <v>605</v>
      </c>
      <c r="F1877"/>
      <c r="G1877" s="152" t="s">
        <v>608</v>
      </c>
      <c r="H1877" s="152" t="s">
        <v>606</v>
      </c>
      <c r="I1877" s="152" t="s">
        <v>506</v>
      </c>
      <c r="J1877">
        <v>6.5110000000000001E-2</v>
      </c>
      <c r="K1877" s="152" t="s">
        <v>744</v>
      </c>
      <c r="L1877" s="152" t="s">
        <v>741</v>
      </c>
      <c r="M1877">
        <v>2022</v>
      </c>
      <c r="N1877" t="s">
        <v>6289</v>
      </c>
    </row>
    <row r="1878" spans="1:14">
      <c r="A1878" s="152" t="s">
        <v>2749</v>
      </c>
      <c r="B1878" s="152" t="s">
        <v>444</v>
      </c>
      <c r="C1878" s="152" t="s">
        <v>720</v>
      </c>
      <c r="D1878" s="152" t="s">
        <v>604</v>
      </c>
      <c r="E1878" s="152" t="s">
        <v>609</v>
      </c>
      <c r="F1878"/>
      <c r="G1878" s="152" t="s">
        <v>141</v>
      </c>
      <c r="H1878" s="152" t="s">
        <v>424</v>
      </c>
      <c r="I1878" s="152" t="s">
        <v>506</v>
      </c>
      <c r="J1878">
        <v>0.13276414</v>
      </c>
      <c r="K1878" s="152" t="s">
        <v>744</v>
      </c>
      <c r="L1878" s="152" t="s">
        <v>741</v>
      </c>
      <c r="M1878">
        <v>2022</v>
      </c>
      <c r="N1878" t="s">
        <v>6290</v>
      </c>
    </row>
    <row r="1879" spans="1:14">
      <c r="A1879" s="152" t="s">
        <v>2750</v>
      </c>
      <c r="B1879" s="152" t="s">
        <v>444</v>
      </c>
      <c r="C1879" s="152" t="s">
        <v>720</v>
      </c>
      <c r="D1879" s="152" t="s">
        <v>604</v>
      </c>
      <c r="E1879" s="152" t="s">
        <v>609</v>
      </c>
      <c r="F1879"/>
      <c r="G1879" s="152" t="s">
        <v>207</v>
      </c>
      <c r="H1879" s="152" t="s">
        <v>424</v>
      </c>
      <c r="I1879" s="152" t="s">
        <v>506</v>
      </c>
      <c r="J1879">
        <v>0.14802000000000001</v>
      </c>
      <c r="K1879" s="152" t="s">
        <v>744</v>
      </c>
      <c r="L1879" s="152" t="s">
        <v>741</v>
      </c>
      <c r="M1879">
        <v>2022</v>
      </c>
      <c r="N1879" t="s">
        <v>6291</v>
      </c>
    </row>
    <row r="1880" spans="1:14">
      <c r="A1880" s="152" t="s">
        <v>2751</v>
      </c>
      <c r="B1880" s="152" t="s">
        <v>444</v>
      </c>
      <c r="C1880" s="152" t="s">
        <v>720</v>
      </c>
      <c r="D1880" s="152" t="s">
        <v>604</v>
      </c>
      <c r="E1880" s="152" t="s">
        <v>609</v>
      </c>
      <c r="F1880"/>
      <c r="G1880" s="152" t="s">
        <v>208</v>
      </c>
      <c r="H1880" s="152" t="s">
        <v>424</v>
      </c>
      <c r="I1880" s="152" t="s">
        <v>506</v>
      </c>
      <c r="J1880">
        <v>0.14601</v>
      </c>
      <c r="K1880" s="152" t="s">
        <v>744</v>
      </c>
      <c r="L1880" s="152" t="s">
        <v>741</v>
      </c>
      <c r="M1880">
        <v>2022</v>
      </c>
      <c r="N1880" t="s">
        <v>6292</v>
      </c>
    </row>
    <row r="1881" spans="1:14">
      <c r="A1881" s="152" t="s">
        <v>2752</v>
      </c>
      <c r="B1881" s="152" t="s">
        <v>444</v>
      </c>
      <c r="C1881" s="152" t="s">
        <v>720</v>
      </c>
      <c r="D1881" s="152" t="s">
        <v>604</v>
      </c>
      <c r="E1881" s="152" t="s">
        <v>609</v>
      </c>
      <c r="F1881"/>
      <c r="G1881" s="152" t="s">
        <v>607</v>
      </c>
      <c r="H1881" s="152" t="s">
        <v>424</v>
      </c>
      <c r="I1881" s="152" t="s">
        <v>506</v>
      </c>
      <c r="J1881">
        <v>5.2549999999999999E-2</v>
      </c>
      <c r="K1881" s="152" t="s">
        <v>744</v>
      </c>
      <c r="L1881" s="152" t="s">
        <v>741</v>
      </c>
      <c r="M1881">
        <v>2022</v>
      </c>
      <c r="N1881" t="s">
        <v>6293</v>
      </c>
    </row>
    <row r="1882" spans="1:14">
      <c r="A1882" s="152" t="s">
        <v>2753</v>
      </c>
      <c r="B1882" s="152" t="s">
        <v>444</v>
      </c>
      <c r="C1882" s="152" t="s">
        <v>720</v>
      </c>
      <c r="D1882" s="152" t="s">
        <v>604</v>
      </c>
      <c r="E1882" s="152" t="s">
        <v>609</v>
      </c>
      <c r="F1882"/>
      <c r="G1882" s="152" t="s">
        <v>608</v>
      </c>
      <c r="H1882" s="152" t="s">
        <v>424</v>
      </c>
      <c r="I1882" s="152" t="s">
        <v>506</v>
      </c>
      <c r="J1882">
        <v>4.4760000000000001E-2</v>
      </c>
      <c r="K1882" s="152" t="s">
        <v>744</v>
      </c>
      <c r="L1882" s="152" t="s">
        <v>741</v>
      </c>
      <c r="M1882">
        <v>2022</v>
      </c>
      <c r="N1882" t="s">
        <v>6294</v>
      </c>
    </row>
    <row r="1883" spans="1:14">
      <c r="A1883" s="152" t="s">
        <v>2754</v>
      </c>
      <c r="B1883" s="152" t="s">
        <v>444</v>
      </c>
      <c r="C1883" s="152" t="s">
        <v>720</v>
      </c>
      <c r="D1883" s="152" t="s">
        <v>604</v>
      </c>
      <c r="E1883" s="152" t="s">
        <v>609</v>
      </c>
      <c r="F1883"/>
      <c r="G1883" s="152" t="s">
        <v>141</v>
      </c>
      <c r="H1883" s="152" t="s">
        <v>606</v>
      </c>
      <c r="I1883" s="152" t="s">
        <v>506</v>
      </c>
      <c r="J1883">
        <v>0.21368000000000001</v>
      </c>
      <c r="K1883" s="152" t="s">
        <v>744</v>
      </c>
      <c r="L1883" s="152" t="s">
        <v>741</v>
      </c>
      <c r="M1883">
        <v>2022</v>
      </c>
      <c r="N1883" t="s">
        <v>6295</v>
      </c>
    </row>
    <row r="1884" spans="1:14">
      <c r="A1884" s="152" t="s">
        <v>2755</v>
      </c>
      <c r="B1884" s="152" t="s">
        <v>444</v>
      </c>
      <c r="C1884" s="152" t="s">
        <v>720</v>
      </c>
      <c r="D1884" s="152" t="s">
        <v>604</v>
      </c>
      <c r="E1884" s="152" t="s">
        <v>609</v>
      </c>
      <c r="F1884"/>
      <c r="G1884" s="152" t="s">
        <v>207</v>
      </c>
      <c r="H1884" s="152" t="s">
        <v>606</v>
      </c>
      <c r="I1884" s="152" t="s">
        <v>506</v>
      </c>
      <c r="J1884">
        <v>0.23821000000000001</v>
      </c>
      <c r="K1884" s="152" t="s">
        <v>744</v>
      </c>
      <c r="L1884" s="152" t="s">
        <v>741</v>
      </c>
      <c r="M1884">
        <v>2022</v>
      </c>
      <c r="N1884" t="s">
        <v>6296</v>
      </c>
    </row>
    <row r="1885" spans="1:14">
      <c r="A1885" s="152" t="s">
        <v>2756</v>
      </c>
      <c r="B1885" s="152" t="s">
        <v>444</v>
      </c>
      <c r="C1885" s="152" t="s">
        <v>720</v>
      </c>
      <c r="D1885" s="152" t="s">
        <v>604</v>
      </c>
      <c r="E1885" s="152" t="s">
        <v>609</v>
      </c>
      <c r="F1885"/>
      <c r="G1885" s="152" t="s">
        <v>208</v>
      </c>
      <c r="H1885" s="152" t="s">
        <v>606</v>
      </c>
      <c r="I1885" s="152" t="s">
        <v>506</v>
      </c>
      <c r="J1885">
        <v>0.23497999999999999</v>
      </c>
      <c r="K1885" s="152" t="s">
        <v>744</v>
      </c>
      <c r="L1885" s="152" t="s">
        <v>741</v>
      </c>
      <c r="M1885">
        <v>2022</v>
      </c>
      <c r="N1885" t="s">
        <v>6297</v>
      </c>
    </row>
    <row r="1886" spans="1:14">
      <c r="A1886" s="152" t="s">
        <v>2757</v>
      </c>
      <c r="B1886" s="152" t="s">
        <v>444</v>
      </c>
      <c r="C1886" s="152" t="s">
        <v>720</v>
      </c>
      <c r="D1886" s="152" t="s">
        <v>604</v>
      </c>
      <c r="E1886" s="152" t="s">
        <v>609</v>
      </c>
      <c r="F1886"/>
      <c r="G1886" s="152" t="s">
        <v>607</v>
      </c>
      <c r="H1886" s="152" t="s">
        <v>606</v>
      </c>
      <c r="I1886" s="152" t="s">
        <v>506</v>
      </c>
      <c r="J1886">
        <v>8.4580000000000002E-2</v>
      </c>
      <c r="K1886" s="152" t="s">
        <v>744</v>
      </c>
      <c r="L1886" s="152" t="s">
        <v>741</v>
      </c>
      <c r="M1886">
        <v>2022</v>
      </c>
      <c r="N1886" t="s">
        <v>6298</v>
      </c>
    </row>
    <row r="1887" spans="1:14">
      <c r="A1887" s="152" t="s">
        <v>2758</v>
      </c>
      <c r="B1887" s="152" t="s">
        <v>444</v>
      </c>
      <c r="C1887" s="152" t="s">
        <v>720</v>
      </c>
      <c r="D1887" s="152" t="s">
        <v>604</v>
      </c>
      <c r="E1887" s="152" t="s">
        <v>609</v>
      </c>
      <c r="F1887"/>
      <c r="G1887" s="152" t="s">
        <v>608</v>
      </c>
      <c r="H1887" s="152" t="s">
        <v>606</v>
      </c>
      <c r="I1887" s="152" t="s">
        <v>506</v>
      </c>
      <c r="J1887">
        <v>7.2050000000000003E-2</v>
      </c>
      <c r="K1887" s="152" t="s">
        <v>744</v>
      </c>
      <c r="L1887" s="152" t="s">
        <v>741</v>
      </c>
      <c r="M1887">
        <v>2022</v>
      </c>
      <c r="N1887" t="s">
        <v>6299</v>
      </c>
    </row>
    <row r="1888" spans="1:14">
      <c r="A1888" s="152" t="s">
        <v>2759</v>
      </c>
      <c r="B1888" s="152" t="s">
        <v>444</v>
      </c>
      <c r="C1888" s="152" t="s">
        <v>720</v>
      </c>
      <c r="D1888" s="152" t="s">
        <v>604</v>
      </c>
      <c r="E1888" s="152" t="s">
        <v>610</v>
      </c>
      <c r="F1888"/>
      <c r="G1888" s="152" t="s">
        <v>141</v>
      </c>
      <c r="H1888" s="152" t="s">
        <v>424</v>
      </c>
      <c r="I1888" s="152" t="s">
        <v>506</v>
      </c>
      <c r="J1888">
        <v>0.14461414</v>
      </c>
      <c r="K1888" s="152" t="s">
        <v>744</v>
      </c>
      <c r="L1888" s="152" t="s">
        <v>741</v>
      </c>
      <c r="M1888">
        <v>2022</v>
      </c>
      <c r="N1888" t="s">
        <v>6300</v>
      </c>
    </row>
    <row r="1889" spans="1:14">
      <c r="A1889" s="152" t="s">
        <v>2760</v>
      </c>
      <c r="B1889" s="152" t="s">
        <v>444</v>
      </c>
      <c r="C1889" s="152" t="s">
        <v>720</v>
      </c>
      <c r="D1889" s="152" t="s">
        <v>604</v>
      </c>
      <c r="E1889" s="152" t="s">
        <v>610</v>
      </c>
      <c r="F1889"/>
      <c r="G1889" s="152" t="s">
        <v>207</v>
      </c>
      <c r="H1889" s="152" t="s">
        <v>424</v>
      </c>
      <c r="I1889" s="152" t="s">
        <v>506</v>
      </c>
      <c r="J1889">
        <v>0.17161999999999999</v>
      </c>
      <c r="K1889" s="152" t="s">
        <v>744</v>
      </c>
      <c r="L1889" s="152" t="s">
        <v>741</v>
      </c>
      <c r="M1889">
        <v>2022</v>
      </c>
      <c r="N1889" t="s">
        <v>6301</v>
      </c>
    </row>
    <row r="1890" spans="1:14">
      <c r="A1890" s="152" t="s">
        <v>2761</v>
      </c>
      <c r="B1890" s="152" t="s">
        <v>444</v>
      </c>
      <c r="C1890" s="152" t="s">
        <v>720</v>
      </c>
      <c r="D1890" s="152" t="s">
        <v>604</v>
      </c>
      <c r="E1890" s="152" t="s">
        <v>610</v>
      </c>
      <c r="F1890"/>
      <c r="G1890" s="152" t="s">
        <v>208</v>
      </c>
      <c r="H1890" s="152" t="s">
        <v>424</v>
      </c>
      <c r="I1890" s="152" t="s">
        <v>506</v>
      </c>
      <c r="J1890">
        <v>0.15892999999999999</v>
      </c>
      <c r="K1890" s="152" t="s">
        <v>744</v>
      </c>
      <c r="L1890" s="152" t="s">
        <v>741</v>
      </c>
      <c r="M1890">
        <v>2022</v>
      </c>
      <c r="N1890" t="s">
        <v>6302</v>
      </c>
    </row>
    <row r="1891" spans="1:14">
      <c r="A1891" s="152" t="s">
        <v>2762</v>
      </c>
      <c r="B1891" s="152" t="s">
        <v>444</v>
      </c>
      <c r="C1891" s="152" t="s">
        <v>720</v>
      </c>
      <c r="D1891" s="152" t="s">
        <v>604</v>
      </c>
      <c r="E1891" s="152" t="s">
        <v>610</v>
      </c>
      <c r="F1891"/>
      <c r="G1891" s="152" t="s">
        <v>607</v>
      </c>
      <c r="H1891" s="152" t="s">
        <v>424</v>
      </c>
      <c r="I1891" s="152" t="s">
        <v>506</v>
      </c>
      <c r="J1891">
        <v>8.3419999999999994E-2</v>
      </c>
      <c r="K1891" s="152" t="s">
        <v>744</v>
      </c>
      <c r="L1891" s="152" t="s">
        <v>741</v>
      </c>
      <c r="M1891">
        <v>2022</v>
      </c>
      <c r="N1891" t="s">
        <v>6303</v>
      </c>
    </row>
    <row r="1892" spans="1:14">
      <c r="A1892" s="152" t="s">
        <v>2763</v>
      </c>
      <c r="B1892" s="152" t="s">
        <v>444</v>
      </c>
      <c r="C1892" s="152" t="s">
        <v>720</v>
      </c>
      <c r="D1892" s="152" t="s">
        <v>604</v>
      </c>
      <c r="E1892" s="152" t="s">
        <v>610</v>
      </c>
      <c r="F1892"/>
      <c r="G1892" s="152" t="s">
        <v>608</v>
      </c>
      <c r="H1892" s="152" t="s">
        <v>424</v>
      </c>
      <c r="I1892" s="152" t="s">
        <v>506</v>
      </c>
      <c r="J1892">
        <v>4.8779999999999997E-2</v>
      </c>
      <c r="K1892" s="152" t="s">
        <v>744</v>
      </c>
      <c r="L1892" s="152" t="s">
        <v>741</v>
      </c>
      <c r="M1892">
        <v>2022</v>
      </c>
      <c r="N1892" t="s">
        <v>6304</v>
      </c>
    </row>
    <row r="1893" spans="1:14">
      <c r="A1893" s="152" t="s">
        <v>2764</v>
      </c>
      <c r="B1893" s="152" t="s">
        <v>444</v>
      </c>
      <c r="C1893" s="152" t="s">
        <v>720</v>
      </c>
      <c r="D1893" s="152" t="s">
        <v>604</v>
      </c>
      <c r="E1893" s="152" t="s">
        <v>610</v>
      </c>
      <c r="F1893"/>
      <c r="G1893" s="152" t="s">
        <v>141</v>
      </c>
      <c r="H1893" s="152" t="s">
        <v>606</v>
      </c>
      <c r="I1893" s="152" t="s">
        <v>506</v>
      </c>
      <c r="J1893">
        <v>0.23274</v>
      </c>
      <c r="K1893" s="152" t="s">
        <v>744</v>
      </c>
      <c r="L1893" s="152" t="s">
        <v>741</v>
      </c>
      <c r="M1893">
        <v>2022</v>
      </c>
      <c r="N1893" t="s">
        <v>6305</v>
      </c>
    </row>
    <row r="1894" spans="1:14">
      <c r="A1894" s="152" t="s">
        <v>2765</v>
      </c>
      <c r="B1894" s="152" t="s">
        <v>444</v>
      </c>
      <c r="C1894" s="152" t="s">
        <v>720</v>
      </c>
      <c r="D1894" s="152" t="s">
        <v>604</v>
      </c>
      <c r="E1894" s="152" t="s">
        <v>610</v>
      </c>
      <c r="F1894"/>
      <c r="G1894" s="152" t="s">
        <v>207</v>
      </c>
      <c r="H1894" s="152" t="s">
        <v>606</v>
      </c>
      <c r="I1894" s="152" t="s">
        <v>506</v>
      </c>
      <c r="J1894">
        <v>0.2762</v>
      </c>
      <c r="K1894" s="152" t="s">
        <v>744</v>
      </c>
      <c r="L1894" s="152" t="s">
        <v>741</v>
      </c>
      <c r="M1894">
        <v>2022</v>
      </c>
      <c r="N1894" t="s">
        <v>6306</v>
      </c>
    </row>
    <row r="1895" spans="1:14">
      <c r="A1895" s="152" t="s">
        <v>2766</v>
      </c>
      <c r="B1895" s="152" t="s">
        <v>444</v>
      </c>
      <c r="C1895" s="152" t="s">
        <v>720</v>
      </c>
      <c r="D1895" s="152" t="s">
        <v>604</v>
      </c>
      <c r="E1895" s="152" t="s">
        <v>610</v>
      </c>
      <c r="F1895"/>
      <c r="G1895" s="152" t="s">
        <v>208</v>
      </c>
      <c r="H1895" s="152" t="s">
        <v>606</v>
      </c>
      <c r="I1895" s="152" t="s">
        <v>506</v>
      </c>
      <c r="J1895">
        <v>0.25577</v>
      </c>
      <c r="K1895" s="152" t="s">
        <v>744</v>
      </c>
      <c r="L1895" s="152" t="s">
        <v>741</v>
      </c>
      <c r="M1895">
        <v>2022</v>
      </c>
      <c r="N1895" t="s">
        <v>6307</v>
      </c>
    </row>
    <row r="1896" spans="1:14">
      <c r="A1896" s="152" t="s">
        <v>2767</v>
      </c>
      <c r="B1896" s="152" t="s">
        <v>444</v>
      </c>
      <c r="C1896" s="152" t="s">
        <v>720</v>
      </c>
      <c r="D1896" s="152" t="s">
        <v>604</v>
      </c>
      <c r="E1896" s="152" t="s">
        <v>610</v>
      </c>
      <c r="F1896"/>
      <c r="G1896" s="152" t="s">
        <v>607</v>
      </c>
      <c r="H1896" s="152" t="s">
        <v>606</v>
      </c>
      <c r="I1896" s="152" t="s">
        <v>506</v>
      </c>
      <c r="J1896">
        <v>0.13425000000000001</v>
      </c>
      <c r="K1896" s="152" t="s">
        <v>744</v>
      </c>
      <c r="L1896" s="152" t="s">
        <v>741</v>
      </c>
      <c r="M1896">
        <v>2022</v>
      </c>
      <c r="N1896" t="s">
        <v>6308</v>
      </c>
    </row>
    <row r="1897" spans="1:14">
      <c r="A1897" s="152" t="s">
        <v>2768</v>
      </c>
      <c r="B1897" s="152" t="s">
        <v>444</v>
      </c>
      <c r="C1897" s="152" t="s">
        <v>720</v>
      </c>
      <c r="D1897" s="152" t="s">
        <v>604</v>
      </c>
      <c r="E1897" s="152" t="s">
        <v>610</v>
      </c>
      <c r="F1897"/>
      <c r="G1897" s="152" t="s">
        <v>608</v>
      </c>
      <c r="H1897" s="152" t="s">
        <v>606</v>
      </c>
      <c r="I1897" s="152" t="s">
        <v>506</v>
      </c>
      <c r="J1897">
        <v>7.85E-2</v>
      </c>
      <c r="K1897" s="152" t="s">
        <v>744</v>
      </c>
      <c r="L1897" s="152" t="s">
        <v>741</v>
      </c>
      <c r="M1897">
        <v>2022</v>
      </c>
      <c r="N1897" t="s">
        <v>6309</v>
      </c>
    </row>
    <row r="1898" spans="1:14">
      <c r="A1898" s="152" t="s">
        <v>2769</v>
      </c>
      <c r="B1898" s="152" t="s">
        <v>444</v>
      </c>
      <c r="C1898" s="152" t="s">
        <v>720</v>
      </c>
      <c r="D1898" s="152" t="s">
        <v>604</v>
      </c>
      <c r="E1898" s="152" t="s">
        <v>611</v>
      </c>
      <c r="F1898"/>
      <c r="G1898" s="152" t="s">
        <v>141</v>
      </c>
      <c r="H1898" s="152" t="s">
        <v>424</v>
      </c>
      <c r="I1898" s="152" t="s">
        <v>506</v>
      </c>
      <c r="J1898">
        <v>0.16197413999999999</v>
      </c>
      <c r="K1898" s="152" t="s">
        <v>744</v>
      </c>
      <c r="L1898" s="152" t="s">
        <v>741</v>
      </c>
      <c r="M1898">
        <v>2022</v>
      </c>
      <c r="N1898" t="s">
        <v>6310</v>
      </c>
    </row>
    <row r="1899" spans="1:14">
      <c r="A1899" s="152" t="s">
        <v>2770</v>
      </c>
      <c r="B1899" s="152" t="s">
        <v>444</v>
      </c>
      <c r="C1899" s="152" t="s">
        <v>720</v>
      </c>
      <c r="D1899" s="152" t="s">
        <v>604</v>
      </c>
      <c r="E1899" s="152" t="s">
        <v>611</v>
      </c>
      <c r="F1899"/>
      <c r="G1899" s="152" t="s">
        <v>207</v>
      </c>
      <c r="H1899" s="152" t="s">
        <v>424</v>
      </c>
      <c r="I1899" s="152" t="s">
        <v>506</v>
      </c>
      <c r="J1899">
        <v>0.19922999999999999</v>
      </c>
      <c r="K1899" s="152" t="s">
        <v>744</v>
      </c>
      <c r="L1899" s="152" t="s">
        <v>741</v>
      </c>
      <c r="M1899">
        <v>2022</v>
      </c>
      <c r="N1899" t="s">
        <v>6311</v>
      </c>
    </row>
    <row r="1900" spans="1:14">
      <c r="A1900" s="152" t="s">
        <v>2771</v>
      </c>
      <c r="B1900" s="152" t="s">
        <v>444</v>
      </c>
      <c r="C1900" s="152" t="s">
        <v>720</v>
      </c>
      <c r="D1900" s="152" t="s">
        <v>604</v>
      </c>
      <c r="E1900" s="152" t="s">
        <v>611</v>
      </c>
      <c r="F1900"/>
      <c r="G1900" s="152" t="s">
        <v>208</v>
      </c>
      <c r="H1900" s="152" t="s">
        <v>424</v>
      </c>
      <c r="I1900" s="152" t="s">
        <v>506</v>
      </c>
      <c r="J1900">
        <v>0.17030999999999999</v>
      </c>
      <c r="K1900" s="152" t="s">
        <v>744</v>
      </c>
      <c r="L1900" s="152" t="s">
        <v>741</v>
      </c>
      <c r="M1900">
        <v>2022</v>
      </c>
      <c r="N1900" t="s">
        <v>6312</v>
      </c>
    </row>
    <row r="1901" spans="1:14">
      <c r="A1901" s="152" t="s">
        <v>2772</v>
      </c>
      <c r="B1901" s="152" t="s">
        <v>444</v>
      </c>
      <c r="C1901" s="152" t="s">
        <v>720</v>
      </c>
      <c r="D1901" s="152" t="s">
        <v>604</v>
      </c>
      <c r="E1901" s="152" t="s">
        <v>611</v>
      </c>
      <c r="F1901"/>
      <c r="G1901" s="152" t="s">
        <v>607</v>
      </c>
      <c r="H1901" s="152" t="s">
        <v>424</v>
      </c>
      <c r="I1901" s="152" t="s">
        <v>506</v>
      </c>
      <c r="J1901">
        <v>8.8200000000000001E-2</v>
      </c>
      <c r="K1901" s="152" t="s">
        <v>744</v>
      </c>
      <c r="L1901" s="152" t="s">
        <v>741</v>
      </c>
      <c r="M1901">
        <v>2022</v>
      </c>
      <c r="N1901" t="s">
        <v>6313</v>
      </c>
    </row>
    <row r="1902" spans="1:14">
      <c r="A1902" s="152" t="s">
        <v>2773</v>
      </c>
      <c r="B1902" s="152" t="s">
        <v>444</v>
      </c>
      <c r="C1902" s="152" t="s">
        <v>720</v>
      </c>
      <c r="D1902" s="152" t="s">
        <v>604</v>
      </c>
      <c r="E1902" s="152" t="s">
        <v>611</v>
      </c>
      <c r="F1902"/>
      <c r="G1902" s="152" t="s">
        <v>608</v>
      </c>
      <c r="H1902" s="152" t="s">
        <v>424</v>
      </c>
      <c r="I1902" s="152" t="s">
        <v>506</v>
      </c>
      <c r="J1902">
        <v>4.7969999999999999E-2</v>
      </c>
      <c r="K1902" s="152" t="s">
        <v>744</v>
      </c>
      <c r="L1902" s="152" t="s">
        <v>741</v>
      </c>
      <c r="M1902">
        <v>2022</v>
      </c>
      <c r="N1902" t="s">
        <v>6314</v>
      </c>
    </row>
    <row r="1903" spans="1:14">
      <c r="A1903" s="152" t="s">
        <v>2774</v>
      </c>
      <c r="B1903" s="152" t="s">
        <v>444</v>
      </c>
      <c r="C1903" s="152" t="s">
        <v>720</v>
      </c>
      <c r="D1903" s="152" t="s">
        <v>604</v>
      </c>
      <c r="E1903" s="152" t="s">
        <v>611</v>
      </c>
      <c r="F1903"/>
      <c r="G1903" s="152" t="s">
        <v>141</v>
      </c>
      <c r="H1903" s="152" t="s">
        <v>606</v>
      </c>
      <c r="I1903" s="152" t="s">
        <v>506</v>
      </c>
      <c r="J1903">
        <v>0.26068000000000002</v>
      </c>
      <c r="K1903" s="152" t="s">
        <v>744</v>
      </c>
      <c r="L1903" s="152" t="s">
        <v>741</v>
      </c>
      <c r="M1903">
        <v>2022</v>
      </c>
      <c r="N1903" t="s">
        <v>6315</v>
      </c>
    </row>
    <row r="1904" spans="1:14">
      <c r="A1904" s="152" t="s">
        <v>2775</v>
      </c>
      <c r="B1904" s="152" t="s">
        <v>444</v>
      </c>
      <c r="C1904" s="152" t="s">
        <v>720</v>
      </c>
      <c r="D1904" s="152" t="s">
        <v>604</v>
      </c>
      <c r="E1904" s="152" t="s">
        <v>611</v>
      </c>
      <c r="F1904"/>
      <c r="G1904" s="152" t="s">
        <v>207</v>
      </c>
      <c r="H1904" s="152" t="s">
        <v>606</v>
      </c>
      <c r="I1904" s="152" t="s">
        <v>506</v>
      </c>
      <c r="J1904">
        <v>0.32063000000000003</v>
      </c>
      <c r="K1904" s="152" t="s">
        <v>744</v>
      </c>
      <c r="L1904" s="152" t="s">
        <v>741</v>
      </c>
      <c r="M1904">
        <v>2022</v>
      </c>
      <c r="N1904" t="s">
        <v>6316</v>
      </c>
    </row>
    <row r="1905" spans="1:14">
      <c r="A1905" s="152" t="s">
        <v>2776</v>
      </c>
      <c r="B1905" s="152" t="s">
        <v>444</v>
      </c>
      <c r="C1905" s="152" t="s">
        <v>720</v>
      </c>
      <c r="D1905" s="152" t="s">
        <v>604</v>
      </c>
      <c r="E1905" s="152" t="s">
        <v>611</v>
      </c>
      <c r="F1905"/>
      <c r="G1905" s="152" t="s">
        <v>208</v>
      </c>
      <c r="H1905" s="152" t="s">
        <v>606</v>
      </c>
      <c r="I1905" s="152" t="s">
        <v>506</v>
      </c>
      <c r="J1905">
        <v>0.27406999999999998</v>
      </c>
      <c r="K1905" s="152" t="s">
        <v>744</v>
      </c>
      <c r="L1905" s="152" t="s">
        <v>741</v>
      </c>
      <c r="M1905">
        <v>2022</v>
      </c>
      <c r="N1905" t="s">
        <v>6317</v>
      </c>
    </row>
    <row r="1906" spans="1:14">
      <c r="A1906" s="152" t="s">
        <v>2777</v>
      </c>
      <c r="B1906" s="152" t="s">
        <v>444</v>
      </c>
      <c r="C1906" s="152" t="s">
        <v>720</v>
      </c>
      <c r="D1906" s="152" t="s">
        <v>604</v>
      </c>
      <c r="E1906" s="152" t="s">
        <v>611</v>
      </c>
      <c r="F1906"/>
      <c r="G1906" s="152" t="s">
        <v>607</v>
      </c>
      <c r="H1906" s="152" t="s">
        <v>606</v>
      </c>
      <c r="I1906" s="152" t="s">
        <v>506</v>
      </c>
      <c r="J1906">
        <v>0.14194999999999999</v>
      </c>
      <c r="K1906" s="152" t="s">
        <v>744</v>
      </c>
      <c r="L1906" s="152" t="s">
        <v>741</v>
      </c>
      <c r="M1906">
        <v>2022</v>
      </c>
      <c r="N1906" t="s">
        <v>6318</v>
      </c>
    </row>
    <row r="1907" spans="1:14">
      <c r="A1907" s="152" t="s">
        <v>2778</v>
      </c>
      <c r="B1907" s="152" t="s">
        <v>444</v>
      </c>
      <c r="C1907" s="152" t="s">
        <v>720</v>
      </c>
      <c r="D1907" s="152" t="s">
        <v>604</v>
      </c>
      <c r="E1907" s="152" t="s">
        <v>611</v>
      </c>
      <c r="F1907"/>
      <c r="G1907" s="152" t="s">
        <v>608</v>
      </c>
      <c r="H1907" s="152" t="s">
        <v>606</v>
      </c>
      <c r="I1907" s="152" t="s">
        <v>506</v>
      </c>
      <c r="J1907">
        <v>7.7189999999999995E-2</v>
      </c>
      <c r="K1907" s="152" t="s">
        <v>744</v>
      </c>
      <c r="L1907" s="152" t="s">
        <v>741</v>
      </c>
      <c r="M1907">
        <v>2022</v>
      </c>
      <c r="N1907" t="s">
        <v>6319</v>
      </c>
    </row>
    <row r="1908" spans="1:14">
      <c r="A1908" s="152" t="s">
        <v>2779</v>
      </c>
      <c r="B1908" s="152" t="s">
        <v>444</v>
      </c>
      <c r="C1908" s="152" t="s">
        <v>720</v>
      </c>
      <c r="D1908" s="152" t="s">
        <v>604</v>
      </c>
      <c r="E1908" s="152" t="s">
        <v>612</v>
      </c>
      <c r="F1908"/>
      <c r="G1908" s="152" t="s">
        <v>141</v>
      </c>
      <c r="H1908" s="152" t="s">
        <v>424</v>
      </c>
      <c r="I1908" s="152" t="s">
        <v>506</v>
      </c>
      <c r="J1908">
        <v>0.17468413999999999</v>
      </c>
      <c r="K1908" s="152" t="s">
        <v>744</v>
      </c>
      <c r="L1908" s="152" t="s">
        <v>741</v>
      </c>
      <c r="M1908">
        <v>2022</v>
      </c>
      <c r="N1908" t="s">
        <v>6320</v>
      </c>
    </row>
    <row r="1909" spans="1:14">
      <c r="A1909" s="152" t="s">
        <v>2780</v>
      </c>
      <c r="B1909" s="152" t="s">
        <v>444</v>
      </c>
      <c r="C1909" s="152" t="s">
        <v>720</v>
      </c>
      <c r="D1909" s="152" t="s">
        <v>604</v>
      </c>
      <c r="E1909" s="152" t="s">
        <v>612</v>
      </c>
      <c r="F1909"/>
      <c r="G1909" s="152" t="s">
        <v>207</v>
      </c>
      <c r="H1909" s="152" t="s">
        <v>424</v>
      </c>
      <c r="I1909" s="152" t="s">
        <v>506</v>
      </c>
      <c r="J1909">
        <v>0.21998999999999999</v>
      </c>
      <c r="K1909" s="152" t="s">
        <v>744</v>
      </c>
      <c r="L1909" s="152" t="s">
        <v>741</v>
      </c>
      <c r="M1909">
        <v>2022</v>
      </c>
      <c r="N1909" t="s">
        <v>6321</v>
      </c>
    </row>
    <row r="1910" spans="1:14">
      <c r="A1910" s="152" t="s">
        <v>2781</v>
      </c>
      <c r="B1910" s="152" t="s">
        <v>444</v>
      </c>
      <c r="C1910" s="152" t="s">
        <v>720</v>
      </c>
      <c r="D1910" s="152" t="s">
        <v>604</v>
      </c>
      <c r="E1910" s="152" t="s">
        <v>612</v>
      </c>
      <c r="F1910"/>
      <c r="G1910" s="152" t="s">
        <v>208</v>
      </c>
      <c r="H1910" s="152" t="s">
        <v>424</v>
      </c>
      <c r="I1910" s="152" t="s">
        <v>506</v>
      </c>
      <c r="J1910">
        <v>0.18547</v>
      </c>
      <c r="K1910" s="152" t="s">
        <v>744</v>
      </c>
      <c r="L1910" s="152" t="s">
        <v>741</v>
      </c>
      <c r="M1910">
        <v>2022</v>
      </c>
      <c r="N1910" t="s">
        <v>6322</v>
      </c>
    </row>
    <row r="1911" spans="1:14">
      <c r="A1911" s="152" t="s">
        <v>2782</v>
      </c>
      <c r="B1911" s="152" t="s">
        <v>444</v>
      </c>
      <c r="C1911" s="152" t="s">
        <v>720</v>
      </c>
      <c r="D1911" s="152" t="s">
        <v>604</v>
      </c>
      <c r="E1911" s="152" t="s">
        <v>612</v>
      </c>
      <c r="F1911"/>
      <c r="G1911" s="152" t="s">
        <v>607</v>
      </c>
      <c r="H1911" s="152" t="s">
        <v>424</v>
      </c>
      <c r="I1911" s="152" t="s">
        <v>506</v>
      </c>
      <c r="J1911">
        <v>8.9749999999999996E-2</v>
      </c>
      <c r="K1911" s="152" t="s">
        <v>744</v>
      </c>
      <c r="L1911" s="152" t="s">
        <v>741</v>
      </c>
      <c r="M1911">
        <v>2022</v>
      </c>
      <c r="N1911" t="s">
        <v>6323</v>
      </c>
    </row>
    <row r="1912" spans="1:14">
      <c r="A1912" s="152" t="s">
        <v>2783</v>
      </c>
      <c r="B1912" s="152" t="s">
        <v>444</v>
      </c>
      <c r="C1912" s="152" t="s">
        <v>720</v>
      </c>
      <c r="D1912" s="152" t="s">
        <v>604</v>
      </c>
      <c r="E1912" s="152" t="s">
        <v>612</v>
      </c>
      <c r="F1912"/>
      <c r="G1912" s="152" t="s">
        <v>608</v>
      </c>
      <c r="H1912" s="152" t="s">
        <v>424</v>
      </c>
      <c r="I1912" s="152" t="s">
        <v>506</v>
      </c>
      <c r="J1912">
        <v>4.6460000000000001E-2</v>
      </c>
      <c r="K1912" s="152" t="s">
        <v>744</v>
      </c>
      <c r="L1912" s="152" t="s">
        <v>741</v>
      </c>
      <c r="M1912">
        <v>2022</v>
      </c>
      <c r="N1912" t="s">
        <v>6324</v>
      </c>
    </row>
    <row r="1913" spans="1:14">
      <c r="A1913" s="152" t="s">
        <v>2784</v>
      </c>
      <c r="B1913" s="152" t="s">
        <v>444</v>
      </c>
      <c r="C1913" s="152" t="s">
        <v>720</v>
      </c>
      <c r="D1913" s="152" t="s">
        <v>604</v>
      </c>
      <c r="E1913" s="152" t="s">
        <v>612</v>
      </c>
      <c r="F1913"/>
      <c r="G1913" s="152" t="s">
        <v>141</v>
      </c>
      <c r="H1913" s="152" t="s">
        <v>606</v>
      </c>
      <c r="I1913" s="152" t="s">
        <v>506</v>
      </c>
      <c r="J1913">
        <v>0.28114</v>
      </c>
      <c r="K1913" s="152" t="s">
        <v>744</v>
      </c>
      <c r="L1913" s="152" t="s">
        <v>741</v>
      </c>
      <c r="M1913">
        <v>2022</v>
      </c>
      <c r="N1913" t="s">
        <v>6325</v>
      </c>
    </row>
    <row r="1914" spans="1:14">
      <c r="A1914" s="152" t="s">
        <v>2785</v>
      </c>
      <c r="B1914" s="152" t="s">
        <v>444</v>
      </c>
      <c r="C1914" s="152" t="s">
        <v>720</v>
      </c>
      <c r="D1914" s="152" t="s">
        <v>604</v>
      </c>
      <c r="E1914" s="152" t="s">
        <v>612</v>
      </c>
      <c r="F1914"/>
      <c r="G1914" s="152" t="s">
        <v>207</v>
      </c>
      <c r="H1914" s="152" t="s">
        <v>606</v>
      </c>
      <c r="I1914" s="152" t="s">
        <v>506</v>
      </c>
      <c r="J1914">
        <v>0.35404000000000002</v>
      </c>
      <c r="K1914" s="152" t="s">
        <v>744</v>
      </c>
      <c r="L1914" s="152" t="s">
        <v>741</v>
      </c>
      <c r="M1914">
        <v>2022</v>
      </c>
      <c r="N1914" t="s">
        <v>6326</v>
      </c>
    </row>
    <row r="1915" spans="1:14">
      <c r="A1915" s="152" t="s">
        <v>2786</v>
      </c>
      <c r="B1915" s="152" t="s">
        <v>444</v>
      </c>
      <c r="C1915" s="152" t="s">
        <v>720</v>
      </c>
      <c r="D1915" s="152" t="s">
        <v>604</v>
      </c>
      <c r="E1915" s="152" t="s">
        <v>612</v>
      </c>
      <c r="F1915"/>
      <c r="G1915" s="152" t="s">
        <v>208</v>
      </c>
      <c r="H1915" s="152" t="s">
        <v>606</v>
      </c>
      <c r="I1915" s="152" t="s">
        <v>506</v>
      </c>
      <c r="J1915">
        <v>0.29848999999999998</v>
      </c>
      <c r="K1915" s="152" t="s">
        <v>744</v>
      </c>
      <c r="L1915" s="152" t="s">
        <v>741</v>
      </c>
      <c r="M1915">
        <v>2022</v>
      </c>
      <c r="N1915" t="s">
        <v>6327</v>
      </c>
    </row>
    <row r="1916" spans="1:14">
      <c r="A1916" s="152" t="s">
        <v>2787</v>
      </c>
      <c r="B1916" s="152" t="s">
        <v>444</v>
      </c>
      <c r="C1916" s="152" t="s">
        <v>720</v>
      </c>
      <c r="D1916" s="152" t="s">
        <v>604</v>
      </c>
      <c r="E1916" s="152" t="s">
        <v>612</v>
      </c>
      <c r="F1916"/>
      <c r="G1916" s="152" t="s">
        <v>607</v>
      </c>
      <c r="H1916" s="152" t="s">
        <v>606</v>
      </c>
      <c r="I1916" s="152" t="s">
        <v>506</v>
      </c>
      <c r="J1916">
        <v>0.14443</v>
      </c>
      <c r="K1916" s="152" t="s">
        <v>744</v>
      </c>
      <c r="L1916" s="152" t="s">
        <v>741</v>
      </c>
      <c r="M1916">
        <v>2022</v>
      </c>
      <c r="N1916" t="s">
        <v>6328</v>
      </c>
    </row>
    <row r="1917" spans="1:14">
      <c r="A1917" s="152" t="s">
        <v>2788</v>
      </c>
      <c r="B1917" s="152" t="s">
        <v>444</v>
      </c>
      <c r="C1917" s="152" t="s">
        <v>720</v>
      </c>
      <c r="D1917" s="152" t="s">
        <v>604</v>
      </c>
      <c r="E1917" s="152" t="s">
        <v>612</v>
      </c>
      <c r="F1917"/>
      <c r="G1917" s="152" t="s">
        <v>608</v>
      </c>
      <c r="H1917" s="152" t="s">
        <v>606</v>
      </c>
      <c r="I1917" s="152" t="s">
        <v>506</v>
      </c>
      <c r="J1917">
        <v>7.4779999999999999E-2</v>
      </c>
      <c r="K1917" s="152" t="s">
        <v>744</v>
      </c>
      <c r="L1917" s="152" t="s">
        <v>741</v>
      </c>
      <c r="M1917">
        <v>2022</v>
      </c>
      <c r="N1917" t="s">
        <v>6329</v>
      </c>
    </row>
    <row r="1918" spans="1:14">
      <c r="A1918" s="152" t="s">
        <v>2789</v>
      </c>
      <c r="B1918" s="152" t="s">
        <v>444</v>
      </c>
      <c r="C1918" s="152" t="s">
        <v>720</v>
      </c>
      <c r="D1918" s="152" t="s">
        <v>604</v>
      </c>
      <c r="E1918" s="152" t="s">
        <v>613</v>
      </c>
      <c r="F1918"/>
      <c r="G1918" s="152" t="s">
        <v>141</v>
      </c>
      <c r="H1918" s="152" t="s">
        <v>424</v>
      </c>
      <c r="I1918" s="152" t="s">
        <v>506</v>
      </c>
      <c r="J1918">
        <v>0.21243413999999999</v>
      </c>
      <c r="K1918" s="152" t="s">
        <v>744</v>
      </c>
      <c r="L1918" s="152" t="s">
        <v>741</v>
      </c>
      <c r="M1918">
        <v>2022</v>
      </c>
      <c r="N1918" t="s">
        <v>6330</v>
      </c>
    </row>
    <row r="1919" spans="1:14">
      <c r="A1919" s="152" t="s">
        <v>2790</v>
      </c>
      <c r="B1919" s="152" t="s">
        <v>444</v>
      </c>
      <c r="C1919" s="152" t="s">
        <v>720</v>
      </c>
      <c r="D1919" s="152" t="s">
        <v>604</v>
      </c>
      <c r="E1919" s="152" t="s">
        <v>613</v>
      </c>
      <c r="F1919"/>
      <c r="G1919" s="152" t="s">
        <v>207</v>
      </c>
      <c r="H1919" s="152" t="s">
        <v>424</v>
      </c>
      <c r="I1919" s="152" t="s">
        <v>506</v>
      </c>
      <c r="J1919">
        <v>0.32707999999999998</v>
      </c>
      <c r="K1919" s="152" t="s">
        <v>744</v>
      </c>
      <c r="L1919" s="152" t="s">
        <v>741</v>
      </c>
      <c r="M1919">
        <v>2022</v>
      </c>
      <c r="N1919" t="s">
        <v>6331</v>
      </c>
    </row>
    <row r="1920" spans="1:14">
      <c r="A1920" s="152" t="s">
        <v>2791</v>
      </c>
      <c r="B1920" s="152" t="s">
        <v>444</v>
      </c>
      <c r="C1920" s="152" t="s">
        <v>720</v>
      </c>
      <c r="D1920" s="152" t="s">
        <v>604</v>
      </c>
      <c r="E1920" s="152" t="s">
        <v>613</v>
      </c>
      <c r="F1920"/>
      <c r="G1920" s="152" t="s">
        <v>208</v>
      </c>
      <c r="H1920" s="152" t="s">
        <v>424</v>
      </c>
      <c r="I1920" s="152" t="s">
        <v>506</v>
      </c>
      <c r="J1920">
        <v>0.26457999999999998</v>
      </c>
      <c r="K1920" s="152" t="s">
        <v>744</v>
      </c>
      <c r="L1920" s="152" t="s">
        <v>741</v>
      </c>
      <c r="M1920">
        <v>2022</v>
      </c>
      <c r="N1920" t="s">
        <v>6332</v>
      </c>
    </row>
    <row r="1921" spans="1:14">
      <c r="A1921" s="152" t="s">
        <v>2792</v>
      </c>
      <c r="B1921" s="152" t="s">
        <v>444</v>
      </c>
      <c r="C1921" s="152" t="s">
        <v>720</v>
      </c>
      <c r="D1921" s="152" t="s">
        <v>604</v>
      </c>
      <c r="E1921" s="152" t="s">
        <v>613</v>
      </c>
      <c r="F1921"/>
      <c r="G1921" s="152" t="s">
        <v>607</v>
      </c>
      <c r="H1921" s="152" t="s">
        <v>424</v>
      </c>
      <c r="I1921" s="152" t="s">
        <v>506</v>
      </c>
      <c r="J1921">
        <v>0.11491999999999999</v>
      </c>
      <c r="K1921" s="152" t="s">
        <v>744</v>
      </c>
      <c r="L1921" s="152" t="s">
        <v>741</v>
      </c>
      <c r="M1921">
        <v>2022</v>
      </c>
      <c r="N1921" t="s">
        <v>6333</v>
      </c>
    </row>
    <row r="1922" spans="1:14">
      <c r="A1922" s="152" t="s">
        <v>2793</v>
      </c>
      <c r="B1922" s="152" t="s">
        <v>444</v>
      </c>
      <c r="C1922" s="152" t="s">
        <v>720</v>
      </c>
      <c r="D1922" s="152" t="s">
        <v>604</v>
      </c>
      <c r="E1922" s="152" t="s">
        <v>613</v>
      </c>
      <c r="F1922"/>
      <c r="G1922" s="152" t="s">
        <v>608</v>
      </c>
      <c r="H1922" s="152" t="s">
        <v>424</v>
      </c>
      <c r="I1922" s="152" t="s">
        <v>506</v>
      </c>
      <c r="J1922">
        <v>5.4769999999999999E-2</v>
      </c>
      <c r="K1922" s="152" t="s">
        <v>744</v>
      </c>
      <c r="L1922" s="152" t="s">
        <v>741</v>
      </c>
      <c r="M1922">
        <v>2022</v>
      </c>
      <c r="N1922" t="s">
        <v>6334</v>
      </c>
    </row>
    <row r="1923" spans="1:14">
      <c r="A1923" s="152" t="s">
        <v>2794</v>
      </c>
      <c r="B1923" s="152" t="s">
        <v>444</v>
      </c>
      <c r="C1923" s="152" t="s">
        <v>720</v>
      </c>
      <c r="D1923" s="152" t="s">
        <v>604</v>
      </c>
      <c r="E1923" s="152" t="s">
        <v>613</v>
      </c>
      <c r="F1923"/>
      <c r="G1923" s="152" t="s">
        <v>141</v>
      </c>
      <c r="H1923" s="152" t="s">
        <v>606</v>
      </c>
      <c r="I1923" s="152" t="s">
        <v>506</v>
      </c>
      <c r="J1923">
        <v>0.34189000000000003</v>
      </c>
      <c r="K1923" s="152" t="s">
        <v>744</v>
      </c>
      <c r="L1923" s="152" t="s">
        <v>741</v>
      </c>
      <c r="M1923">
        <v>2022</v>
      </c>
      <c r="N1923" t="s">
        <v>6335</v>
      </c>
    </row>
    <row r="1924" spans="1:14">
      <c r="A1924" s="152" t="s">
        <v>2795</v>
      </c>
      <c r="B1924" s="152" t="s">
        <v>444</v>
      </c>
      <c r="C1924" s="152" t="s">
        <v>720</v>
      </c>
      <c r="D1924" s="152" t="s">
        <v>604</v>
      </c>
      <c r="E1924" s="152" t="s">
        <v>613</v>
      </c>
      <c r="F1924"/>
      <c r="G1924" s="152" t="s">
        <v>207</v>
      </c>
      <c r="H1924" s="152" t="s">
        <v>606</v>
      </c>
      <c r="I1924" s="152" t="s">
        <v>506</v>
      </c>
      <c r="J1924">
        <v>0.52637999999999996</v>
      </c>
      <c r="K1924" s="152" t="s">
        <v>744</v>
      </c>
      <c r="L1924" s="152" t="s">
        <v>741</v>
      </c>
      <c r="M1924">
        <v>2022</v>
      </c>
      <c r="N1924" t="s">
        <v>6336</v>
      </c>
    </row>
    <row r="1925" spans="1:14">
      <c r="A1925" s="152" t="s">
        <v>2796</v>
      </c>
      <c r="B1925" s="152" t="s">
        <v>444</v>
      </c>
      <c r="C1925" s="152" t="s">
        <v>720</v>
      </c>
      <c r="D1925" s="152" t="s">
        <v>604</v>
      </c>
      <c r="E1925" s="152" t="s">
        <v>613</v>
      </c>
      <c r="F1925"/>
      <c r="G1925" s="152" t="s">
        <v>208</v>
      </c>
      <c r="H1925" s="152" t="s">
        <v>606</v>
      </c>
      <c r="I1925" s="152" t="s">
        <v>506</v>
      </c>
      <c r="J1925">
        <v>0.42581000000000002</v>
      </c>
      <c r="K1925" s="152" t="s">
        <v>744</v>
      </c>
      <c r="L1925" s="152" t="s">
        <v>741</v>
      </c>
      <c r="M1925">
        <v>2022</v>
      </c>
      <c r="N1925" t="s">
        <v>6337</v>
      </c>
    </row>
    <row r="1926" spans="1:14">
      <c r="A1926" s="152" t="s">
        <v>2797</v>
      </c>
      <c r="B1926" s="152" t="s">
        <v>444</v>
      </c>
      <c r="C1926" s="152" t="s">
        <v>720</v>
      </c>
      <c r="D1926" s="152" t="s">
        <v>604</v>
      </c>
      <c r="E1926" s="152" t="s">
        <v>613</v>
      </c>
      <c r="F1926"/>
      <c r="G1926" s="152" t="s">
        <v>607</v>
      </c>
      <c r="H1926" s="152" t="s">
        <v>606</v>
      </c>
      <c r="I1926" s="152" t="s">
        <v>506</v>
      </c>
      <c r="J1926">
        <v>0.18493999999999999</v>
      </c>
      <c r="K1926" s="152" t="s">
        <v>744</v>
      </c>
      <c r="L1926" s="152" t="s">
        <v>741</v>
      </c>
      <c r="M1926">
        <v>2022</v>
      </c>
      <c r="N1926" t="s">
        <v>6338</v>
      </c>
    </row>
    <row r="1927" spans="1:14">
      <c r="A1927" s="152" t="s">
        <v>2798</v>
      </c>
      <c r="B1927" s="152" t="s">
        <v>444</v>
      </c>
      <c r="C1927" s="152" t="s">
        <v>720</v>
      </c>
      <c r="D1927" s="152" t="s">
        <v>604</v>
      </c>
      <c r="E1927" s="152" t="s">
        <v>613</v>
      </c>
      <c r="F1927"/>
      <c r="G1927" s="152" t="s">
        <v>608</v>
      </c>
      <c r="H1927" s="152" t="s">
        <v>606</v>
      </c>
      <c r="I1927" s="152" t="s">
        <v>506</v>
      </c>
      <c r="J1927">
        <v>8.813E-2</v>
      </c>
      <c r="K1927" s="152" t="s">
        <v>744</v>
      </c>
      <c r="L1927" s="152" t="s">
        <v>741</v>
      </c>
      <c r="M1927">
        <v>2022</v>
      </c>
      <c r="N1927" t="s">
        <v>6339</v>
      </c>
    </row>
    <row r="1928" spans="1:14">
      <c r="A1928" s="152" t="s">
        <v>2799</v>
      </c>
      <c r="B1928" s="152" t="s">
        <v>444</v>
      </c>
      <c r="C1928" s="152" t="s">
        <v>720</v>
      </c>
      <c r="D1928" s="152" t="s">
        <v>604</v>
      </c>
      <c r="E1928" s="152" t="s">
        <v>614</v>
      </c>
      <c r="F1928"/>
      <c r="G1928" s="152" t="s">
        <v>141</v>
      </c>
      <c r="H1928" s="152" t="s">
        <v>424</v>
      </c>
      <c r="I1928" s="152" t="s">
        <v>506</v>
      </c>
      <c r="J1928">
        <v>0.17041413999999999</v>
      </c>
      <c r="K1928" s="152" t="s">
        <v>744</v>
      </c>
      <c r="L1928" s="152" t="s">
        <v>741</v>
      </c>
      <c r="M1928">
        <v>2022</v>
      </c>
      <c r="N1928" t="s">
        <v>6340</v>
      </c>
    </row>
    <row r="1929" spans="1:14">
      <c r="A1929" s="152" t="s">
        <v>2800</v>
      </c>
      <c r="B1929" s="152" t="s">
        <v>444</v>
      </c>
      <c r="C1929" s="152" t="s">
        <v>720</v>
      </c>
      <c r="D1929" s="152" t="s">
        <v>604</v>
      </c>
      <c r="E1929" s="152" t="s">
        <v>614</v>
      </c>
      <c r="F1929"/>
      <c r="G1929" s="152" t="s">
        <v>207</v>
      </c>
      <c r="H1929" s="152" t="s">
        <v>424</v>
      </c>
      <c r="I1929" s="152" t="s">
        <v>506</v>
      </c>
      <c r="J1929">
        <v>0.24145</v>
      </c>
      <c r="K1929" s="152" t="s">
        <v>744</v>
      </c>
      <c r="L1929" s="152" t="s">
        <v>741</v>
      </c>
      <c r="M1929">
        <v>2022</v>
      </c>
      <c r="N1929" t="s">
        <v>6341</v>
      </c>
    </row>
    <row r="1930" spans="1:14">
      <c r="A1930" s="152" t="s">
        <v>2801</v>
      </c>
      <c r="B1930" s="152" t="s">
        <v>444</v>
      </c>
      <c r="C1930" s="152" t="s">
        <v>720</v>
      </c>
      <c r="D1930" s="152" t="s">
        <v>604</v>
      </c>
      <c r="E1930" s="152" t="s">
        <v>614</v>
      </c>
      <c r="F1930"/>
      <c r="G1930" s="152" t="s">
        <v>208</v>
      </c>
      <c r="H1930" s="152" t="s">
        <v>424</v>
      </c>
      <c r="I1930" s="152" t="s">
        <v>506</v>
      </c>
      <c r="J1930">
        <v>0.23005999999999999</v>
      </c>
      <c r="K1930" s="152" t="s">
        <v>744</v>
      </c>
      <c r="L1930" s="152" t="s">
        <v>741</v>
      </c>
      <c r="M1930">
        <v>2022</v>
      </c>
      <c r="N1930" t="s">
        <v>6342</v>
      </c>
    </row>
    <row r="1931" spans="1:14">
      <c r="A1931" s="152" t="s">
        <v>2802</v>
      </c>
      <c r="B1931" s="152" t="s">
        <v>444</v>
      </c>
      <c r="C1931" s="152" t="s">
        <v>720</v>
      </c>
      <c r="D1931" s="152" t="s">
        <v>604</v>
      </c>
      <c r="E1931" s="152" t="s">
        <v>614</v>
      </c>
      <c r="F1931"/>
      <c r="G1931" s="152" t="s">
        <v>607</v>
      </c>
      <c r="H1931" s="152" t="s">
        <v>424</v>
      </c>
      <c r="I1931" s="152" t="s">
        <v>506</v>
      </c>
      <c r="J1931">
        <v>9.3590000000000007E-2</v>
      </c>
      <c r="K1931" s="152" t="s">
        <v>744</v>
      </c>
      <c r="L1931" s="152" t="s">
        <v>741</v>
      </c>
      <c r="M1931">
        <v>2022</v>
      </c>
      <c r="N1931" t="s">
        <v>6343</v>
      </c>
    </row>
    <row r="1932" spans="1:14">
      <c r="A1932" s="152" t="s">
        <v>2803</v>
      </c>
      <c r="B1932" s="152" t="s">
        <v>444</v>
      </c>
      <c r="C1932" s="152" t="s">
        <v>720</v>
      </c>
      <c r="D1932" s="152" t="s">
        <v>604</v>
      </c>
      <c r="E1932" s="152" t="s">
        <v>614</v>
      </c>
      <c r="F1932"/>
      <c r="G1932" s="152" t="s">
        <v>608</v>
      </c>
      <c r="H1932" s="152" t="s">
        <v>424</v>
      </c>
      <c r="I1932" s="152" t="s">
        <v>506</v>
      </c>
      <c r="J1932">
        <v>7.8200000000000006E-2</v>
      </c>
      <c r="K1932" s="152" t="s">
        <v>744</v>
      </c>
      <c r="L1932" s="152" t="s">
        <v>741</v>
      </c>
      <c r="M1932">
        <v>2022</v>
      </c>
      <c r="N1932" t="s">
        <v>6344</v>
      </c>
    </row>
    <row r="1933" spans="1:14">
      <c r="A1933" s="152" t="s">
        <v>2804</v>
      </c>
      <c r="B1933" s="152" t="s">
        <v>444</v>
      </c>
      <c r="C1933" s="152" t="s">
        <v>720</v>
      </c>
      <c r="D1933" s="152" t="s">
        <v>604</v>
      </c>
      <c r="E1933" s="152" t="s">
        <v>614</v>
      </c>
      <c r="F1933"/>
      <c r="G1933" s="152" t="s">
        <v>141</v>
      </c>
      <c r="H1933" s="152" t="s">
        <v>606</v>
      </c>
      <c r="I1933" s="152" t="s">
        <v>506</v>
      </c>
      <c r="J1933">
        <v>0.27426</v>
      </c>
      <c r="K1933" s="152" t="s">
        <v>744</v>
      </c>
      <c r="L1933" s="152" t="s">
        <v>741</v>
      </c>
      <c r="M1933">
        <v>2022</v>
      </c>
      <c r="N1933" t="s">
        <v>6345</v>
      </c>
    </row>
    <row r="1934" spans="1:14">
      <c r="A1934" s="152" t="s">
        <v>2805</v>
      </c>
      <c r="B1934" s="152" t="s">
        <v>444</v>
      </c>
      <c r="C1934" s="152" t="s">
        <v>720</v>
      </c>
      <c r="D1934" s="152" t="s">
        <v>604</v>
      </c>
      <c r="E1934" s="152" t="s">
        <v>614</v>
      </c>
      <c r="F1934"/>
      <c r="G1934" s="152" t="s">
        <v>207</v>
      </c>
      <c r="H1934" s="152" t="s">
        <v>606</v>
      </c>
      <c r="I1934" s="152" t="s">
        <v>506</v>
      </c>
      <c r="J1934">
        <v>0.38857000000000003</v>
      </c>
      <c r="K1934" s="152" t="s">
        <v>744</v>
      </c>
      <c r="L1934" s="152" t="s">
        <v>741</v>
      </c>
      <c r="M1934">
        <v>2022</v>
      </c>
      <c r="N1934" t="s">
        <v>6346</v>
      </c>
    </row>
    <row r="1935" spans="1:14">
      <c r="A1935" s="152" t="s">
        <v>2806</v>
      </c>
      <c r="B1935" s="152" t="s">
        <v>444</v>
      </c>
      <c r="C1935" s="152" t="s">
        <v>720</v>
      </c>
      <c r="D1935" s="152" t="s">
        <v>604</v>
      </c>
      <c r="E1935" s="152" t="s">
        <v>614</v>
      </c>
      <c r="F1935"/>
      <c r="G1935" s="152" t="s">
        <v>208</v>
      </c>
      <c r="H1935" s="152" t="s">
        <v>606</v>
      </c>
      <c r="I1935" s="152" t="s">
        <v>506</v>
      </c>
      <c r="J1935">
        <v>0.37025000000000002</v>
      </c>
      <c r="K1935" s="152" t="s">
        <v>744</v>
      </c>
      <c r="L1935" s="152" t="s">
        <v>741</v>
      </c>
      <c r="M1935">
        <v>2022</v>
      </c>
      <c r="N1935" t="s">
        <v>6347</v>
      </c>
    </row>
    <row r="1936" spans="1:14">
      <c r="A1936" s="152" t="s">
        <v>2807</v>
      </c>
      <c r="B1936" s="152" t="s">
        <v>444</v>
      </c>
      <c r="C1936" s="152" t="s">
        <v>720</v>
      </c>
      <c r="D1936" s="152" t="s">
        <v>604</v>
      </c>
      <c r="E1936" s="152" t="s">
        <v>614</v>
      </c>
      <c r="F1936"/>
      <c r="G1936" s="152" t="s">
        <v>607</v>
      </c>
      <c r="H1936" s="152" t="s">
        <v>606</v>
      </c>
      <c r="I1936" s="152" t="s">
        <v>506</v>
      </c>
      <c r="J1936">
        <v>0.15060999999999999</v>
      </c>
      <c r="K1936" s="152" t="s">
        <v>744</v>
      </c>
      <c r="L1936" s="152" t="s">
        <v>741</v>
      </c>
      <c r="M1936">
        <v>2022</v>
      </c>
      <c r="N1936" t="s">
        <v>6348</v>
      </c>
    </row>
    <row r="1937" spans="1:14">
      <c r="A1937" s="152" t="s">
        <v>2808</v>
      </c>
      <c r="B1937" s="152" t="s">
        <v>444</v>
      </c>
      <c r="C1937" s="152" t="s">
        <v>720</v>
      </c>
      <c r="D1937" s="152" t="s">
        <v>604</v>
      </c>
      <c r="E1937" s="152" t="s">
        <v>614</v>
      </c>
      <c r="F1937"/>
      <c r="G1937" s="152" t="s">
        <v>608</v>
      </c>
      <c r="H1937" s="152" t="s">
        <v>606</v>
      </c>
      <c r="I1937" s="152" t="s">
        <v>506</v>
      </c>
      <c r="J1937">
        <v>0.12584999999999999</v>
      </c>
      <c r="K1937" s="152" t="s">
        <v>744</v>
      </c>
      <c r="L1937" s="152" t="s">
        <v>741</v>
      </c>
      <c r="M1937">
        <v>2022</v>
      </c>
      <c r="N1937" t="s">
        <v>6349</v>
      </c>
    </row>
    <row r="1938" spans="1:14">
      <c r="A1938" s="152" t="s">
        <v>2809</v>
      </c>
      <c r="B1938" s="152" t="s">
        <v>444</v>
      </c>
      <c r="C1938" s="152" t="s">
        <v>720</v>
      </c>
      <c r="D1938" s="152" t="s">
        <v>604</v>
      </c>
      <c r="E1938" s="152" t="s">
        <v>615</v>
      </c>
      <c r="F1938"/>
      <c r="G1938" s="152" t="s">
        <v>141</v>
      </c>
      <c r="H1938" s="152" t="s">
        <v>424</v>
      </c>
      <c r="I1938" s="152" t="s">
        <v>506</v>
      </c>
      <c r="J1938">
        <v>0.20296413999999999</v>
      </c>
      <c r="K1938" s="152" t="s">
        <v>744</v>
      </c>
      <c r="L1938" s="152" t="s">
        <v>741</v>
      </c>
      <c r="M1938">
        <v>2022</v>
      </c>
      <c r="N1938" t="s">
        <v>6350</v>
      </c>
    </row>
    <row r="1939" spans="1:14">
      <c r="A1939" s="152" t="s">
        <v>2810</v>
      </c>
      <c r="B1939" s="152" t="s">
        <v>444</v>
      </c>
      <c r="C1939" s="152" t="s">
        <v>720</v>
      </c>
      <c r="D1939" s="152" t="s">
        <v>604</v>
      </c>
      <c r="E1939" s="152" t="s">
        <v>615</v>
      </c>
      <c r="F1939"/>
      <c r="G1939" s="152" t="s">
        <v>207</v>
      </c>
      <c r="H1939" s="152" t="s">
        <v>424</v>
      </c>
      <c r="I1939" s="152" t="s">
        <v>506</v>
      </c>
      <c r="J1939">
        <v>0.21060000000000001</v>
      </c>
      <c r="K1939" s="152" t="s">
        <v>744</v>
      </c>
      <c r="L1939" s="152" t="s">
        <v>741</v>
      </c>
      <c r="M1939">
        <v>2022</v>
      </c>
      <c r="N1939" t="s">
        <v>6351</v>
      </c>
    </row>
    <row r="1940" spans="1:14">
      <c r="A1940" s="152" t="s">
        <v>2811</v>
      </c>
      <c r="B1940" s="152" t="s">
        <v>444</v>
      </c>
      <c r="C1940" s="152" t="s">
        <v>720</v>
      </c>
      <c r="D1940" s="152" t="s">
        <v>604</v>
      </c>
      <c r="E1940" s="152" t="s">
        <v>615</v>
      </c>
      <c r="F1940"/>
      <c r="G1940" s="152" t="s">
        <v>208</v>
      </c>
      <c r="H1940" s="152" t="s">
        <v>424</v>
      </c>
      <c r="I1940" s="152" t="s">
        <v>506</v>
      </c>
      <c r="J1940">
        <v>0.20518</v>
      </c>
      <c r="K1940" s="152" t="s">
        <v>744</v>
      </c>
      <c r="L1940" s="152" t="s">
        <v>741</v>
      </c>
      <c r="M1940">
        <v>2022</v>
      </c>
      <c r="N1940" t="s">
        <v>6352</v>
      </c>
    </row>
    <row r="1941" spans="1:14">
      <c r="A1941" s="152" t="s">
        <v>2812</v>
      </c>
      <c r="B1941" s="152" t="s">
        <v>444</v>
      </c>
      <c r="C1941" s="152" t="s">
        <v>720</v>
      </c>
      <c r="D1941" s="152" t="s">
        <v>604</v>
      </c>
      <c r="E1941" s="152" t="s">
        <v>615</v>
      </c>
      <c r="F1941"/>
      <c r="G1941" s="152" t="s">
        <v>607</v>
      </c>
      <c r="H1941" s="152" t="s">
        <v>424</v>
      </c>
      <c r="I1941" s="152" t="s">
        <v>506</v>
      </c>
      <c r="J1941">
        <v>0.10371</v>
      </c>
      <c r="K1941" s="152" t="s">
        <v>744</v>
      </c>
      <c r="L1941" s="152" t="s">
        <v>741</v>
      </c>
      <c r="M1941">
        <v>2022</v>
      </c>
      <c r="N1941" t="s">
        <v>6353</v>
      </c>
    </row>
    <row r="1942" spans="1:14">
      <c r="A1942" s="152" t="s">
        <v>2813</v>
      </c>
      <c r="B1942" s="152" t="s">
        <v>444</v>
      </c>
      <c r="C1942" s="152" t="s">
        <v>720</v>
      </c>
      <c r="D1942" s="152" t="s">
        <v>604</v>
      </c>
      <c r="E1942" s="152" t="s">
        <v>615</v>
      </c>
      <c r="F1942"/>
      <c r="G1942" s="152" t="s">
        <v>608</v>
      </c>
      <c r="H1942" s="152" t="s">
        <v>424</v>
      </c>
      <c r="I1942" s="152" t="s">
        <v>506</v>
      </c>
      <c r="J1942">
        <v>6.0179999999999997E-2</v>
      </c>
      <c r="K1942" s="152" t="s">
        <v>744</v>
      </c>
      <c r="L1942" s="152" t="s">
        <v>741</v>
      </c>
      <c r="M1942">
        <v>2022</v>
      </c>
      <c r="N1942" t="s">
        <v>6354</v>
      </c>
    </row>
    <row r="1943" spans="1:14">
      <c r="A1943" s="152" t="s">
        <v>2814</v>
      </c>
      <c r="B1943" s="152" t="s">
        <v>444</v>
      </c>
      <c r="C1943" s="152" t="s">
        <v>720</v>
      </c>
      <c r="D1943" s="152" t="s">
        <v>604</v>
      </c>
      <c r="E1943" s="152" t="s">
        <v>615</v>
      </c>
      <c r="F1943"/>
      <c r="G1943" s="152" t="s">
        <v>141</v>
      </c>
      <c r="H1943" s="152" t="s">
        <v>606</v>
      </c>
      <c r="I1943" s="152" t="s">
        <v>506</v>
      </c>
      <c r="J1943">
        <v>0.32665</v>
      </c>
      <c r="K1943" s="152" t="s">
        <v>744</v>
      </c>
      <c r="L1943" s="152" t="s">
        <v>741</v>
      </c>
      <c r="M1943">
        <v>2022</v>
      </c>
      <c r="N1943" t="s">
        <v>6355</v>
      </c>
    </row>
    <row r="1944" spans="1:14">
      <c r="A1944" s="152" t="s">
        <v>2815</v>
      </c>
      <c r="B1944" s="152" t="s">
        <v>444</v>
      </c>
      <c r="C1944" s="152" t="s">
        <v>720</v>
      </c>
      <c r="D1944" s="152" t="s">
        <v>604</v>
      </c>
      <c r="E1944" s="152" t="s">
        <v>615</v>
      </c>
      <c r="F1944"/>
      <c r="G1944" s="152" t="s">
        <v>207</v>
      </c>
      <c r="H1944" s="152" t="s">
        <v>606</v>
      </c>
      <c r="I1944" s="152" t="s">
        <v>506</v>
      </c>
      <c r="J1944">
        <v>0.33892</v>
      </c>
      <c r="K1944" s="152" t="s">
        <v>744</v>
      </c>
      <c r="L1944" s="152" t="s">
        <v>741</v>
      </c>
      <c r="M1944">
        <v>2022</v>
      </c>
      <c r="N1944" t="s">
        <v>6356</v>
      </c>
    </row>
    <row r="1945" spans="1:14">
      <c r="A1945" s="152" t="s">
        <v>2816</v>
      </c>
      <c r="B1945" s="152" t="s">
        <v>444</v>
      </c>
      <c r="C1945" s="152" t="s">
        <v>720</v>
      </c>
      <c r="D1945" s="152" t="s">
        <v>604</v>
      </c>
      <c r="E1945" s="152" t="s">
        <v>615</v>
      </c>
      <c r="F1945"/>
      <c r="G1945" s="152" t="s">
        <v>208</v>
      </c>
      <c r="H1945" s="152" t="s">
        <v>606</v>
      </c>
      <c r="I1945" s="152" t="s">
        <v>506</v>
      </c>
      <c r="J1945">
        <v>0.33019999999999999</v>
      </c>
      <c r="K1945" s="152" t="s">
        <v>744</v>
      </c>
      <c r="L1945" s="152" t="s">
        <v>741</v>
      </c>
      <c r="M1945">
        <v>2022</v>
      </c>
      <c r="N1945" t="s">
        <v>6357</v>
      </c>
    </row>
    <row r="1946" spans="1:14">
      <c r="A1946" s="152" t="s">
        <v>2817</v>
      </c>
      <c r="B1946" s="152" t="s">
        <v>444</v>
      </c>
      <c r="C1946" s="152" t="s">
        <v>720</v>
      </c>
      <c r="D1946" s="152" t="s">
        <v>604</v>
      </c>
      <c r="E1946" s="152" t="s">
        <v>615</v>
      </c>
      <c r="F1946"/>
      <c r="G1946" s="152" t="s">
        <v>607</v>
      </c>
      <c r="H1946" s="152" t="s">
        <v>606</v>
      </c>
      <c r="I1946" s="152" t="s">
        <v>506</v>
      </c>
      <c r="J1946">
        <v>0.16691</v>
      </c>
      <c r="K1946" s="152" t="s">
        <v>744</v>
      </c>
      <c r="L1946" s="152" t="s">
        <v>741</v>
      </c>
      <c r="M1946">
        <v>2022</v>
      </c>
      <c r="N1946" t="s">
        <v>6358</v>
      </c>
    </row>
    <row r="1947" spans="1:14">
      <c r="A1947" s="152" t="s">
        <v>2818</v>
      </c>
      <c r="B1947" s="152" t="s">
        <v>444</v>
      </c>
      <c r="C1947" s="152" t="s">
        <v>720</v>
      </c>
      <c r="D1947" s="152" t="s">
        <v>604</v>
      </c>
      <c r="E1947" s="152" t="s">
        <v>615</v>
      </c>
      <c r="F1947"/>
      <c r="G1947" s="152" t="s">
        <v>608</v>
      </c>
      <c r="H1947" s="152" t="s">
        <v>606</v>
      </c>
      <c r="I1947" s="152" t="s">
        <v>506</v>
      </c>
      <c r="J1947">
        <v>9.6850000000000006E-2</v>
      </c>
      <c r="K1947" s="152" t="s">
        <v>744</v>
      </c>
      <c r="L1947" s="152" t="s">
        <v>741</v>
      </c>
      <c r="M1947">
        <v>2022</v>
      </c>
      <c r="N1947" t="s">
        <v>6359</v>
      </c>
    </row>
    <row r="1948" spans="1:14">
      <c r="A1948" s="152" t="s">
        <v>2819</v>
      </c>
      <c r="B1948" s="152" t="s">
        <v>444</v>
      </c>
      <c r="C1948" s="152" t="s">
        <v>720</v>
      </c>
      <c r="D1948" s="152" t="s">
        <v>604</v>
      </c>
      <c r="E1948" s="152" t="s">
        <v>616</v>
      </c>
      <c r="F1948"/>
      <c r="G1948" s="152" t="s">
        <v>141</v>
      </c>
      <c r="H1948" s="152" t="s">
        <v>424</v>
      </c>
      <c r="I1948" s="152" t="s">
        <v>506</v>
      </c>
      <c r="J1948">
        <v>0.17784414000000001</v>
      </c>
      <c r="K1948" s="152" t="s">
        <v>744</v>
      </c>
      <c r="L1948" s="152" t="s">
        <v>741</v>
      </c>
      <c r="M1948">
        <v>2022</v>
      </c>
      <c r="N1948" t="s">
        <v>6360</v>
      </c>
    </row>
    <row r="1949" spans="1:14">
      <c r="A1949" s="152" t="s">
        <v>2820</v>
      </c>
      <c r="B1949" s="152" t="s">
        <v>444</v>
      </c>
      <c r="C1949" s="152" t="s">
        <v>720</v>
      </c>
      <c r="D1949" s="152" t="s">
        <v>604</v>
      </c>
      <c r="E1949" s="152" t="s">
        <v>616</v>
      </c>
      <c r="F1949"/>
      <c r="G1949" s="152" t="s">
        <v>207</v>
      </c>
      <c r="H1949" s="152" t="s">
        <v>424</v>
      </c>
      <c r="I1949" s="152" t="s">
        <v>506</v>
      </c>
      <c r="J1949">
        <v>0.19117999999999999</v>
      </c>
      <c r="K1949" s="152" t="s">
        <v>744</v>
      </c>
      <c r="L1949" s="152" t="s">
        <v>741</v>
      </c>
      <c r="M1949">
        <v>2022</v>
      </c>
      <c r="N1949" t="s">
        <v>6361</v>
      </c>
    </row>
    <row r="1950" spans="1:14">
      <c r="A1950" s="152" t="s">
        <v>2821</v>
      </c>
      <c r="B1950" s="152" t="s">
        <v>444</v>
      </c>
      <c r="C1950" s="152" t="s">
        <v>720</v>
      </c>
      <c r="D1950" s="152" t="s">
        <v>604</v>
      </c>
      <c r="E1950" s="152" t="s">
        <v>616</v>
      </c>
      <c r="F1950"/>
      <c r="G1950" s="152" t="s">
        <v>208</v>
      </c>
      <c r="H1950" s="152" t="s">
        <v>424</v>
      </c>
      <c r="I1950" s="152" t="s">
        <v>506</v>
      </c>
      <c r="J1950">
        <v>0.18146000000000001</v>
      </c>
      <c r="K1950" s="152" t="s">
        <v>744</v>
      </c>
      <c r="L1950" s="152" t="s">
        <v>741</v>
      </c>
      <c r="M1950">
        <v>2022</v>
      </c>
      <c r="N1950" t="s">
        <v>6362</v>
      </c>
    </row>
    <row r="1951" spans="1:14">
      <c r="A1951" s="152" t="s">
        <v>2822</v>
      </c>
      <c r="B1951" s="152" t="s">
        <v>444</v>
      </c>
      <c r="C1951" s="152" t="s">
        <v>720</v>
      </c>
      <c r="D1951" s="152" t="s">
        <v>604</v>
      </c>
      <c r="E1951" s="152" t="s">
        <v>616</v>
      </c>
      <c r="F1951"/>
      <c r="G1951" s="152" t="s">
        <v>607</v>
      </c>
      <c r="H1951" s="152" t="s">
        <v>424</v>
      </c>
      <c r="I1951" s="152" t="s">
        <v>506</v>
      </c>
      <c r="J1951">
        <v>9.035E-2</v>
      </c>
      <c r="K1951" s="152" t="s">
        <v>744</v>
      </c>
      <c r="L1951" s="152" t="s">
        <v>741</v>
      </c>
      <c r="M1951">
        <v>2022</v>
      </c>
      <c r="N1951" t="s">
        <v>6363</v>
      </c>
    </row>
    <row r="1952" spans="1:14">
      <c r="A1952" s="152" t="s">
        <v>2823</v>
      </c>
      <c r="B1952" s="152" t="s">
        <v>444</v>
      </c>
      <c r="C1952" s="152" t="s">
        <v>720</v>
      </c>
      <c r="D1952" s="152" t="s">
        <v>604</v>
      </c>
      <c r="E1952" s="152" t="s">
        <v>616</v>
      </c>
      <c r="F1952"/>
      <c r="G1952" s="152" t="s">
        <v>608</v>
      </c>
      <c r="H1952" s="152" t="s">
        <v>424</v>
      </c>
      <c r="I1952" s="152" t="s">
        <v>506</v>
      </c>
      <c r="J1952">
        <v>6.8809999999999996E-2</v>
      </c>
      <c r="K1952" s="152" t="s">
        <v>744</v>
      </c>
      <c r="L1952" s="152" t="s">
        <v>741</v>
      </c>
      <c r="M1952">
        <v>2022</v>
      </c>
      <c r="N1952" t="s">
        <v>6364</v>
      </c>
    </row>
    <row r="1953" spans="1:14">
      <c r="A1953" s="152" t="s">
        <v>2824</v>
      </c>
      <c r="B1953" s="152" t="s">
        <v>444</v>
      </c>
      <c r="C1953" s="152" t="s">
        <v>720</v>
      </c>
      <c r="D1953" s="152" t="s">
        <v>604</v>
      </c>
      <c r="E1953" s="152" t="s">
        <v>616</v>
      </c>
      <c r="F1953"/>
      <c r="G1953" s="152" t="s">
        <v>141</v>
      </c>
      <c r="H1953" s="152" t="s">
        <v>606</v>
      </c>
      <c r="I1953" s="152" t="s">
        <v>506</v>
      </c>
      <c r="J1953">
        <v>0.28621000000000002</v>
      </c>
      <c r="K1953" s="152" t="s">
        <v>744</v>
      </c>
      <c r="L1953" s="152" t="s">
        <v>741</v>
      </c>
      <c r="M1953">
        <v>2022</v>
      </c>
      <c r="N1953" t="s">
        <v>6365</v>
      </c>
    </row>
    <row r="1954" spans="1:14">
      <c r="A1954" s="152" t="s">
        <v>2825</v>
      </c>
      <c r="B1954" s="152" t="s">
        <v>444</v>
      </c>
      <c r="C1954" s="152" t="s">
        <v>720</v>
      </c>
      <c r="D1954" s="152" t="s">
        <v>604</v>
      </c>
      <c r="E1954" s="152" t="s">
        <v>616</v>
      </c>
      <c r="F1954"/>
      <c r="G1954" s="152" t="s">
        <v>207</v>
      </c>
      <c r="H1954" s="152" t="s">
        <v>606</v>
      </c>
      <c r="I1954" s="152" t="s">
        <v>506</v>
      </c>
      <c r="J1954">
        <v>0.30767</v>
      </c>
      <c r="K1954" s="152" t="s">
        <v>744</v>
      </c>
      <c r="L1954" s="152" t="s">
        <v>741</v>
      </c>
      <c r="M1954">
        <v>2022</v>
      </c>
      <c r="N1954" t="s">
        <v>6366</v>
      </c>
    </row>
    <row r="1955" spans="1:14">
      <c r="A1955" s="152" t="s">
        <v>2826</v>
      </c>
      <c r="B1955" s="152" t="s">
        <v>444</v>
      </c>
      <c r="C1955" s="152" t="s">
        <v>720</v>
      </c>
      <c r="D1955" s="152" t="s">
        <v>604</v>
      </c>
      <c r="E1955" s="152" t="s">
        <v>616</v>
      </c>
      <c r="F1955"/>
      <c r="G1955" s="152" t="s">
        <v>208</v>
      </c>
      <c r="H1955" s="152" t="s">
        <v>606</v>
      </c>
      <c r="I1955" s="152" t="s">
        <v>506</v>
      </c>
      <c r="J1955">
        <v>0.29203000000000001</v>
      </c>
      <c r="K1955" s="152" t="s">
        <v>744</v>
      </c>
      <c r="L1955" s="152" t="s">
        <v>741</v>
      </c>
      <c r="M1955">
        <v>2022</v>
      </c>
      <c r="N1955" t="s">
        <v>6367</v>
      </c>
    </row>
    <row r="1956" spans="1:14">
      <c r="A1956" s="152" t="s">
        <v>2827</v>
      </c>
      <c r="B1956" s="152" t="s">
        <v>444</v>
      </c>
      <c r="C1956" s="152" t="s">
        <v>720</v>
      </c>
      <c r="D1956" s="152" t="s">
        <v>604</v>
      </c>
      <c r="E1956" s="152" t="s">
        <v>616</v>
      </c>
      <c r="F1956"/>
      <c r="G1956" s="152" t="s">
        <v>607</v>
      </c>
      <c r="H1956" s="152" t="s">
        <v>606</v>
      </c>
      <c r="I1956" s="152" t="s">
        <v>506</v>
      </c>
      <c r="J1956">
        <v>0.1454</v>
      </c>
      <c r="K1956" s="152" t="s">
        <v>744</v>
      </c>
      <c r="L1956" s="152" t="s">
        <v>741</v>
      </c>
      <c r="M1956">
        <v>2022</v>
      </c>
      <c r="N1956" t="s">
        <v>6368</v>
      </c>
    </row>
    <row r="1957" spans="1:14">
      <c r="A1957" s="152" t="s">
        <v>2828</v>
      </c>
      <c r="B1957" s="152" t="s">
        <v>444</v>
      </c>
      <c r="C1957" s="152" t="s">
        <v>720</v>
      </c>
      <c r="D1957" s="152" t="s">
        <v>604</v>
      </c>
      <c r="E1957" s="152" t="s">
        <v>616</v>
      </c>
      <c r="F1957"/>
      <c r="G1957" s="152" t="s">
        <v>608</v>
      </c>
      <c r="H1957" s="152" t="s">
        <v>606</v>
      </c>
      <c r="I1957" s="152" t="s">
        <v>506</v>
      </c>
      <c r="J1957">
        <v>0.11075</v>
      </c>
      <c r="K1957" s="152" t="s">
        <v>744</v>
      </c>
      <c r="L1957" s="152" t="s">
        <v>741</v>
      </c>
      <c r="M1957">
        <v>2022</v>
      </c>
      <c r="N1957" t="s">
        <v>6369</v>
      </c>
    </row>
    <row r="1958" spans="1:14">
      <c r="A1958" s="152" t="s">
        <v>2829</v>
      </c>
      <c r="B1958" s="152" t="s">
        <v>444</v>
      </c>
      <c r="C1958" s="152" t="s">
        <v>720</v>
      </c>
      <c r="D1958" s="152" t="s">
        <v>617</v>
      </c>
      <c r="E1958" s="152" t="s">
        <v>212</v>
      </c>
      <c r="F1958"/>
      <c r="G1958" s="152" t="s">
        <v>141</v>
      </c>
      <c r="H1958" s="152" t="s">
        <v>424</v>
      </c>
      <c r="I1958" s="152" t="s">
        <v>506</v>
      </c>
      <c r="J1958">
        <v>0.13989414</v>
      </c>
      <c r="K1958" s="152" t="s">
        <v>744</v>
      </c>
      <c r="L1958" s="152" t="s">
        <v>741</v>
      </c>
      <c r="M1958">
        <v>2022</v>
      </c>
      <c r="N1958" t="s">
        <v>6370</v>
      </c>
    </row>
    <row r="1959" spans="1:14">
      <c r="A1959" s="152" t="s">
        <v>2830</v>
      </c>
      <c r="B1959" s="152" t="s">
        <v>444</v>
      </c>
      <c r="C1959" s="152" t="s">
        <v>720</v>
      </c>
      <c r="D1959" s="152" t="s">
        <v>617</v>
      </c>
      <c r="E1959" s="152" t="s">
        <v>212</v>
      </c>
      <c r="F1959"/>
      <c r="G1959" s="152" t="s">
        <v>207</v>
      </c>
      <c r="H1959" s="152" t="s">
        <v>424</v>
      </c>
      <c r="I1959" s="152" t="s">
        <v>506</v>
      </c>
      <c r="J1959">
        <v>0.14652000000000001</v>
      </c>
      <c r="K1959" s="152" t="s">
        <v>744</v>
      </c>
      <c r="L1959" s="152" t="s">
        <v>741</v>
      </c>
      <c r="M1959">
        <v>2022</v>
      </c>
      <c r="N1959" t="s">
        <v>6371</v>
      </c>
    </row>
    <row r="1960" spans="1:14">
      <c r="A1960" s="152" t="s">
        <v>2831</v>
      </c>
      <c r="B1960" s="152" t="s">
        <v>444</v>
      </c>
      <c r="C1960" s="152" t="s">
        <v>720</v>
      </c>
      <c r="D1960" s="152" t="s">
        <v>617</v>
      </c>
      <c r="E1960" s="152" t="s">
        <v>212</v>
      </c>
      <c r="F1960"/>
      <c r="G1960" s="152" t="s">
        <v>215</v>
      </c>
      <c r="H1960" s="152" t="s">
        <v>424</v>
      </c>
      <c r="I1960" s="152" t="s">
        <v>506</v>
      </c>
      <c r="J1960">
        <v>0.10332</v>
      </c>
      <c r="K1960" s="152" t="s">
        <v>744</v>
      </c>
      <c r="L1960" s="152" t="s">
        <v>741</v>
      </c>
      <c r="M1960">
        <v>2022</v>
      </c>
      <c r="N1960" t="s">
        <v>6372</v>
      </c>
    </row>
    <row r="1961" spans="1:14">
      <c r="A1961" s="152" t="s">
        <v>2832</v>
      </c>
      <c r="B1961" s="152" t="s">
        <v>444</v>
      </c>
      <c r="C1961" s="152" t="s">
        <v>720</v>
      </c>
      <c r="D1961" s="152" t="s">
        <v>617</v>
      </c>
      <c r="E1961" s="152" t="s">
        <v>212</v>
      </c>
      <c r="F1961"/>
      <c r="G1961" s="152" t="s">
        <v>10</v>
      </c>
      <c r="H1961" s="152" t="s">
        <v>424</v>
      </c>
      <c r="I1961" s="152" t="s">
        <v>506</v>
      </c>
      <c r="J1961"/>
      <c r="K1961" s="152" t="s">
        <v>744</v>
      </c>
      <c r="L1961" s="152" t="s">
        <v>741</v>
      </c>
      <c r="M1961">
        <v>2022</v>
      </c>
      <c r="N1961" t="s">
        <v>6373</v>
      </c>
    </row>
    <row r="1962" spans="1:14">
      <c r="A1962" s="152" t="s">
        <v>2833</v>
      </c>
      <c r="B1962" s="152" t="s">
        <v>444</v>
      </c>
      <c r="C1962" s="152" t="s">
        <v>720</v>
      </c>
      <c r="D1962" s="152" t="s">
        <v>617</v>
      </c>
      <c r="E1962" s="152" t="s">
        <v>212</v>
      </c>
      <c r="F1962"/>
      <c r="G1962" s="152" t="s">
        <v>12</v>
      </c>
      <c r="H1962" s="152" t="s">
        <v>424</v>
      </c>
      <c r="I1962" s="152" t="s">
        <v>506</v>
      </c>
      <c r="J1962"/>
      <c r="K1962" s="152" t="s">
        <v>744</v>
      </c>
      <c r="L1962" s="152" t="s">
        <v>741</v>
      </c>
      <c r="M1962">
        <v>2022</v>
      </c>
      <c r="N1962" t="s">
        <v>6374</v>
      </c>
    </row>
    <row r="1963" spans="1:14">
      <c r="A1963" s="152" t="s">
        <v>2834</v>
      </c>
      <c r="B1963" s="152" t="s">
        <v>444</v>
      </c>
      <c r="C1963" s="152" t="s">
        <v>720</v>
      </c>
      <c r="D1963" s="152" t="s">
        <v>617</v>
      </c>
      <c r="E1963" s="152" t="s">
        <v>212</v>
      </c>
      <c r="F1963"/>
      <c r="G1963" s="152" t="s">
        <v>208</v>
      </c>
      <c r="H1963" s="152" t="s">
        <v>424</v>
      </c>
      <c r="I1963" s="152" t="s">
        <v>506</v>
      </c>
      <c r="J1963">
        <v>0.1444</v>
      </c>
      <c r="K1963" s="152" t="s">
        <v>744</v>
      </c>
      <c r="L1963" s="152" t="s">
        <v>741</v>
      </c>
      <c r="M1963">
        <v>2022</v>
      </c>
      <c r="N1963" t="s">
        <v>6375</v>
      </c>
    </row>
    <row r="1964" spans="1:14">
      <c r="A1964" s="152" t="s">
        <v>2835</v>
      </c>
      <c r="B1964" s="152" t="s">
        <v>444</v>
      </c>
      <c r="C1964" s="152" t="s">
        <v>720</v>
      </c>
      <c r="D1964" s="152" t="s">
        <v>617</v>
      </c>
      <c r="E1964" s="152" t="s">
        <v>212</v>
      </c>
      <c r="F1964"/>
      <c r="G1964" s="152" t="s">
        <v>607</v>
      </c>
      <c r="H1964" s="152" t="s">
        <v>424</v>
      </c>
      <c r="I1964" s="152" t="s">
        <v>506</v>
      </c>
      <c r="J1964">
        <v>5.2549999999999999E-2</v>
      </c>
      <c r="K1964" s="152" t="s">
        <v>744</v>
      </c>
      <c r="L1964" s="152" t="s">
        <v>741</v>
      </c>
      <c r="M1964">
        <v>2022</v>
      </c>
      <c r="N1964" t="s">
        <v>6376</v>
      </c>
    </row>
    <row r="1965" spans="1:14">
      <c r="A1965" s="152" t="s">
        <v>2836</v>
      </c>
      <c r="B1965" s="152" t="s">
        <v>444</v>
      </c>
      <c r="C1965" s="152" t="s">
        <v>720</v>
      </c>
      <c r="D1965" s="152" t="s">
        <v>617</v>
      </c>
      <c r="E1965" s="152" t="s">
        <v>212</v>
      </c>
      <c r="F1965"/>
      <c r="G1965" s="152" t="s">
        <v>608</v>
      </c>
      <c r="H1965" s="152" t="s">
        <v>424</v>
      </c>
      <c r="I1965" s="152" t="s">
        <v>506</v>
      </c>
      <c r="J1965">
        <v>4.4159999999999998E-2</v>
      </c>
      <c r="K1965" s="152" t="s">
        <v>744</v>
      </c>
      <c r="L1965" s="152" t="s">
        <v>741</v>
      </c>
      <c r="M1965">
        <v>2022</v>
      </c>
      <c r="N1965" t="s">
        <v>6377</v>
      </c>
    </row>
    <row r="1966" spans="1:14">
      <c r="A1966" s="152" t="s">
        <v>2837</v>
      </c>
      <c r="B1966" s="152" t="s">
        <v>444</v>
      </c>
      <c r="C1966" s="152" t="s">
        <v>720</v>
      </c>
      <c r="D1966" s="152" t="s">
        <v>617</v>
      </c>
      <c r="E1966" s="152" t="s">
        <v>212</v>
      </c>
      <c r="F1966"/>
      <c r="G1966" s="152" t="s">
        <v>141</v>
      </c>
      <c r="H1966" s="152" t="s">
        <v>606</v>
      </c>
      <c r="I1966" s="152" t="s">
        <v>506</v>
      </c>
      <c r="J1966">
        <v>0.22514000000000001</v>
      </c>
      <c r="K1966" s="152" t="s">
        <v>744</v>
      </c>
      <c r="L1966" s="152" t="s">
        <v>741</v>
      </c>
      <c r="M1966">
        <v>2022</v>
      </c>
      <c r="N1966" t="s">
        <v>6378</v>
      </c>
    </row>
    <row r="1967" spans="1:14">
      <c r="A1967" s="152" t="s">
        <v>2838</v>
      </c>
      <c r="B1967" s="152" t="s">
        <v>444</v>
      </c>
      <c r="C1967" s="152" t="s">
        <v>720</v>
      </c>
      <c r="D1967" s="152" t="s">
        <v>617</v>
      </c>
      <c r="E1967" s="152" t="s">
        <v>212</v>
      </c>
      <c r="F1967"/>
      <c r="G1967" s="152" t="s">
        <v>207</v>
      </c>
      <c r="H1967" s="152" t="s">
        <v>606</v>
      </c>
      <c r="I1967" s="152" t="s">
        <v>506</v>
      </c>
      <c r="J1967">
        <v>0.23580000000000001</v>
      </c>
      <c r="K1967" s="152" t="s">
        <v>744</v>
      </c>
      <c r="L1967" s="152" t="s">
        <v>741</v>
      </c>
      <c r="M1967">
        <v>2022</v>
      </c>
      <c r="N1967" t="s">
        <v>6379</v>
      </c>
    </row>
    <row r="1968" spans="1:14">
      <c r="A1968" s="152" t="s">
        <v>2839</v>
      </c>
      <c r="B1968" s="152" t="s">
        <v>444</v>
      </c>
      <c r="C1968" s="152" t="s">
        <v>720</v>
      </c>
      <c r="D1968" s="152" t="s">
        <v>617</v>
      </c>
      <c r="E1968" s="152" t="s">
        <v>212</v>
      </c>
      <c r="F1968"/>
      <c r="G1968" s="152" t="s">
        <v>215</v>
      </c>
      <c r="H1968" s="152" t="s">
        <v>606</v>
      </c>
      <c r="I1968" s="152" t="s">
        <v>506</v>
      </c>
      <c r="J1968">
        <v>0.16628000000000001</v>
      </c>
      <c r="K1968" s="152" t="s">
        <v>744</v>
      </c>
      <c r="L1968" s="152" t="s">
        <v>741</v>
      </c>
      <c r="M1968">
        <v>2022</v>
      </c>
      <c r="N1968" t="s">
        <v>6380</v>
      </c>
    </row>
    <row r="1969" spans="1:14">
      <c r="A1969" s="152" t="s">
        <v>2840</v>
      </c>
      <c r="B1969" s="152" t="s">
        <v>444</v>
      </c>
      <c r="C1969" s="152" t="s">
        <v>720</v>
      </c>
      <c r="D1969" s="152" t="s">
        <v>617</v>
      </c>
      <c r="E1969" s="152" t="s">
        <v>212</v>
      </c>
      <c r="F1969"/>
      <c r="G1969" s="152" t="s">
        <v>10</v>
      </c>
      <c r="H1969" s="152" t="s">
        <v>606</v>
      </c>
      <c r="I1969" s="152" t="s">
        <v>506</v>
      </c>
      <c r="J1969"/>
      <c r="K1969" s="152" t="s">
        <v>744</v>
      </c>
      <c r="L1969" s="152" t="s">
        <v>741</v>
      </c>
      <c r="M1969">
        <v>2022</v>
      </c>
      <c r="N1969" t="s">
        <v>6381</v>
      </c>
    </row>
    <row r="1970" spans="1:14">
      <c r="A1970" s="152" t="s">
        <v>2841</v>
      </c>
      <c r="B1970" s="152" t="s">
        <v>444</v>
      </c>
      <c r="C1970" s="152" t="s">
        <v>720</v>
      </c>
      <c r="D1970" s="152" t="s">
        <v>617</v>
      </c>
      <c r="E1970" s="152" t="s">
        <v>212</v>
      </c>
      <c r="F1970"/>
      <c r="G1970" s="152" t="s">
        <v>12</v>
      </c>
      <c r="H1970" s="152" t="s">
        <v>606</v>
      </c>
      <c r="I1970" s="152" t="s">
        <v>506</v>
      </c>
      <c r="J1970"/>
      <c r="K1970" s="152" t="s">
        <v>744</v>
      </c>
      <c r="L1970" s="152" t="s">
        <v>741</v>
      </c>
      <c r="M1970">
        <v>2022</v>
      </c>
      <c r="N1970" t="s">
        <v>6382</v>
      </c>
    </row>
    <row r="1971" spans="1:14">
      <c r="A1971" s="152" t="s">
        <v>2842</v>
      </c>
      <c r="B1971" s="152" t="s">
        <v>444</v>
      </c>
      <c r="C1971" s="152" t="s">
        <v>720</v>
      </c>
      <c r="D1971" s="152" t="s">
        <v>617</v>
      </c>
      <c r="E1971" s="152" t="s">
        <v>212</v>
      </c>
      <c r="F1971"/>
      <c r="G1971" s="152" t="s">
        <v>208</v>
      </c>
      <c r="H1971" s="152" t="s">
        <v>606</v>
      </c>
      <c r="I1971" s="152" t="s">
        <v>506</v>
      </c>
      <c r="J1971">
        <v>0.23239000000000001</v>
      </c>
      <c r="K1971" s="152" t="s">
        <v>744</v>
      </c>
      <c r="L1971" s="152" t="s">
        <v>741</v>
      </c>
      <c r="M1971">
        <v>2022</v>
      </c>
      <c r="N1971" t="s">
        <v>6383</v>
      </c>
    </row>
    <row r="1972" spans="1:14">
      <c r="A1972" s="152" t="s">
        <v>2843</v>
      </c>
      <c r="B1972" s="152" t="s">
        <v>444</v>
      </c>
      <c r="C1972" s="152" t="s">
        <v>720</v>
      </c>
      <c r="D1972" s="152" t="s">
        <v>617</v>
      </c>
      <c r="E1972" s="152" t="s">
        <v>212</v>
      </c>
      <c r="F1972"/>
      <c r="G1972" s="152" t="s">
        <v>607</v>
      </c>
      <c r="H1972" s="152" t="s">
        <v>606</v>
      </c>
      <c r="I1972" s="152" t="s">
        <v>506</v>
      </c>
      <c r="J1972">
        <v>8.4580000000000002E-2</v>
      </c>
      <c r="K1972" s="152" t="s">
        <v>744</v>
      </c>
      <c r="L1972" s="152" t="s">
        <v>741</v>
      </c>
      <c r="M1972">
        <v>2022</v>
      </c>
      <c r="N1972" t="s">
        <v>6384</v>
      </c>
    </row>
    <row r="1973" spans="1:14">
      <c r="A1973" s="152" t="s">
        <v>2844</v>
      </c>
      <c r="B1973" s="152" t="s">
        <v>444</v>
      </c>
      <c r="C1973" s="152" t="s">
        <v>720</v>
      </c>
      <c r="D1973" s="152" t="s">
        <v>617</v>
      </c>
      <c r="E1973" s="152" t="s">
        <v>212</v>
      </c>
      <c r="F1973"/>
      <c r="G1973" s="152" t="s">
        <v>608</v>
      </c>
      <c r="H1973" s="152" t="s">
        <v>606</v>
      </c>
      <c r="I1973" s="152" t="s">
        <v>506</v>
      </c>
      <c r="J1973">
        <v>7.1069999999999994E-2</v>
      </c>
      <c r="K1973" s="152" t="s">
        <v>744</v>
      </c>
      <c r="L1973" s="152" t="s">
        <v>741</v>
      </c>
      <c r="M1973">
        <v>2022</v>
      </c>
      <c r="N1973" t="s">
        <v>6385</v>
      </c>
    </row>
    <row r="1974" spans="1:14">
      <c r="A1974" s="152" t="s">
        <v>2845</v>
      </c>
      <c r="B1974" s="152" t="s">
        <v>444</v>
      </c>
      <c r="C1974" s="152" t="s">
        <v>720</v>
      </c>
      <c r="D1974" s="152" t="s">
        <v>617</v>
      </c>
      <c r="E1974" s="152" t="s">
        <v>136</v>
      </c>
      <c r="F1974"/>
      <c r="G1974" s="152" t="s">
        <v>141</v>
      </c>
      <c r="H1974" s="152" t="s">
        <v>424</v>
      </c>
      <c r="I1974" s="152" t="s">
        <v>506</v>
      </c>
      <c r="J1974">
        <v>0.16800414</v>
      </c>
      <c r="K1974" s="152" t="s">
        <v>744</v>
      </c>
      <c r="L1974" s="152" t="s">
        <v>741</v>
      </c>
      <c r="M1974">
        <v>2022</v>
      </c>
      <c r="N1974" t="s">
        <v>6386</v>
      </c>
    </row>
    <row r="1975" spans="1:14">
      <c r="A1975" s="152" t="s">
        <v>2846</v>
      </c>
      <c r="B1975" s="152" t="s">
        <v>444</v>
      </c>
      <c r="C1975" s="152" t="s">
        <v>720</v>
      </c>
      <c r="D1975" s="152" t="s">
        <v>617</v>
      </c>
      <c r="E1975" s="152" t="s">
        <v>136</v>
      </c>
      <c r="F1975"/>
      <c r="G1975" s="152" t="s">
        <v>207</v>
      </c>
      <c r="H1975" s="152" t="s">
        <v>424</v>
      </c>
      <c r="I1975" s="152" t="s">
        <v>506</v>
      </c>
      <c r="J1975">
        <v>0.1847</v>
      </c>
      <c r="K1975" s="152" t="s">
        <v>744</v>
      </c>
      <c r="L1975" s="152" t="s">
        <v>741</v>
      </c>
      <c r="M1975">
        <v>2022</v>
      </c>
      <c r="N1975" t="s">
        <v>6387</v>
      </c>
    </row>
    <row r="1976" spans="1:14">
      <c r="A1976" s="152" t="s">
        <v>2847</v>
      </c>
      <c r="B1976" s="152" t="s">
        <v>444</v>
      </c>
      <c r="C1976" s="152" t="s">
        <v>720</v>
      </c>
      <c r="D1976" s="152" t="s">
        <v>617</v>
      </c>
      <c r="E1976" s="152" t="s">
        <v>136</v>
      </c>
      <c r="F1976"/>
      <c r="G1976" s="152" t="s">
        <v>215</v>
      </c>
      <c r="H1976" s="152" t="s">
        <v>424</v>
      </c>
      <c r="I1976" s="152" t="s">
        <v>506</v>
      </c>
      <c r="J1976">
        <v>0.10999</v>
      </c>
      <c r="K1976" s="152" t="s">
        <v>744</v>
      </c>
      <c r="L1976" s="152" t="s">
        <v>741</v>
      </c>
      <c r="M1976">
        <v>2022</v>
      </c>
      <c r="N1976" t="s">
        <v>6388</v>
      </c>
    </row>
    <row r="1977" spans="1:14">
      <c r="A1977" s="152" t="s">
        <v>2848</v>
      </c>
      <c r="B1977" s="152" t="s">
        <v>444</v>
      </c>
      <c r="C1977" s="152" t="s">
        <v>720</v>
      </c>
      <c r="D1977" s="152" t="s">
        <v>617</v>
      </c>
      <c r="E1977" s="152" t="s">
        <v>136</v>
      </c>
      <c r="F1977"/>
      <c r="G1977" s="152" t="s">
        <v>10</v>
      </c>
      <c r="H1977" s="152" t="s">
        <v>424</v>
      </c>
      <c r="I1977" s="152" t="s">
        <v>506</v>
      </c>
      <c r="J1977">
        <v>0.15803</v>
      </c>
      <c r="K1977" s="152" t="s">
        <v>744</v>
      </c>
      <c r="L1977" s="152" t="s">
        <v>741</v>
      </c>
      <c r="M1977">
        <v>2022</v>
      </c>
      <c r="N1977" t="s">
        <v>6389</v>
      </c>
    </row>
    <row r="1978" spans="1:14">
      <c r="A1978" s="152" t="s">
        <v>2849</v>
      </c>
      <c r="B1978" s="152" t="s">
        <v>444</v>
      </c>
      <c r="C1978" s="152" t="s">
        <v>720</v>
      </c>
      <c r="D1978" s="152" t="s">
        <v>617</v>
      </c>
      <c r="E1978" s="152" t="s">
        <v>136</v>
      </c>
      <c r="F1978"/>
      <c r="G1978" s="152" t="s">
        <v>12</v>
      </c>
      <c r="H1978" s="152" t="s">
        <v>424</v>
      </c>
      <c r="I1978" s="152" t="s">
        <v>506</v>
      </c>
      <c r="J1978">
        <v>0.17823</v>
      </c>
      <c r="K1978" s="152" t="s">
        <v>744</v>
      </c>
      <c r="L1978" s="152" t="s">
        <v>741</v>
      </c>
      <c r="M1978">
        <v>2022</v>
      </c>
      <c r="N1978" t="s">
        <v>6390</v>
      </c>
    </row>
    <row r="1979" spans="1:14">
      <c r="A1979" s="152" t="s">
        <v>2850</v>
      </c>
      <c r="B1979" s="152" t="s">
        <v>444</v>
      </c>
      <c r="C1979" s="152" t="s">
        <v>720</v>
      </c>
      <c r="D1979" s="152" t="s">
        <v>617</v>
      </c>
      <c r="E1979" s="152" t="s">
        <v>136</v>
      </c>
      <c r="F1979"/>
      <c r="G1979" s="152" t="s">
        <v>208</v>
      </c>
      <c r="H1979" s="152" t="s">
        <v>424</v>
      </c>
      <c r="I1979" s="152" t="s">
        <v>506</v>
      </c>
      <c r="J1979">
        <v>0.17588000000000001</v>
      </c>
      <c r="K1979" s="152" t="s">
        <v>744</v>
      </c>
      <c r="L1979" s="152" t="s">
        <v>741</v>
      </c>
      <c r="M1979">
        <v>2022</v>
      </c>
      <c r="N1979" t="s">
        <v>6391</v>
      </c>
    </row>
    <row r="1980" spans="1:14">
      <c r="A1980" s="152" t="s">
        <v>2851</v>
      </c>
      <c r="B1980" s="152" t="s">
        <v>444</v>
      </c>
      <c r="C1980" s="152" t="s">
        <v>720</v>
      </c>
      <c r="D1980" s="152" t="s">
        <v>617</v>
      </c>
      <c r="E1980" s="152" t="s">
        <v>136</v>
      </c>
      <c r="F1980"/>
      <c r="G1980" s="152" t="s">
        <v>607</v>
      </c>
      <c r="H1980" s="152" t="s">
        <v>424</v>
      </c>
      <c r="I1980" s="152" t="s">
        <v>506</v>
      </c>
      <c r="J1980">
        <v>8.5970000000000005E-2</v>
      </c>
      <c r="K1980" s="152" t="s">
        <v>744</v>
      </c>
      <c r="L1980" s="152" t="s">
        <v>741</v>
      </c>
      <c r="M1980">
        <v>2022</v>
      </c>
      <c r="N1980" t="s">
        <v>6392</v>
      </c>
    </row>
    <row r="1981" spans="1:14">
      <c r="A1981" s="152" t="s">
        <v>2852</v>
      </c>
      <c r="B1981" s="152" t="s">
        <v>444</v>
      </c>
      <c r="C1981" s="152" t="s">
        <v>720</v>
      </c>
      <c r="D1981" s="152" t="s">
        <v>617</v>
      </c>
      <c r="E1981" s="152" t="s">
        <v>136</v>
      </c>
      <c r="F1981"/>
      <c r="G1981" s="152" t="s">
        <v>608</v>
      </c>
      <c r="H1981" s="152" t="s">
        <v>424</v>
      </c>
      <c r="I1981" s="152" t="s">
        <v>506</v>
      </c>
      <c r="J1981">
        <v>4.8779999999999997E-2</v>
      </c>
      <c r="K1981" s="152" t="s">
        <v>744</v>
      </c>
      <c r="L1981" s="152" t="s">
        <v>741</v>
      </c>
      <c r="M1981">
        <v>2022</v>
      </c>
      <c r="N1981" t="s">
        <v>6393</v>
      </c>
    </row>
    <row r="1982" spans="1:14">
      <c r="A1982" s="152" t="s">
        <v>2853</v>
      </c>
      <c r="B1982" s="152" t="s">
        <v>444</v>
      </c>
      <c r="C1982" s="152" t="s">
        <v>720</v>
      </c>
      <c r="D1982" s="152" t="s">
        <v>617</v>
      </c>
      <c r="E1982" s="152" t="s">
        <v>136</v>
      </c>
      <c r="F1982"/>
      <c r="G1982" s="152" t="s">
        <v>141</v>
      </c>
      <c r="H1982" s="152" t="s">
        <v>606</v>
      </c>
      <c r="I1982" s="152" t="s">
        <v>506</v>
      </c>
      <c r="J1982">
        <v>0.27039000000000002</v>
      </c>
      <c r="K1982" s="152" t="s">
        <v>744</v>
      </c>
      <c r="L1982" s="152" t="s">
        <v>741</v>
      </c>
      <c r="M1982">
        <v>2022</v>
      </c>
      <c r="N1982" t="s">
        <v>6394</v>
      </c>
    </row>
    <row r="1983" spans="1:14">
      <c r="A1983" s="152" t="s">
        <v>2854</v>
      </c>
      <c r="B1983" s="152" t="s">
        <v>444</v>
      </c>
      <c r="C1983" s="152" t="s">
        <v>720</v>
      </c>
      <c r="D1983" s="152" t="s">
        <v>617</v>
      </c>
      <c r="E1983" s="152" t="s">
        <v>136</v>
      </c>
      <c r="F1983"/>
      <c r="G1983" s="152" t="s">
        <v>207</v>
      </c>
      <c r="H1983" s="152" t="s">
        <v>606</v>
      </c>
      <c r="I1983" s="152" t="s">
        <v>506</v>
      </c>
      <c r="J1983">
        <v>0.29724</v>
      </c>
      <c r="K1983" s="152" t="s">
        <v>744</v>
      </c>
      <c r="L1983" s="152" t="s">
        <v>741</v>
      </c>
      <c r="M1983">
        <v>2022</v>
      </c>
      <c r="N1983" t="s">
        <v>6395</v>
      </c>
    </row>
    <row r="1984" spans="1:14">
      <c r="A1984" s="152" t="s">
        <v>2855</v>
      </c>
      <c r="B1984" s="152" t="s">
        <v>444</v>
      </c>
      <c r="C1984" s="152" t="s">
        <v>720</v>
      </c>
      <c r="D1984" s="152" t="s">
        <v>617</v>
      </c>
      <c r="E1984" s="152" t="s">
        <v>136</v>
      </c>
      <c r="F1984"/>
      <c r="G1984" s="152" t="s">
        <v>215</v>
      </c>
      <c r="H1984" s="152" t="s">
        <v>606</v>
      </c>
      <c r="I1984" s="152" t="s">
        <v>506</v>
      </c>
      <c r="J1984">
        <v>0.17702000000000001</v>
      </c>
      <c r="K1984" s="152" t="s">
        <v>744</v>
      </c>
      <c r="L1984" s="152" t="s">
        <v>741</v>
      </c>
      <c r="M1984">
        <v>2022</v>
      </c>
      <c r="N1984" t="s">
        <v>6396</v>
      </c>
    </row>
    <row r="1985" spans="1:14">
      <c r="A1985" s="152" t="s">
        <v>2856</v>
      </c>
      <c r="B1985" s="152" t="s">
        <v>444</v>
      </c>
      <c r="C1985" s="152" t="s">
        <v>720</v>
      </c>
      <c r="D1985" s="152" t="s">
        <v>617</v>
      </c>
      <c r="E1985" s="152" t="s">
        <v>136</v>
      </c>
      <c r="F1985"/>
      <c r="G1985" s="152" t="s">
        <v>10</v>
      </c>
      <c r="H1985" s="152" t="s">
        <v>606</v>
      </c>
      <c r="I1985" s="152" t="s">
        <v>506</v>
      </c>
      <c r="J1985">
        <v>0.25433</v>
      </c>
      <c r="K1985" s="152" t="s">
        <v>744</v>
      </c>
      <c r="L1985" s="152" t="s">
        <v>741</v>
      </c>
      <c r="M1985">
        <v>2022</v>
      </c>
      <c r="N1985" t="s">
        <v>6397</v>
      </c>
    </row>
    <row r="1986" spans="1:14">
      <c r="A1986" s="152" t="s">
        <v>2857</v>
      </c>
      <c r="B1986" s="152" t="s">
        <v>444</v>
      </c>
      <c r="C1986" s="152" t="s">
        <v>720</v>
      </c>
      <c r="D1986" s="152" t="s">
        <v>617</v>
      </c>
      <c r="E1986" s="152" t="s">
        <v>136</v>
      </c>
      <c r="F1986"/>
      <c r="G1986" s="152" t="s">
        <v>12</v>
      </c>
      <c r="H1986" s="152" t="s">
        <v>606</v>
      </c>
      <c r="I1986" s="152" t="s">
        <v>506</v>
      </c>
      <c r="J1986">
        <v>0.28682000000000002</v>
      </c>
      <c r="K1986" s="152" t="s">
        <v>744</v>
      </c>
      <c r="L1986" s="152" t="s">
        <v>741</v>
      </c>
      <c r="M1986">
        <v>2022</v>
      </c>
      <c r="N1986" t="s">
        <v>6398</v>
      </c>
    </row>
    <row r="1987" spans="1:14">
      <c r="A1987" s="152" t="s">
        <v>2858</v>
      </c>
      <c r="B1987" s="152" t="s">
        <v>444</v>
      </c>
      <c r="C1987" s="152" t="s">
        <v>720</v>
      </c>
      <c r="D1987" s="152" t="s">
        <v>617</v>
      </c>
      <c r="E1987" s="152" t="s">
        <v>136</v>
      </c>
      <c r="F1987"/>
      <c r="G1987" s="152" t="s">
        <v>208</v>
      </c>
      <c r="H1987" s="152" t="s">
        <v>606</v>
      </c>
      <c r="I1987" s="152" t="s">
        <v>506</v>
      </c>
      <c r="J1987">
        <v>0.28305999999999998</v>
      </c>
      <c r="K1987" s="152" t="s">
        <v>744</v>
      </c>
      <c r="L1987" s="152" t="s">
        <v>741</v>
      </c>
      <c r="M1987">
        <v>2022</v>
      </c>
      <c r="N1987" t="s">
        <v>6399</v>
      </c>
    </row>
    <row r="1988" spans="1:14">
      <c r="A1988" s="152" t="s">
        <v>2859</v>
      </c>
      <c r="B1988" s="152" t="s">
        <v>444</v>
      </c>
      <c r="C1988" s="152" t="s">
        <v>720</v>
      </c>
      <c r="D1988" s="152" t="s">
        <v>617</v>
      </c>
      <c r="E1988" s="152" t="s">
        <v>136</v>
      </c>
      <c r="F1988"/>
      <c r="G1988" s="152" t="s">
        <v>607</v>
      </c>
      <c r="H1988" s="152" t="s">
        <v>606</v>
      </c>
      <c r="I1988" s="152" t="s">
        <v>506</v>
      </c>
      <c r="J1988">
        <v>0.13833999999999999</v>
      </c>
      <c r="K1988" s="152" t="s">
        <v>744</v>
      </c>
      <c r="L1988" s="152" t="s">
        <v>741</v>
      </c>
      <c r="M1988">
        <v>2022</v>
      </c>
      <c r="N1988" t="s">
        <v>6400</v>
      </c>
    </row>
    <row r="1989" spans="1:14">
      <c r="A1989" s="152" t="s">
        <v>2860</v>
      </c>
      <c r="B1989" s="152" t="s">
        <v>444</v>
      </c>
      <c r="C1989" s="152" t="s">
        <v>720</v>
      </c>
      <c r="D1989" s="152" t="s">
        <v>617</v>
      </c>
      <c r="E1989" s="152" t="s">
        <v>136</v>
      </c>
      <c r="F1989"/>
      <c r="G1989" s="152" t="s">
        <v>608</v>
      </c>
      <c r="H1989" s="152" t="s">
        <v>606</v>
      </c>
      <c r="I1989" s="152" t="s">
        <v>506</v>
      </c>
      <c r="J1989">
        <v>7.85E-2</v>
      </c>
      <c r="K1989" s="152" t="s">
        <v>744</v>
      </c>
      <c r="L1989" s="152" t="s">
        <v>741</v>
      </c>
      <c r="M1989">
        <v>2022</v>
      </c>
      <c r="N1989" t="s">
        <v>6401</v>
      </c>
    </row>
    <row r="1990" spans="1:14">
      <c r="A1990" s="152" t="s">
        <v>2861</v>
      </c>
      <c r="B1990" s="152" t="s">
        <v>444</v>
      </c>
      <c r="C1990" s="152" t="s">
        <v>720</v>
      </c>
      <c r="D1990" s="152" t="s">
        <v>617</v>
      </c>
      <c r="E1990" s="152" t="s">
        <v>213</v>
      </c>
      <c r="F1990"/>
      <c r="G1990" s="152" t="s">
        <v>141</v>
      </c>
      <c r="H1990" s="152" t="s">
        <v>424</v>
      </c>
      <c r="I1990" s="152" t="s">
        <v>506</v>
      </c>
      <c r="J1990">
        <v>0.20953414000000001</v>
      </c>
      <c r="K1990" s="152" t="s">
        <v>744</v>
      </c>
      <c r="L1990" s="152" t="s">
        <v>741</v>
      </c>
      <c r="M1990">
        <v>2022</v>
      </c>
      <c r="N1990" t="s">
        <v>6402</v>
      </c>
    </row>
    <row r="1991" spans="1:14">
      <c r="A1991" s="152" t="s">
        <v>2862</v>
      </c>
      <c r="B1991" s="152" t="s">
        <v>444</v>
      </c>
      <c r="C1991" s="152" t="s">
        <v>720</v>
      </c>
      <c r="D1991" s="152" t="s">
        <v>617</v>
      </c>
      <c r="E1991" s="152" t="s">
        <v>213</v>
      </c>
      <c r="F1991"/>
      <c r="G1991" s="152" t="s">
        <v>207</v>
      </c>
      <c r="H1991" s="152" t="s">
        <v>424</v>
      </c>
      <c r="I1991" s="152" t="s">
        <v>506</v>
      </c>
      <c r="J1991">
        <v>0.27639000000000002</v>
      </c>
      <c r="K1991" s="152" t="s">
        <v>744</v>
      </c>
      <c r="L1991" s="152" t="s">
        <v>741</v>
      </c>
      <c r="M1991">
        <v>2022</v>
      </c>
      <c r="N1991" t="s">
        <v>6403</v>
      </c>
    </row>
    <row r="1992" spans="1:14">
      <c r="A1992" s="152" t="s">
        <v>2863</v>
      </c>
      <c r="B1992" s="152" t="s">
        <v>444</v>
      </c>
      <c r="C1992" s="152" t="s">
        <v>720</v>
      </c>
      <c r="D1992" s="152" t="s">
        <v>617</v>
      </c>
      <c r="E1992" s="152" t="s">
        <v>213</v>
      </c>
      <c r="F1992"/>
      <c r="G1992" s="152" t="s">
        <v>215</v>
      </c>
      <c r="H1992" s="152" t="s">
        <v>424</v>
      </c>
      <c r="I1992" s="152" t="s">
        <v>506</v>
      </c>
      <c r="J1992">
        <v>0.15490999999999999</v>
      </c>
      <c r="K1992" s="152" t="s">
        <v>744</v>
      </c>
      <c r="L1992" s="152" t="s">
        <v>741</v>
      </c>
      <c r="M1992">
        <v>2022</v>
      </c>
      <c r="N1992" t="s">
        <v>6404</v>
      </c>
    </row>
    <row r="1993" spans="1:14">
      <c r="A1993" s="152" t="s">
        <v>2864</v>
      </c>
      <c r="B1993" s="152" t="s">
        <v>444</v>
      </c>
      <c r="C1993" s="152" t="s">
        <v>720</v>
      </c>
      <c r="D1993" s="152" t="s">
        <v>617</v>
      </c>
      <c r="E1993" s="152" t="s">
        <v>213</v>
      </c>
      <c r="F1993"/>
      <c r="G1993" s="152" t="s">
        <v>10</v>
      </c>
      <c r="H1993" s="152" t="s">
        <v>424</v>
      </c>
      <c r="I1993" s="152" t="s">
        <v>506</v>
      </c>
      <c r="J1993">
        <v>0.23577999999999999</v>
      </c>
      <c r="K1993" s="152" t="s">
        <v>744</v>
      </c>
      <c r="L1993" s="152" t="s">
        <v>741</v>
      </c>
      <c r="M1993">
        <v>2022</v>
      </c>
      <c r="N1993" t="s">
        <v>6405</v>
      </c>
    </row>
    <row r="1994" spans="1:14">
      <c r="A1994" s="152" t="s">
        <v>2865</v>
      </c>
      <c r="B1994" s="152" t="s">
        <v>444</v>
      </c>
      <c r="C1994" s="152" t="s">
        <v>720</v>
      </c>
      <c r="D1994" s="152" t="s">
        <v>617</v>
      </c>
      <c r="E1994" s="152" t="s">
        <v>213</v>
      </c>
      <c r="F1994"/>
      <c r="G1994" s="152" t="s">
        <v>12</v>
      </c>
      <c r="H1994" s="152" t="s">
        <v>424</v>
      </c>
      <c r="I1994" s="152" t="s">
        <v>506</v>
      </c>
      <c r="J1994">
        <v>0.26679999999999998</v>
      </c>
      <c r="K1994" s="152" t="s">
        <v>744</v>
      </c>
      <c r="L1994" s="152" t="s">
        <v>741</v>
      </c>
      <c r="M1994">
        <v>2022</v>
      </c>
      <c r="N1994" t="s">
        <v>6406</v>
      </c>
    </row>
    <row r="1995" spans="1:14">
      <c r="A1995" s="152" t="s">
        <v>2866</v>
      </c>
      <c r="B1995" s="152" t="s">
        <v>444</v>
      </c>
      <c r="C1995" s="152" t="s">
        <v>720</v>
      </c>
      <c r="D1995" s="152" t="s">
        <v>617</v>
      </c>
      <c r="E1995" s="152" t="s">
        <v>213</v>
      </c>
      <c r="F1995"/>
      <c r="G1995" s="152" t="s">
        <v>208</v>
      </c>
      <c r="H1995" s="152" t="s">
        <v>424</v>
      </c>
      <c r="I1995" s="152" t="s">
        <v>506</v>
      </c>
      <c r="J1995">
        <v>0.22733</v>
      </c>
      <c r="K1995" s="152" t="s">
        <v>744</v>
      </c>
      <c r="L1995" s="152" t="s">
        <v>741</v>
      </c>
      <c r="M1995">
        <v>2022</v>
      </c>
      <c r="N1995" t="s">
        <v>6407</v>
      </c>
    </row>
    <row r="1996" spans="1:14">
      <c r="A1996" s="152" t="s">
        <v>2867</v>
      </c>
      <c r="B1996" s="152" t="s">
        <v>444</v>
      </c>
      <c r="C1996" s="152" t="s">
        <v>720</v>
      </c>
      <c r="D1996" s="152" t="s">
        <v>617</v>
      </c>
      <c r="E1996" s="152" t="s">
        <v>213</v>
      </c>
      <c r="F1996"/>
      <c r="G1996" s="152" t="s">
        <v>607</v>
      </c>
      <c r="H1996" s="152" t="s">
        <v>424</v>
      </c>
      <c r="I1996" s="152" t="s">
        <v>506</v>
      </c>
      <c r="J1996">
        <v>0.10148</v>
      </c>
      <c r="K1996" s="152" t="s">
        <v>744</v>
      </c>
      <c r="L1996" s="152" t="s">
        <v>741</v>
      </c>
      <c r="M1996">
        <v>2022</v>
      </c>
      <c r="N1996" t="s">
        <v>6408</v>
      </c>
    </row>
    <row r="1997" spans="1:14">
      <c r="A1997" s="152" t="s">
        <v>2868</v>
      </c>
      <c r="B1997" s="152" t="s">
        <v>444</v>
      </c>
      <c r="C1997" s="152" t="s">
        <v>720</v>
      </c>
      <c r="D1997" s="152" t="s">
        <v>617</v>
      </c>
      <c r="E1997" s="152" t="s">
        <v>213</v>
      </c>
      <c r="F1997"/>
      <c r="G1997" s="152" t="s">
        <v>608</v>
      </c>
      <c r="H1997" s="152" t="s">
        <v>424</v>
      </c>
      <c r="I1997" s="152" t="s">
        <v>506</v>
      </c>
      <c r="J1997">
        <v>5.5500000000000001E-2</v>
      </c>
      <c r="K1997" s="152" t="s">
        <v>744</v>
      </c>
      <c r="L1997" s="152" t="s">
        <v>741</v>
      </c>
      <c r="M1997">
        <v>2022</v>
      </c>
      <c r="N1997" t="s">
        <v>6409</v>
      </c>
    </row>
    <row r="1998" spans="1:14">
      <c r="A1998" s="152" t="s">
        <v>2869</v>
      </c>
      <c r="B1998" s="152" t="s">
        <v>444</v>
      </c>
      <c r="C1998" s="152" t="s">
        <v>720</v>
      </c>
      <c r="D1998" s="152" t="s">
        <v>617</v>
      </c>
      <c r="E1998" s="152" t="s">
        <v>213</v>
      </c>
      <c r="F1998"/>
      <c r="G1998" s="152" t="s">
        <v>141</v>
      </c>
      <c r="H1998" s="152" t="s">
        <v>606</v>
      </c>
      <c r="I1998" s="152" t="s">
        <v>506</v>
      </c>
      <c r="J1998">
        <v>0.33722000000000002</v>
      </c>
      <c r="K1998" s="152" t="s">
        <v>744</v>
      </c>
      <c r="L1998" s="152" t="s">
        <v>741</v>
      </c>
      <c r="M1998">
        <v>2022</v>
      </c>
      <c r="N1998" t="s">
        <v>6410</v>
      </c>
    </row>
    <row r="1999" spans="1:14">
      <c r="A1999" s="152" t="s">
        <v>2870</v>
      </c>
      <c r="B1999" s="152" t="s">
        <v>444</v>
      </c>
      <c r="C1999" s="152" t="s">
        <v>720</v>
      </c>
      <c r="D1999" s="152" t="s">
        <v>617</v>
      </c>
      <c r="E1999" s="152" t="s">
        <v>213</v>
      </c>
      <c r="F1999"/>
      <c r="G1999" s="152" t="s">
        <v>207</v>
      </c>
      <c r="H1999" s="152" t="s">
        <v>606</v>
      </c>
      <c r="I1999" s="152" t="s">
        <v>506</v>
      </c>
      <c r="J1999">
        <v>0.44479999999999997</v>
      </c>
      <c r="K1999" s="152" t="s">
        <v>744</v>
      </c>
      <c r="L1999" s="152" t="s">
        <v>741</v>
      </c>
      <c r="M1999">
        <v>2022</v>
      </c>
      <c r="N1999" t="s">
        <v>6411</v>
      </c>
    </row>
    <row r="2000" spans="1:14">
      <c r="A2000" s="152" t="s">
        <v>2871</v>
      </c>
      <c r="B2000" s="152" t="s">
        <v>444</v>
      </c>
      <c r="C2000" s="152" t="s">
        <v>720</v>
      </c>
      <c r="D2000" s="152" t="s">
        <v>617</v>
      </c>
      <c r="E2000" s="152" t="s">
        <v>213</v>
      </c>
      <c r="F2000"/>
      <c r="G2000" s="152" t="s">
        <v>215</v>
      </c>
      <c r="H2000" s="152" t="s">
        <v>606</v>
      </c>
      <c r="I2000" s="152" t="s">
        <v>506</v>
      </c>
      <c r="J2000">
        <v>0.24929000000000001</v>
      </c>
      <c r="K2000" s="152" t="s">
        <v>744</v>
      </c>
      <c r="L2000" s="152" t="s">
        <v>741</v>
      </c>
      <c r="M2000">
        <v>2022</v>
      </c>
      <c r="N2000" t="s">
        <v>6412</v>
      </c>
    </row>
    <row r="2001" spans="1:14">
      <c r="A2001" s="152" t="s">
        <v>2872</v>
      </c>
      <c r="B2001" s="152" t="s">
        <v>444</v>
      </c>
      <c r="C2001" s="152" t="s">
        <v>720</v>
      </c>
      <c r="D2001" s="152" t="s">
        <v>617</v>
      </c>
      <c r="E2001" s="152" t="s">
        <v>213</v>
      </c>
      <c r="F2001"/>
      <c r="G2001" s="152" t="s">
        <v>10</v>
      </c>
      <c r="H2001" s="152" t="s">
        <v>606</v>
      </c>
      <c r="I2001" s="152" t="s">
        <v>506</v>
      </c>
      <c r="J2001">
        <v>0.37944</v>
      </c>
      <c r="K2001" s="152" t="s">
        <v>744</v>
      </c>
      <c r="L2001" s="152" t="s">
        <v>741</v>
      </c>
      <c r="M2001">
        <v>2022</v>
      </c>
      <c r="N2001" t="s">
        <v>6413</v>
      </c>
    </row>
    <row r="2002" spans="1:14">
      <c r="A2002" s="152" t="s">
        <v>2873</v>
      </c>
      <c r="B2002" s="152" t="s">
        <v>444</v>
      </c>
      <c r="C2002" s="152" t="s">
        <v>720</v>
      </c>
      <c r="D2002" s="152" t="s">
        <v>617</v>
      </c>
      <c r="E2002" s="152" t="s">
        <v>213</v>
      </c>
      <c r="F2002"/>
      <c r="G2002" s="152" t="s">
        <v>12</v>
      </c>
      <c r="H2002" s="152" t="s">
        <v>606</v>
      </c>
      <c r="I2002" s="152" t="s">
        <v>506</v>
      </c>
      <c r="J2002">
        <v>0.42936000000000002</v>
      </c>
      <c r="K2002" s="152" t="s">
        <v>744</v>
      </c>
      <c r="L2002" s="152" t="s">
        <v>741</v>
      </c>
      <c r="M2002">
        <v>2022</v>
      </c>
      <c r="N2002" t="s">
        <v>6414</v>
      </c>
    </row>
    <row r="2003" spans="1:14">
      <c r="A2003" s="152" t="s">
        <v>2874</v>
      </c>
      <c r="B2003" s="152" t="s">
        <v>444</v>
      </c>
      <c r="C2003" s="152" t="s">
        <v>720</v>
      </c>
      <c r="D2003" s="152" t="s">
        <v>617</v>
      </c>
      <c r="E2003" s="152" t="s">
        <v>213</v>
      </c>
      <c r="F2003"/>
      <c r="G2003" s="152" t="s">
        <v>208</v>
      </c>
      <c r="H2003" s="152" t="s">
        <v>606</v>
      </c>
      <c r="I2003" s="152" t="s">
        <v>506</v>
      </c>
      <c r="J2003">
        <v>0.36584</v>
      </c>
      <c r="K2003" s="152" t="s">
        <v>744</v>
      </c>
      <c r="L2003" s="152" t="s">
        <v>741</v>
      </c>
      <c r="M2003">
        <v>2022</v>
      </c>
      <c r="N2003" t="s">
        <v>6415</v>
      </c>
    </row>
    <row r="2004" spans="1:14">
      <c r="A2004" s="152" t="s">
        <v>2875</v>
      </c>
      <c r="B2004" s="152" t="s">
        <v>444</v>
      </c>
      <c r="C2004" s="152" t="s">
        <v>720</v>
      </c>
      <c r="D2004" s="152" t="s">
        <v>617</v>
      </c>
      <c r="E2004" s="152" t="s">
        <v>213</v>
      </c>
      <c r="F2004"/>
      <c r="G2004" s="152" t="s">
        <v>607</v>
      </c>
      <c r="H2004" s="152" t="s">
        <v>606</v>
      </c>
      <c r="I2004" s="152" t="s">
        <v>506</v>
      </c>
      <c r="J2004">
        <v>0.16331999999999999</v>
      </c>
      <c r="K2004" s="152" t="s">
        <v>744</v>
      </c>
      <c r="L2004" s="152" t="s">
        <v>741</v>
      </c>
      <c r="M2004">
        <v>2022</v>
      </c>
      <c r="N2004" t="s">
        <v>6416</v>
      </c>
    </row>
    <row r="2005" spans="1:14">
      <c r="A2005" s="152" t="s">
        <v>2876</v>
      </c>
      <c r="B2005" s="152" t="s">
        <v>444</v>
      </c>
      <c r="C2005" s="152" t="s">
        <v>720</v>
      </c>
      <c r="D2005" s="152" t="s">
        <v>617</v>
      </c>
      <c r="E2005" s="152" t="s">
        <v>213</v>
      </c>
      <c r="F2005"/>
      <c r="G2005" s="152" t="s">
        <v>608</v>
      </c>
      <c r="H2005" s="152" t="s">
        <v>606</v>
      </c>
      <c r="I2005" s="152" t="s">
        <v>506</v>
      </c>
      <c r="J2005">
        <v>8.9319999999999997E-2</v>
      </c>
      <c r="K2005" s="152" t="s">
        <v>744</v>
      </c>
      <c r="L2005" s="152" t="s">
        <v>741</v>
      </c>
      <c r="M2005">
        <v>2022</v>
      </c>
      <c r="N2005" t="s">
        <v>6417</v>
      </c>
    </row>
    <row r="2006" spans="1:14">
      <c r="A2006" s="152" t="s">
        <v>2877</v>
      </c>
      <c r="B2006" s="152" t="s">
        <v>444</v>
      </c>
      <c r="C2006" s="152" t="s">
        <v>720</v>
      </c>
      <c r="D2006" s="152" t="s">
        <v>617</v>
      </c>
      <c r="E2006" s="152" t="s">
        <v>214</v>
      </c>
      <c r="F2006"/>
      <c r="G2006" s="152" t="s">
        <v>141</v>
      </c>
      <c r="H2006" s="152" t="s">
        <v>424</v>
      </c>
      <c r="I2006" s="152" t="s">
        <v>506</v>
      </c>
      <c r="J2006">
        <v>0.17082414000000001</v>
      </c>
      <c r="K2006" s="152" t="s">
        <v>744</v>
      </c>
      <c r="L2006" s="152" t="s">
        <v>741</v>
      </c>
      <c r="M2006">
        <v>2022</v>
      </c>
      <c r="N2006" t="s">
        <v>6418</v>
      </c>
    </row>
    <row r="2007" spans="1:14">
      <c r="A2007" s="152" t="s">
        <v>2878</v>
      </c>
      <c r="B2007" s="152" t="s">
        <v>444</v>
      </c>
      <c r="C2007" s="152" t="s">
        <v>720</v>
      </c>
      <c r="D2007" s="152" t="s">
        <v>617</v>
      </c>
      <c r="E2007" s="152" t="s">
        <v>214</v>
      </c>
      <c r="F2007"/>
      <c r="G2007" s="152" t="s">
        <v>207</v>
      </c>
      <c r="H2007" s="152" t="s">
        <v>424</v>
      </c>
      <c r="I2007" s="152" t="s">
        <v>506</v>
      </c>
      <c r="J2007">
        <v>0.17047999999999999</v>
      </c>
      <c r="K2007" s="152" t="s">
        <v>744</v>
      </c>
      <c r="L2007" s="152" t="s">
        <v>741</v>
      </c>
      <c r="M2007">
        <v>2022</v>
      </c>
      <c r="N2007" t="s">
        <v>6419</v>
      </c>
    </row>
    <row r="2008" spans="1:14">
      <c r="A2008" s="152" t="s">
        <v>2879</v>
      </c>
      <c r="B2008" s="152" t="s">
        <v>444</v>
      </c>
      <c r="C2008" s="152" t="s">
        <v>720</v>
      </c>
      <c r="D2008" s="152" t="s">
        <v>617</v>
      </c>
      <c r="E2008" s="152" t="s">
        <v>214</v>
      </c>
      <c r="F2008"/>
      <c r="G2008" s="152" t="s">
        <v>215</v>
      </c>
      <c r="H2008" s="152" t="s">
        <v>424</v>
      </c>
      <c r="I2008" s="152" t="s">
        <v>506</v>
      </c>
      <c r="J2008">
        <v>0.12003999999999999</v>
      </c>
      <c r="K2008" s="152" t="s">
        <v>744</v>
      </c>
      <c r="L2008" s="152" t="s">
        <v>741</v>
      </c>
      <c r="M2008">
        <v>2022</v>
      </c>
      <c r="N2008" t="s">
        <v>6420</v>
      </c>
    </row>
    <row r="2009" spans="1:14">
      <c r="A2009" s="152" t="s">
        <v>2880</v>
      </c>
      <c r="B2009" s="152" t="s">
        <v>444</v>
      </c>
      <c r="C2009" s="152" t="s">
        <v>720</v>
      </c>
      <c r="D2009" s="152" t="s">
        <v>617</v>
      </c>
      <c r="E2009" s="152" t="s">
        <v>214</v>
      </c>
      <c r="F2009"/>
      <c r="G2009" s="152" t="s">
        <v>10</v>
      </c>
      <c r="H2009" s="152" t="s">
        <v>424</v>
      </c>
      <c r="I2009" s="152" t="s">
        <v>506</v>
      </c>
      <c r="J2009">
        <v>0.17516999999999999</v>
      </c>
      <c r="K2009" s="152" t="s">
        <v>744</v>
      </c>
      <c r="L2009" s="152" t="s">
        <v>741</v>
      </c>
      <c r="M2009">
        <v>2022</v>
      </c>
      <c r="N2009" t="s">
        <v>6421</v>
      </c>
    </row>
    <row r="2010" spans="1:14">
      <c r="A2010" s="152" t="s">
        <v>2881</v>
      </c>
      <c r="B2010" s="152" t="s">
        <v>444</v>
      </c>
      <c r="C2010" s="152" t="s">
        <v>720</v>
      </c>
      <c r="D2010" s="152" t="s">
        <v>617</v>
      </c>
      <c r="E2010" s="152" t="s">
        <v>214</v>
      </c>
      <c r="F2010"/>
      <c r="G2010" s="152" t="s">
        <v>12</v>
      </c>
      <c r="H2010" s="152" t="s">
        <v>424</v>
      </c>
      <c r="I2010" s="152" t="s">
        <v>506</v>
      </c>
      <c r="J2010">
        <v>0.19775000000000001</v>
      </c>
      <c r="K2010" s="152" t="s">
        <v>744</v>
      </c>
      <c r="L2010" s="152" t="s">
        <v>741</v>
      </c>
      <c r="M2010">
        <v>2022</v>
      </c>
      <c r="N2010" t="s">
        <v>6422</v>
      </c>
    </row>
    <row r="2011" spans="1:14">
      <c r="A2011" s="152" t="s">
        <v>2882</v>
      </c>
      <c r="B2011" s="152" t="s">
        <v>444</v>
      </c>
      <c r="C2011" s="152" t="s">
        <v>720</v>
      </c>
      <c r="D2011" s="152" t="s">
        <v>617</v>
      </c>
      <c r="E2011" s="152" t="s">
        <v>214</v>
      </c>
      <c r="F2011"/>
      <c r="G2011" s="152" t="s">
        <v>208</v>
      </c>
      <c r="H2011" s="152" t="s">
        <v>424</v>
      </c>
      <c r="I2011" s="152" t="s">
        <v>506</v>
      </c>
      <c r="J2011">
        <v>0.17066999999999999</v>
      </c>
      <c r="K2011" s="152" t="s">
        <v>744</v>
      </c>
      <c r="L2011" s="152" t="s">
        <v>741</v>
      </c>
      <c r="M2011">
        <v>2022</v>
      </c>
      <c r="N2011" t="s">
        <v>6423</v>
      </c>
    </row>
    <row r="2012" spans="1:14">
      <c r="A2012" s="152" t="s">
        <v>2883</v>
      </c>
      <c r="B2012" s="152" t="s">
        <v>444</v>
      </c>
      <c r="C2012" s="152" t="s">
        <v>720</v>
      </c>
      <c r="D2012" s="152" t="s">
        <v>617</v>
      </c>
      <c r="E2012" s="152" t="s">
        <v>214</v>
      </c>
      <c r="F2012"/>
      <c r="G2012" s="152" t="s">
        <v>607</v>
      </c>
      <c r="H2012" s="152" t="s">
        <v>424</v>
      </c>
      <c r="I2012" s="152" t="s">
        <v>506</v>
      </c>
      <c r="J2012">
        <v>9.3490000000000004E-2</v>
      </c>
      <c r="K2012" s="152" t="s">
        <v>744</v>
      </c>
      <c r="L2012" s="152" t="s">
        <v>741</v>
      </c>
      <c r="M2012">
        <v>2022</v>
      </c>
      <c r="N2012" t="s">
        <v>6424</v>
      </c>
    </row>
    <row r="2013" spans="1:14">
      <c r="A2013" s="152" t="s">
        <v>2884</v>
      </c>
      <c r="B2013" s="152" t="s">
        <v>444</v>
      </c>
      <c r="C2013" s="152" t="s">
        <v>720</v>
      </c>
      <c r="D2013" s="152" t="s">
        <v>617</v>
      </c>
      <c r="E2013" s="152" t="s">
        <v>214</v>
      </c>
      <c r="F2013"/>
      <c r="G2013" s="152" t="s">
        <v>608</v>
      </c>
      <c r="H2013" s="152" t="s">
        <v>424</v>
      </c>
      <c r="I2013" s="152" t="s">
        <v>506</v>
      </c>
      <c r="J2013">
        <v>5.1400000000000001E-2</v>
      </c>
      <c r="K2013" s="152" t="s">
        <v>744</v>
      </c>
      <c r="L2013" s="152" t="s">
        <v>741</v>
      </c>
      <c r="M2013">
        <v>2022</v>
      </c>
      <c r="N2013" t="s">
        <v>6425</v>
      </c>
    </row>
    <row r="2014" spans="1:14">
      <c r="A2014" s="152" t="s">
        <v>2885</v>
      </c>
      <c r="B2014" s="152" t="s">
        <v>444</v>
      </c>
      <c r="C2014" s="152" t="s">
        <v>720</v>
      </c>
      <c r="D2014" s="152" t="s">
        <v>617</v>
      </c>
      <c r="E2014" s="152" t="s">
        <v>214</v>
      </c>
      <c r="F2014"/>
      <c r="G2014" s="152" t="s">
        <v>141</v>
      </c>
      <c r="H2014" s="152" t="s">
        <v>606</v>
      </c>
      <c r="I2014" s="152" t="s">
        <v>506</v>
      </c>
      <c r="J2014">
        <v>0.27492</v>
      </c>
      <c r="K2014" s="152" t="s">
        <v>744</v>
      </c>
      <c r="L2014" s="152" t="s">
        <v>741</v>
      </c>
      <c r="M2014">
        <v>2022</v>
      </c>
      <c r="N2014" t="s">
        <v>6426</v>
      </c>
    </row>
    <row r="2015" spans="1:14">
      <c r="A2015" s="152" t="s">
        <v>2886</v>
      </c>
      <c r="B2015" s="152" t="s">
        <v>444</v>
      </c>
      <c r="C2015" s="152" t="s">
        <v>720</v>
      </c>
      <c r="D2015" s="152" t="s">
        <v>617</v>
      </c>
      <c r="E2015" s="152" t="s">
        <v>214</v>
      </c>
      <c r="F2015"/>
      <c r="G2015" s="152" t="s">
        <v>207</v>
      </c>
      <c r="H2015" s="152" t="s">
        <v>606</v>
      </c>
      <c r="I2015" s="152" t="s">
        <v>506</v>
      </c>
      <c r="J2015">
        <v>0.27435999999999999</v>
      </c>
      <c r="K2015" s="152" t="s">
        <v>744</v>
      </c>
      <c r="L2015" s="152" t="s">
        <v>741</v>
      </c>
      <c r="M2015">
        <v>2022</v>
      </c>
      <c r="N2015" t="s">
        <v>6427</v>
      </c>
    </row>
    <row r="2016" spans="1:14">
      <c r="A2016" s="152" t="s">
        <v>2887</v>
      </c>
      <c r="B2016" s="152" t="s">
        <v>444</v>
      </c>
      <c r="C2016" s="152" t="s">
        <v>720</v>
      </c>
      <c r="D2016" s="152" t="s">
        <v>617</v>
      </c>
      <c r="E2016" s="152" t="s">
        <v>214</v>
      </c>
      <c r="F2016"/>
      <c r="G2016" s="152" t="s">
        <v>215</v>
      </c>
      <c r="H2016" s="152" t="s">
        <v>606</v>
      </c>
      <c r="I2016" s="152" t="s">
        <v>506</v>
      </c>
      <c r="J2016">
        <v>0.19317999999999999</v>
      </c>
      <c r="K2016" s="152" t="s">
        <v>744</v>
      </c>
      <c r="L2016" s="152" t="s">
        <v>741</v>
      </c>
      <c r="M2016">
        <v>2022</v>
      </c>
      <c r="N2016" t="s">
        <v>6428</v>
      </c>
    </row>
    <row r="2017" spans="1:14">
      <c r="A2017" s="152" t="s">
        <v>2888</v>
      </c>
      <c r="B2017" s="152" t="s">
        <v>444</v>
      </c>
      <c r="C2017" s="152" t="s">
        <v>720</v>
      </c>
      <c r="D2017" s="152" t="s">
        <v>617</v>
      </c>
      <c r="E2017" s="152" t="s">
        <v>214</v>
      </c>
      <c r="F2017"/>
      <c r="G2017" s="152" t="s">
        <v>10</v>
      </c>
      <c r="H2017" s="152" t="s">
        <v>606</v>
      </c>
      <c r="I2017" s="152" t="s">
        <v>506</v>
      </c>
      <c r="J2017">
        <v>0.28189999999999998</v>
      </c>
      <c r="K2017" s="152" t="s">
        <v>744</v>
      </c>
      <c r="L2017" s="152" t="s">
        <v>741</v>
      </c>
      <c r="M2017">
        <v>2022</v>
      </c>
      <c r="N2017" t="s">
        <v>6429</v>
      </c>
    </row>
    <row r="2018" spans="1:14">
      <c r="A2018" s="152" t="s">
        <v>2889</v>
      </c>
      <c r="B2018" s="152" t="s">
        <v>444</v>
      </c>
      <c r="C2018" s="152" t="s">
        <v>720</v>
      </c>
      <c r="D2018" s="152" t="s">
        <v>617</v>
      </c>
      <c r="E2018" s="152" t="s">
        <v>214</v>
      </c>
      <c r="F2018"/>
      <c r="G2018" s="152" t="s">
        <v>12</v>
      </c>
      <c r="H2018" s="152" t="s">
        <v>606</v>
      </c>
      <c r="I2018" s="152" t="s">
        <v>506</v>
      </c>
      <c r="J2018">
        <v>0.31823000000000001</v>
      </c>
      <c r="K2018" s="152" t="s">
        <v>744</v>
      </c>
      <c r="L2018" s="152" t="s">
        <v>741</v>
      </c>
      <c r="M2018">
        <v>2022</v>
      </c>
      <c r="N2018" t="s">
        <v>6430</v>
      </c>
    </row>
    <row r="2019" spans="1:14">
      <c r="A2019" s="152" t="s">
        <v>2890</v>
      </c>
      <c r="B2019" s="152" t="s">
        <v>444</v>
      </c>
      <c r="C2019" s="152" t="s">
        <v>720</v>
      </c>
      <c r="D2019" s="152" t="s">
        <v>617</v>
      </c>
      <c r="E2019" s="152" t="s">
        <v>214</v>
      </c>
      <c r="F2019"/>
      <c r="G2019" s="152" t="s">
        <v>208</v>
      </c>
      <c r="H2019" s="152" t="s">
        <v>606</v>
      </c>
      <c r="I2019" s="152" t="s">
        <v>506</v>
      </c>
      <c r="J2019">
        <v>0.27465000000000001</v>
      </c>
      <c r="K2019" s="152" t="s">
        <v>744</v>
      </c>
      <c r="L2019" s="152" t="s">
        <v>741</v>
      </c>
      <c r="M2019">
        <v>2022</v>
      </c>
      <c r="N2019" t="s">
        <v>6431</v>
      </c>
    </row>
    <row r="2020" spans="1:14">
      <c r="A2020" s="152" t="s">
        <v>2891</v>
      </c>
      <c r="B2020" s="152" t="s">
        <v>444</v>
      </c>
      <c r="C2020" s="152" t="s">
        <v>720</v>
      </c>
      <c r="D2020" s="152" t="s">
        <v>617</v>
      </c>
      <c r="E2020" s="152" t="s">
        <v>214</v>
      </c>
      <c r="F2020"/>
      <c r="G2020" s="152" t="s">
        <v>607</v>
      </c>
      <c r="H2020" s="152" t="s">
        <v>606</v>
      </c>
      <c r="I2020" s="152" t="s">
        <v>506</v>
      </c>
      <c r="J2020">
        <v>0.15046000000000001</v>
      </c>
      <c r="K2020" s="152" t="s">
        <v>744</v>
      </c>
      <c r="L2020" s="152" t="s">
        <v>741</v>
      </c>
      <c r="M2020">
        <v>2022</v>
      </c>
      <c r="N2020" t="s">
        <v>6432</v>
      </c>
    </row>
    <row r="2021" spans="1:14">
      <c r="A2021" s="152" t="s">
        <v>2892</v>
      </c>
      <c r="B2021" s="152" t="s">
        <v>444</v>
      </c>
      <c r="C2021" s="152" t="s">
        <v>720</v>
      </c>
      <c r="D2021" s="152" t="s">
        <v>617</v>
      </c>
      <c r="E2021" s="152" t="s">
        <v>214</v>
      </c>
      <c r="F2021"/>
      <c r="G2021" s="152" t="s">
        <v>608</v>
      </c>
      <c r="H2021" s="152" t="s">
        <v>606</v>
      </c>
      <c r="I2021" s="152" t="s">
        <v>506</v>
      </c>
      <c r="J2021">
        <v>8.2720000000000002E-2</v>
      </c>
      <c r="K2021" s="152" t="s">
        <v>744</v>
      </c>
      <c r="L2021" s="152" t="s">
        <v>741</v>
      </c>
      <c r="M2021">
        <v>2022</v>
      </c>
      <c r="N2021" t="s">
        <v>6433</v>
      </c>
    </row>
    <row r="2022" spans="1:14">
      <c r="A2022" s="152" t="s">
        <v>2893</v>
      </c>
      <c r="B2022" s="152" t="s">
        <v>444</v>
      </c>
      <c r="C2022" s="152" t="s">
        <v>720</v>
      </c>
      <c r="D2022" s="152" t="s">
        <v>216</v>
      </c>
      <c r="E2022" s="152" t="s">
        <v>133</v>
      </c>
      <c r="F2022"/>
      <c r="G2022" s="152"/>
      <c r="H2022" s="152" t="s">
        <v>424</v>
      </c>
      <c r="I2022" s="152" t="s">
        <v>506</v>
      </c>
      <c r="J2022">
        <v>8.3059999999999995E-2</v>
      </c>
      <c r="K2022" s="152" t="s">
        <v>744</v>
      </c>
      <c r="L2022" s="152" t="s">
        <v>741</v>
      </c>
      <c r="M2022">
        <v>2022</v>
      </c>
      <c r="N2022" t="s">
        <v>6434</v>
      </c>
    </row>
    <row r="2023" spans="1:14">
      <c r="A2023" s="152" t="s">
        <v>2894</v>
      </c>
      <c r="B2023" s="152" t="s">
        <v>444</v>
      </c>
      <c r="C2023" s="152" t="s">
        <v>720</v>
      </c>
      <c r="D2023" s="152" t="s">
        <v>216</v>
      </c>
      <c r="E2023" s="152" t="s">
        <v>133</v>
      </c>
      <c r="F2023"/>
      <c r="G2023" s="152"/>
      <c r="H2023" s="152" t="s">
        <v>606</v>
      </c>
      <c r="I2023" s="152" t="s">
        <v>506</v>
      </c>
      <c r="J2023">
        <v>0.13369</v>
      </c>
      <c r="K2023" s="152" t="s">
        <v>744</v>
      </c>
      <c r="L2023" s="152" t="s">
        <v>741</v>
      </c>
      <c r="M2023">
        <v>2022</v>
      </c>
      <c r="N2023" t="s">
        <v>6435</v>
      </c>
    </row>
    <row r="2024" spans="1:14">
      <c r="A2024" s="152" t="s">
        <v>2895</v>
      </c>
      <c r="B2024" s="152" t="s">
        <v>444</v>
      </c>
      <c r="C2024" s="152" t="s">
        <v>720</v>
      </c>
      <c r="D2024" s="152" t="s">
        <v>216</v>
      </c>
      <c r="E2024" s="152" t="s">
        <v>209</v>
      </c>
      <c r="F2024"/>
      <c r="G2024" s="152"/>
      <c r="H2024" s="152" t="s">
        <v>424</v>
      </c>
      <c r="I2024" s="152" t="s">
        <v>506</v>
      </c>
      <c r="J2024">
        <v>0.1009</v>
      </c>
      <c r="K2024" s="152" t="s">
        <v>744</v>
      </c>
      <c r="L2024" s="152" t="s">
        <v>741</v>
      </c>
      <c r="M2024">
        <v>2022</v>
      </c>
      <c r="N2024" t="s">
        <v>6436</v>
      </c>
    </row>
    <row r="2025" spans="1:14">
      <c r="A2025" s="152" t="s">
        <v>2896</v>
      </c>
      <c r="B2025" s="152" t="s">
        <v>444</v>
      </c>
      <c r="C2025" s="152" t="s">
        <v>720</v>
      </c>
      <c r="D2025" s="152" t="s">
        <v>216</v>
      </c>
      <c r="E2025" s="152" t="s">
        <v>209</v>
      </c>
      <c r="F2025"/>
      <c r="G2025" s="152"/>
      <c r="H2025" s="152" t="s">
        <v>606</v>
      </c>
      <c r="I2025" s="152" t="s">
        <v>506</v>
      </c>
      <c r="J2025">
        <v>0.16236999999999999</v>
      </c>
      <c r="K2025" s="152" t="s">
        <v>744</v>
      </c>
      <c r="L2025" s="152" t="s">
        <v>741</v>
      </c>
      <c r="M2025">
        <v>2022</v>
      </c>
      <c r="N2025" t="s">
        <v>6437</v>
      </c>
    </row>
    <row r="2026" spans="1:14">
      <c r="A2026" s="152" t="s">
        <v>2897</v>
      </c>
      <c r="B2026" s="152" t="s">
        <v>444</v>
      </c>
      <c r="C2026" s="152" t="s">
        <v>720</v>
      </c>
      <c r="D2026" s="152" t="s">
        <v>216</v>
      </c>
      <c r="E2026" s="152" t="s">
        <v>210</v>
      </c>
      <c r="F2026"/>
      <c r="G2026" s="152"/>
      <c r="H2026" s="152" t="s">
        <v>424</v>
      </c>
      <c r="I2026" s="152" t="s">
        <v>506</v>
      </c>
      <c r="J2026">
        <v>0.13245000000000001</v>
      </c>
      <c r="K2026" s="152" t="s">
        <v>744</v>
      </c>
      <c r="L2026" s="152" t="s">
        <v>741</v>
      </c>
      <c r="M2026">
        <v>2022</v>
      </c>
      <c r="N2026" t="s">
        <v>6438</v>
      </c>
    </row>
    <row r="2027" spans="1:14">
      <c r="A2027" s="152" t="s">
        <v>2898</v>
      </c>
      <c r="B2027" s="152" t="s">
        <v>444</v>
      </c>
      <c r="C2027" s="152" t="s">
        <v>720</v>
      </c>
      <c r="D2027" s="152" t="s">
        <v>216</v>
      </c>
      <c r="E2027" s="152" t="s">
        <v>210</v>
      </c>
      <c r="F2027"/>
      <c r="G2027" s="152"/>
      <c r="H2027" s="152" t="s">
        <v>606</v>
      </c>
      <c r="I2027" s="152" t="s">
        <v>506</v>
      </c>
      <c r="J2027">
        <v>0.21315000000000001</v>
      </c>
      <c r="K2027" s="152" t="s">
        <v>744</v>
      </c>
      <c r="L2027" s="152" t="s">
        <v>741</v>
      </c>
      <c r="M2027">
        <v>2022</v>
      </c>
      <c r="N2027" t="s">
        <v>6439</v>
      </c>
    </row>
    <row r="2028" spans="1:14">
      <c r="A2028" s="152" t="s">
        <v>2899</v>
      </c>
      <c r="B2028" s="152" t="s">
        <v>444</v>
      </c>
      <c r="C2028" s="152" t="s">
        <v>720</v>
      </c>
      <c r="D2028" s="152" t="s">
        <v>216</v>
      </c>
      <c r="E2028" s="152" t="s">
        <v>211</v>
      </c>
      <c r="F2028"/>
      <c r="G2028" s="152"/>
      <c r="H2028" s="152" t="s">
        <v>424</v>
      </c>
      <c r="I2028" s="152" t="s">
        <v>506</v>
      </c>
      <c r="J2028">
        <v>0.11355</v>
      </c>
      <c r="K2028" s="152" t="s">
        <v>744</v>
      </c>
      <c r="L2028" s="152" t="s">
        <v>741</v>
      </c>
      <c r="M2028">
        <v>2022</v>
      </c>
      <c r="N2028" t="s">
        <v>6440</v>
      </c>
    </row>
    <row r="2029" spans="1:14">
      <c r="A2029" s="152" t="s">
        <v>2900</v>
      </c>
      <c r="B2029" s="152" t="s">
        <v>444</v>
      </c>
      <c r="C2029" s="152" t="s">
        <v>720</v>
      </c>
      <c r="D2029" s="152" t="s">
        <v>216</v>
      </c>
      <c r="E2029" s="152" t="s">
        <v>211</v>
      </c>
      <c r="F2029"/>
      <c r="G2029" s="152"/>
      <c r="H2029" s="152" t="s">
        <v>606</v>
      </c>
      <c r="I2029" s="152" t="s">
        <v>506</v>
      </c>
      <c r="J2029">
        <v>0.18274000000000001</v>
      </c>
      <c r="K2029" s="152" t="s">
        <v>744</v>
      </c>
      <c r="L2029" s="152" t="s">
        <v>741</v>
      </c>
      <c r="M2029">
        <v>2022</v>
      </c>
      <c r="N2029" t="s">
        <v>6441</v>
      </c>
    </row>
    <row r="2030" spans="1:14">
      <c r="A2030" s="152" t="s">
        <v>2901</v>
      </c>
      <c r="B2030" s="152" t="s">
        <v>444</v>
      </c>
      <c r="C2030" s="152" t="s">
        <v>720</v>
      </c>
      <c r="D2030" s="152" t="s">
        <v>721</v>
      </c>
      <c r="E2030" s="152" t="s">
        <v>654</v>
      </c>
      <c r="F2030"/>
      <c r="G2030" s="152"/>
      <c r="H2030" s="152" t="s">
        <v>423</v>
      </c>
      <c r="I2030" s="152" t="s">
        <v>506</v>
      </c>
      <c r="J2030">
        <v>0.14876</v>
      </c>
      <c r="K2030" s="152" t="s">
        <v>744</v>
      </c>
      <c r="L2030" s="152" t="s">
        <v>741</v>
      </c>
      <c r="M2030">
        <v>2022</v>
      </c>
      <c r="N2030" t="s">
        <v>6442</v>
      </c>
    </row>
    <row r="2031" spans="1:14">
      <c r="A2031" s="152" t="s">
        <v>2902</v>
      </c>
      <c r="B2031" s="152" t="s">
        <v>444</v>
      </c>
      <c r="C2031" s="152" t="s">
        <v>720</v>
      </c>
      <c r="D2031" s="152" t="s">
        <v>721</v>
      </c>
      <c r="E2031" s="152" t="s">
        <v>654</v>
      </c>
      <c r="F2031"/>
      <c r="G2031" s="152"/>
      <c r="H2031" s="152" t="s">
        <v>424</v>
      </c>
      <c r="I2031" s="152" t="s">
        <v>506</v>
      </c>
      <c r="J2031">
        <v>0.20826</v>
      </c>
      <c r="K2031" s="152" t="s">
        <v>744</v>
      </c>
      <c r="L2031" s="152" t="s">
        <v>741</v>
      </c>
      <c r="M2031">
        <v>2022</v>
      </c>
      <c r="N2031" t="s">
        <v>6443</v>
      </c>
    </row>
    <row r="2032" spans="1:14">
      <c r="A2032" s="152" t="s">
        <v>2903</v>
      </c>
      <c r="B2032" s="152" t="s">
        <v>444</v>
      </c>
      <c r="C2032" s="152" t="s">
        <v>720</v>
      </c>
      <c r="D2032" s="152" t="s">
        <v>721</v>
      </c>
      <c r="E2032" s="152" t="s">
        <v>192</v>
      </c>
      <c r="F2032"/>
      <c r="G2032" s="152"/>
      <c r="H2032" s="152" t="s">
        <v>423</v>
      </c>
      <c r="I2032" s="152" t="s">
        <v>506</v>
      </c>
      <c r="J2032">
        <v>0.20416000000000001</v>
      </c>
      <c r="K2032" s="152" t="s">
        <v>744</v>
      </c>
      <c r="L2032" s="152" t="s">
        <v>741</v>
      </c>
      <c r="M2032">
        <v>2022</v>
      </c>
      <c r="N2032" t="s">
        <v>6444</v>
      </c>
    </row>
    <row r="2033" spans="1:14">
      <c r="A2033" s="152" t="s">
        <v>2904</v>
      </c>
      <c r="B2033" s="152" t="s">
        <v>444</v>
      </c>
      <c r="C2033" s="152" t="s">
        <v>720</v>
      </c>
      <c r="D2033" s="152" t="s">
        <v>721</v>
      </c>
      <c r="E2033" s="152" t="s">
        <v>192</v>
      </c>
      <c r="F2033"/>
      <c r="G2033" s="152"/>
      <c r="H2033" s="152" t="s">
        <v>424</v>
      </c>
      <c r="I2033" s="152" t="s">
        <v>506</v>
      </c>
      <c r="J2033">
        <v>0.30624000000000001</v>
      </c>
      <c r="K2033" s="152" t="s">
        <v>744</v>
      </c>
      <c r="L2033" s="152" t="s">
        <v>741</v>
      </c>
      <c r="M2033">
        <v>2022</v>
      </c>
      <c r="N2033" t="s">
        <v>6445</v>
      </c>
    </row>
    <row r="2034" spans="1:14">
      <c r="A2034" s="152" t="s">
        <v>2905</v>
      </c>
      <c r="B2034" s="152" t="s">
        <v>444</v>
      </c>
      <c r="C2034" s="152" t="s">
        <v>720</v>
      </c>
      <c r="D2034" s="152" t="s">
        <v>420</v>
      </c>
      <c r="E2034" s="152" t="s">
        <v>656</v>
      </c>
      <c r="F2034"/>
      <c r="G2034" s="152"/>
      <c r="H2034" s="152" t="s">
        <v>423</v>
      </c>
      <c r="I2034" s="152" t="s">
        <v>506</v>
      </c>
      <c r="J2034">
        <v>0.10778</v>
      </c>
      <c r="K2034" s="152" t="s">
        <v>744</v>
      </c>
      <c r="L2034" s="152" t="s">
        <v>741</v>
      </c>
      <c r="M2034">
        <v>2022</v>
      </c>
      <c r="N2034" t="s">
        <v>6446</v>
      </c>
    </row>
    <row r="2035" spans="1:14">
      <c r="A2035" s="152" t="s">
        <v>2906</v>
      </c>
      <c r="B2035" s="152" t="s">
        <v>444</v>
      </c>
      <c r="C2035" s="152" t="s">
        <v>720</v>
      </c>
      <c r="D2035" s="152" t="s">
        <v>420</v>
      </c>
      <c r="E2035" s="152" t="s">
        <v>657</v>
      </c>
      <c r="F2035"/>
      <c r="G2035" s="152"/>
      <c r="H2035" s="152" t="s">
        <v>423</v>
      </c>
      <c r="I2035" s="152" t="s">
        <v>506</v>
      </c>
      <c r="J2035">
        <v>7.936E-2</v>
      </c>
      <c r="K2035" s="152" t="s">
        <v>744</v>
      </c>
      <c r="L2035" s="152" t="s">
        <v>741</v>
      </c>
      <c r="M2035">
        <v>2022</v>
      </c>
      <c r="N2035" t="s">
        <v>6447</v>
      </c>
    </row>
    <row r="2036" spans="1:14">
      <c r="A2036" s="152" t="s">
        <v>2907</v>
      </c>
      <c r="B2036" s="152" t="s">
        <v>444</v>
      </c>
      <c r="C2036" s="152" t="s">
        <v>720</v>
      </c>
      <c r="D2036" s="152" t="s">
        <v>420</v>
      </c>
      <c r="E2036" s="152" t="s">
        <v>421</v>
      </c>
      <c r="F2036"/>
      <c r="G2036" s="152"/>
      <c r="H2036" s="152" t="s">
        <v>423</v>
      </c>
      <c r="I2036" s="152" t="s">
        <v>506</v>
      </c>
      <c r="J2036">
        <v>9.6500000000000002E-2</v>
      </c>
      <c r="K2036" s="152" t="s">
        <v>744</v>
      </c>
      <c r="L2036" s="152" t="s">
        <v>741</v>
      </c>
      <c r="M2036">
        <v>2022</v>
      </c>
      <c r="N2036" t="s">
        <v>6448</v>
      </c>
    </row>
    <row r="2037" spans="1:14">
      <c r="A2037" s="152" t="s">
        <v>2908</v>
      </c>
      <c r="B2037" s="152" t="s">
        <v>444</v>
      </c>
      <c r="C2037" s="152" t="s">
        <v>720</v>
      </c>
      <c r="D2037" s="152" t="s">
        <v>420</v>
      </c>
      <c r="E2037" s="152" t="s">
        <v>422</v>
      </c>
      <c r="F2037"/>
      <c r="G2037" s="152"/>
      <c r="H2037" s="152" t="s">
        <v>423</v>
      </c>
      <c r="I2037" s="152" t="s">
        <v>506</v>
      </c>
      <c r="J2037">
        <v>2.733E-2</v>
      </c>
      <c r="K2037" s="152" t="s">
        <v>744</v>
      </c>
      <c r="L2037" s="152" t="s">
        <v>741</v>
      </c>
      <c r="M2037">
        <v>2022</v>
      </c>
      <c r="N2037" t="s">
        <v>6449</v>
      </c>
    </row>
    <row r="2038" spans="1:14">
      <c r="A2038" s="152" t="s">
        <v>2909</v>
      </c>
      <c r="B2038" s="152" t="s">
        <v>444</v>
      </c>
      <c r="C2038" s="152" t="s">
        <v>720</v>
      </c>
      <c r="D2038" s="152" t="s">
        <v>202</v>
      </c>
      <c r="E2038" s="152" t="s">
        <v>193</v>
      </c>
      <c r="F2038"/>
      <c r="G2038" s="152"/>
      <c r="H2038" s="152" t="s">
        <v>423</v>
      </c>
      <c r="I2038" s="152" t="s">
        <v>506</v>
      </c>
      <c r="J2038">
        <v>3.5490000000000001E-2</v>
      </c>
      <c r="K2038" s="152" t="s">
        <v>744</v>
      </c>
      <c r="L2038" s="152" t="s">
        <v>741</v>
      </c>
      <c r="M2038">
        <v>2022</v>
      </c>
      <c r="N2038" t="s">
        <v>6450</v>
      </c>
    </row>
    <row r="2039" spans="1:14">
      <c r="A2039" s="152" t="s">
        <v>2910</v>
      </c>
      <c r="B2039" s="152" t="s">
        <v>444</v>
      </c>
      <c r="C2039" s="152" t="s">
        <v>720</v>
      </c>
      <c r="D2039" s="152" t="s">
        <v>202</v>
      </c>
      <c r="E2039" s="152" t="s">
        <v>194</v>
      </c>
      <c r="F2039"/>
      <c r="G2039" s="152"/>
      <c r="H2039" s="152" t="s">
        <v>423</v>
      </c>
      <c r="I2039" s="152" t="s">
        <v>506</v>
      </c>
      <c r="J2039">
        <v>4.4600000000000004E-3</v>
      </c>
      <c r="K2039" s="152" t="s">
        <v>744</v>
      </c>
      <c r="L2039" s="152" t="s">
        <v>741</v>
      </c>
      <c r="M2039">
        <v>2022</v>
      </c>
      <c r="N2039" t="s">
        <v>6451</v>
      </c>
    </row>
    <row r="2040" spans="1:14">
      <c r="A2040" s="152" t="s">
        <v>2911</v>
      </c>
      <c r="B2040" s="152" t="s">
        <v>444</v>
      </c>
      <c r="C2040" s="152" t="s">
        <v>720</v>
      </c>
      <c r="D2040" s="152" t="s">
        <v>202</v>
      </c>
      <c r="E2040" s="152" t="s">
        <v>195</v>
      </c>
      <c r="F2040"/>
      <c r="G2040" s="152"/>
      <c r="H2040" s="152" t="s">
        <v>423</v>
      </c>
      <c r="I2040" s="152" t="s">
        <v>506</v>
      </c>
      <c r="J2040">
        <v>2.861E-2</v>
      </c>
      <c r="K2040" s="152" t="s">
        <v>744</v>
      </c>
      <c r="L2040" s="152" t="s">
        <v>741</v>
      </c>
      <c r="M2040">
        <v>2022</v>
      </c>
      <c r="N2040" t="s">
        <v>6452</v>
      </c>
    </row>
    <row r="2041" spans="1:14">
      <c r="A2041" s="152" t="s">
        <v>2912</v>
      </c>
      <c r="B2041" s="152" t="s">
        <v>444</v>
      </c>
      <c r="C2041" s="152" t="s">
        <v>720</v>
      </c>
      <c r="D2041" s="152" t="s">
        <v>202</v>
      </c>
      <c r="E2041" s="152" t="s">
        <v>659</v>
      </c>
      <c r="F2041"/>
      <c r="G2041" s="152"/>
      <c r="H2041" s="152" t="s">
        <v>423</v>
      </c>
      <c r="I2041" s="152" t="s">
        <v>506</v>
      </c>
      <c r="J2041">
        <v>2.7810000000000001E-2</v>
      </c>
      <c r="K2041" s="152" t="s">
        <v>744</v>
      </c>
      <c r="L2041" s="152" t="s">
        <v>741</v>
      </c>
      <c r="M2041">
        <v>2022</v>
      </c>
      <c r="N2041" t="s">
        <v>6453</v>
      </c>
    </row>
    <row r="2042" spans="1:14">
      <c r="A2042" s="152" t="s">
        <v>2913</v>
      </c>
      <c r="B2042" s="152" t="s">
        <v>444</v>
      </c>
      <c r="C2042" s="152" t="s">
        <v>2914</v>
      </c>
      <c r="D2042" s="152" t="s">
        <v>650</v>
      </c>
      <c r="E2042" s="152" t="s">
        <v>605</v>
      </c>
      <c r="F2042"/>
      <c r="G2042" s="152" t="s">
        <v>141</v>
      </c>
      <c r="H2042" s="152" t="s">
        <v>424</v>
      </c>
      <c r="I2042" s="152" t="s">
        <v>506</v>
      </c>
      <c r="J2042">
        <v>2.5729999999999999E-2</v>
      </c>
      <c r="K2042" s="152" t="s">
        <v>744</v>
      </c>
      <c r="L2042" s="152" t="s">
        <v>741</v>
      </c>
      <c r="M2042">
        <v>2022</v>
      </c>
      <c r="N2042" t="s">
        <v>6454</v>
      </c>
    </row>
    <row r="2043" spans="1:14">
      <c r="A2043" s="152" t="s">
        <v>2915</v>
      </c>
      <c r="B2043" s="152" t="s">
        <v>444</v>
      </c>
      <c r="C2043" s="152" t="s">
        <v>2914</v>
      </c>
      <c r="D2043" s="152" t="s">
        <v>650</v>
      </c>
      <c r="E2043" s="152" t="s">
        <v>605</v>
      </c>
      <c r="F2043"/>
      <c r="G2043" s="152" t="s">
        <v>207</v>
      </c>
      <c r="H2043" s="152" t="s">
        <v>424</v>
      </c>
      <c r="I2043" s="152" t="s">
        <v>506</v>
      </c>
      <c r="J2043">
        <v>3.8100000000000002E-2</v>
      </c>
      <c r="K2043" s="152" t="s">
        <v>744</v>
      </c>
      <c r="L2043" s="152" t="s">
        <v>741</v>
      </c>
      <c r="M2043">
        <v>2022</v>
      </c>
      <c r="N2043" t="s">
        <v>6455</v>
      </c>
    </row>
    <row r="2044" spans="1:14">
      <c r="A2044" s="152" t="s">
        <v>2916</v>
      </c>
      <c r="B2044" s="152" t="s">
        <v>444</v>
      </c>
      <c r="C2044" s="152" t="s">
        <v>2914</v>
      </c>
      <c r="D2044" s="152" t="s">
        <v>650</v>
      </c>
      <c r="E2044" s="152" t="s">
        <v>605</v>
      </c>
      <c r="F2044"/>
      <c r="G2044" s="152" t="s">
        <v>208</v>
      </c>
      <c r="H2044" s="152" t="s">
        <v>424</v>
      </c>
      <c r="I2044" s="152" t="s">
        <v>506</v>
      </c>
      <c r="J2044">
        <v>3.798E-2</v>
      </c>
      <c r="K2044" s="152" t="s">
        <v>744</v>
      </c>
      <c r="L2044" s="152" t="s">
        <v>741</v>
      </c>
      <c r="M2044">
        <v>2022</v>
      </c>
      <c r="N2044" t="s">
        <v>6456</v>
      </c>
    </row>
    <row r="2045" spans="1:14">
      <c r="A2045" s="152" t="s">
        <v>2917</v>
      </c>
      <c r="B2045" s="152" t="s">
        <v>444</v>
      </c>
      <c r="C2045" s="152" t="s">
        <v>2914</v>
      </c>
      <c r="D2045" s="152" t="s">
        <v>650</v>
      </c>
      <c r="E2045" s="152" t="s">
        <v>605</v>
      </c>
      <c r="F2045"/>
      <c r="G2045" s="152" t="s">
        <v>607</v>
      </c>
      <c r="H2045" s="152" t="s">
        <v>424</v>
      </c>
      <c r="I2045" s="152" t="s">
        <v>506</v>
      </c>
      <c r="J2045"/>
      <c r="K2045" s="152" t="s">
        <v>744</v>
      </c>
      <c r="L2045" s="152" t="s">
        <v>741</v>
      </c>
      <c r="M2045">
        <v>2022</v>
      </c>
      <c r="N2045" t="s">
        <v>6457</v>
      </c>
    </row>
    <row r="2046" spans="1:14">
      <c r="A2046" s="152" t="s">
        <v>2918</v>
      </c>
      <c r="B2046" s="152" t="s">
        <v>444</v>
      </c>
      <c r="C2046" s="152" t="s">
        <v>2914</v>
      </c>
      <c r="D2046" s="152" t="s">
        <v>650</v>
      </c>
      <c r="E2046" s="152" t="s">
        <v>605</v>
      </c>
      <c r="F2046"/>
      <c r="G2046" s="152" t="s">
        <v>608</v>
      </c>
      <c r="H2046" s="152" t="s">
        <v>424</v>
      </c>
      <c r="I2046" s="152" t="s">
        <v>506</v>
      </c>
      <c r="J2046">
        <v>1.1440000000000001E-2</v>
      </c>
      <c r="K2046" s="152" t="s">
        <v>744</v>
      </c>
      <c r="L2046" s="152" t="s">
        <v>741</v>
      </c>
      <c r="M2046">
        <v>2022</v>
      </c>
      <c r="N2046" t="s">
        <v>6458</v>
      </c>
    </row>
    <row r="2047" spans="1:14">
      <c r="A2047" s="152" t="s">
        <v>2919</v>
      </c>
      <c r="B2047" s="152" t="s">
        <v>444</v>
      </c>
      <c r="C2047" s="152" t="s">
        <v>2914</v>
      </c>
      <c r="D2047" s="152" t="s">
        <v>650</v>
      </c>
      <c r="E2047" s="152" t="s">
        <v>605</v>
      </c>
      <c r="F2047"/>
      <c r="G2047" s="152" t="s">
        <v>141</v>
      </c>
      <c r="H2047" s="152" t="s">
        <v>606</v>
      </c>
      <c r="I2047" s="152" t="s">
        <v>506</v>
      </c>
      <c r="J2047">
        <v>4.1410000000000002E-2</v>
      </c>
      <c r="K2047" s="152" t="s">
        <v>744</v>
      </c>
      <c r="L2047" s="152" t="s">
        <v>741</v>
      </c>
      <c r="M2047">
        <v>2022</v>
      </c>
      <c r="N2047" t="s">
        <v>6459</v>
      </c>
    </row>
    <row r="2048" spans="1:14">
      <c r="A2048" s="152" t="s">
        <v>2920</v>
      </c>
      <c r="B2048" s="152" t="s">
        <v>444</v>
      </c>
      <c r="C2048" s="152" t="s">
        <v>2914</v>
      </c>
      <c r="D2048" s="152" t="s">
        <v>650</v>
      </c>
      <c r="E2048" s="152" t="s">
        <v>605</v>
      </c>
      <c r="F2048"/>
      <c r="G2048" s="152" t="s">
        <v>207</v>
      </c>
      <c r="H2048" s="152" t="s">
        <v>606</v>
      </c>
      <c r="I2048" s="152" t="s">
        <v>506</v>
      </c>
      <c r="J2048">
        <v>6.132E-2</v>
      </c>
      <c r="K2048" s="152" t="s">
        <v>744</v>
      </c>
      <c r="L2048" s="152" t="s">
        <v>741</v>
      </c>
      <c r="M2048">
        <v>2022</v>
      </c>
      <c r="N2048" t="s">
        <v>6460</v>
      </c>
    </row>
    <row r="2049" spans="1:14">
      <c r="A2049" s="152" t="s">
        <v>2921</v>
      </c>
      <c r="B2049" s="152" t="s">
        <v>444</v>
      </c>
      <c r="C2049" s="152" t="s">
        <v>2914</v>
      </c>
      <c r="D2049" s="152" t="s">
        <v>650</v>
      </c>
      <c r="E2049" s="152" t="s">
        <v>605</v>
      </c>
      <c r="F2049"/>
      <c r="G2049" s="152" t="s">
        <v>208</v>
      </c>
      <c r="H2049" s="152" t="s">
        <v>606</v>
      </c>
      <c r="I2049" s="152" t="s">
        <v>506</v>
      </c>
      <c r="J2049">
        <v>6.1120000000000001E-2</v>
      </c>
      <c r="K2049" s="152" t="s">
        <v>744</v>
      </c>
      <c r="L2049" s="152" t="s">
        <v>741</v>
      </c>
      <c r="M2049">
        <v>2022</v>
      </c>
      <c r="N2049" t="s">
        <v>6461</v>
      </c>
    </row>
    <row r="2050" spans="1:14">
      <c r="A2050" s="152" t="s">
        <v>2922</v>
      </c>
      <c r="B2050" s="152" t="s">
        <v>444</v>
      </c>
      <c r="C2050" s="152" t="s">
        <v>2914</v>
      </c>
      <c r="D2050" s="152" t="s">
        <v>650</v>
      </c>
      <c r="E2050" s="152" t="s">
        <v>605</v>
      </c>
      <c r="F2050"/>
      <c r="G2050" s="152" t="s">
        <v>607</v>
      </c>
      <c r="H2050" s="152" t="s">
        <v>606</v>
      </c>
      <c r="I2050" s="152" t="s">
        <v>506</v>
      </c>
      <c r="J2050"/>
      <c r="K2050" s="152" t="s">
        <v>744</v>
      </c>
      <c r="L2050" s="152" t="s">
        <v>741</v>
      </c>
      <c r="M2050">
        <v>2022</v>
      </c>
      <c r="N2050" t="s">
        <v>6462</v>
      </c>
    </row>
    <row r="2051" spans="1:14">
      <c r="A2051" s="152" t="s">
        <v>2923</v>
      </c>
      <c r="B2051" s="152" t="s">
        <v>444</v>
      </c>
      <c r="C2051" s="152" t="s">
        <v>2914</v>
      </c>
      <c r="D2051" s="152" t="s">
        <v>650</v>
      </c>
      <c r="E2051" s="152" t="s">
        <v>605</v>
      </c>
      <c r="F2051"/>
      <c r="G2051" s="152" t="s">
        <v>608</v>
      </c>
      <c r="H2051" s="152" t="s">
        <v>606</v>
      </c>
      <c r="I2051" s="152" t="s">
        <v>506</v>
      </c>
      <c r="J2051">
        <v>1.8409999999999999E-2</v>
      </c>
      <c r="K2051" s="152" t="s">
        <v>744</v>
      </c>
      <c r="L2051" s="152" t="s">
        <v>741</v>
      </c>
      <c r="M2051">
        <v>2022</v>
      </c>
      <c r="N2051" t="s">
        <v>6463</v>
      </c>
    </row>
    <row r="2052" spans="1:14">
      <c r="A2052" s="152" t="s">
        <v>2924</v>
      </c>
      <c r="B2052" s="152" t="s">
        <v>444</v>
      </c>
      <c r="C2052" s="152" t="s">
        <v>2914</v>
      </c>
      <c r="D2052" s="152" t="s">
        <v>650</v>
      </c>
      <c r="E2052" s="152" t="s">
        <v>609</v>
      </c>
      <c r="F2052"/>
      <c r="G2052" s="152" t="s">
        <v>141</v>
      </c>
      <c r="H2052" s="152" t="s">
        <v>424</v>
      </c>
      <c r="I2052" s="152" t="s">
        <v>506</v>
      </c>
      <c r="J2052">
        <v>3.1759999999999997E-2</v>
      </c>
      <c r="K2052" s="152" t="s">
        <v>744</v>
      </c>
      <c r="L2052" s="152" t="s">
        <v>741</v>
      </c>
      <c r="M2052">
        <v>2022</v>
      </c>
      <c r="N2052" t="s">
        <v>6464</v>
      </c>
    </row>
    <row r="2053" spans="1:14">
      <c r="A2053" s="152" t="s">
        <v>2925</v>
      </c>
      <c r="B2053" s="152" t="s">
        <v>444</v>
      </c>
      <c r="C2053" s="152" t="s">
        <v>2914</v>
      </c>
      <c r="D2053" s="152" t="s">
        <v>650</v>
      </c>
      <c r="E2053" s="152" t="s">
        <v>609</v>
      </c>
      <c r="F2053"/>
      <c r="G2053" s="152" t="s">
        <v>207</v>
      </c>
      <c r="H2053" s="152" t="s">
        <v>424</v>
      </c>
      <c r="I2053" s="152" t="s">
        <v>506</v>
      </c>
      <c r="J2053">
        <v>4.2380000000000001E-2</v>
      </c>
      <c r="K2053" s="152" t="s">
        <v>744</v>
      </c>
      <c r="L2053" s="152" t="s">
        <v>741</v>
      </c>
      <c r="M2053">
        <v>2022</v>
      </c>
      <c r="N2053" t="s">
        <v>6465</v>
      </c>
    </row>
    <row r="2054" spans="1:14">
      <c r="A2054" s="152" t="s">
        <v>2926</v>
      </c>
      <c r="B2054" s="152" t="s">
        <v>444</v>
      </c>
      <c r="C2054" s="152" t="s">
        <v>2914</v>
      </c>
      <c r="D2054" s="152" t="s">
        <v>650</v>
      </c>
      <c r="E2054" s="152" t="s">
        <v>609</v>
      </c>
      <c r="F2054"/>
      <c r="G2054" s="152" t="s">
        <v>208</v>
      </c>
      <c r="H2054" s="152" t="s">
        <v>424</v>
      </c>
      <c r="I2054" s="152" t="s">
        <v>506</v>
      </c>
      <c r="J2054">
        <v>4.079E-2</v>
      </c>
      <c r="K2054" s="152" t="s">
        <v>744</v>
      </c>
      <c r="L2054" s="152" t="s">
        <v>741</v>
      </c>
      <c r="M2054">
        <v>2022</v>
      </c>
      <c r="N2054" t="s">
        <v>6466</v>
      </c>
    </row>
    <row r="2055" spans="1:14">
      <c r="A2055" s="152" t="s">
        <v>2927</v>
      </c>
      <c r="B2055" s="152" t="s">
        <v>444</v>
      </c>
      <c r="C2055" s="152" t="s">
        <v>2914</v>
      </c>
      <c r="D2055" s="152" t="s">
        <v>650</v>
      </c>
      <c r="E2055" s="152" t="s">
        <v>609</v>
      </c>
      <c r="F2055"/>
      <c r="G2055" s="152" t="s">
        <v>607</v>
      </c>
      <c r="H2055" s="152" t="s">
        <v>424</v>
      </c>
      <c r="I2055" s="152" t="s">
        <v>506</v>
      </c>
      <c r="J2055">
        <v>1.4930000000000001E-2</v>
      </c>
      <c r="K2055" s="152" t="s">
        <v>744</v>
      </c>
      <c r="L2055" s="152" t="s">
        <v>741</v>
      </c>
      <c r="M2055">
        <v>2022</v>
      </c>
      <c r="N2055" t="s">
        <v>6467</v>
      </c>
    </row>
    <row r="2056" spans="1:14">
      <c r="A2056" s="152" t="s">
        <v>2928</v>
      </c>
      <c r="B2056" s="152" t="s">
        <v>444</v>
      </c>
      <c r="C2056" s="152" t="s">
        <v>2914</v>
      </c>
      <c r="D2056" s="152" t="s">
        <v>650</v>
      </c>
      <c r="E2056" s="152" t="s">
        <v>609</v>
      </c>
      <c r="F2056"/>
      <c r="G2056" s="152" t="s">
        <v>608</v>
      </c>
      <c r="H2056" s="152" t="s">
        <v>424</v>
      </c>
      <c r="I2056" s="152" t="s">
        <v>506</v>
      </c>
      <c r="J2056">
        <v>1.2019999999999999E-2</v>
      </c>
      <c r="K2056" s="152" t="s">
        <v>744</v>
      </c>
      <c r="L2056" s="152" t="s">
        <v>741</v>
      </c>
      <c r="M2056">
        <v>2022</v>
      </c>
      <c r="N2056" t="s">
        <v>6468</v>
      </c>
    </row>
    <row r="2057" spans="1:14">
      <c r="A2057" s="152" t="s">
        <v>2929</v>
      </c>
      <c r="B2057" s="152" t="s">
        <v>444</v>
      </c>
      <c r="C2057" s="152" t="s">
        <v>2914</v>
      </c>
      <c r="D2057" s="152" t="s">
        <v>650</v>
      </c>
      <c r="E2057" s="152" t="s">
        <v>609</v>
      </c>
      <c r="F2057"/>
      <c r="G2057" s="152" t="s">
        <v>141</v>
      </c>
      <c r="H2057" s="152" t="s">
        <v>606</v>
      </c>
      <c r="I2057" s="152" t="s">
        <v>506</v>
      </c>
      <c r="J2057">
        <v>5.1119999999999999E-2</v>
      </c>
      <c r="K2057" s="152" t="s">
        <v>744</v>
      </c>
      <c r="L2057" s="152" t="s">
        <v>741</v>
      </c>
      <c r="M2057">
        <v>2022</v>
      </c>
      <c r="N2057" t="s">
        <v>6469</v>
      </c>
    </row>
    <row r="2058" spans="1:14">
      <c r="A2058" s="152" t="s">
        <v>2930</v>
      </c>
      <c r="B2058" s="152" t="s">
        <v>444</v>
      </c>
      <c r="C2058" s="152" t="s">
        <v>2914</v>
      </c>
      <c r="D2058" s="152" t="s">
        <v>650</v>
      </c>
      <c r="E2058" s="152" t="s">
        <v>609</v>
      </c>
      <c r="F2058"/>
      <c r="G2058" s="152" t="s">
        <v>207</v>
      </c>
      <c r="H2058" s="152" t="s">
        <v>606</v>
      </c>
      <c r="I2058" s="152" t="s">
        <v>506</v>
      </c>
      <c r="J2058">
        <v>6.8199999999999997E-2</v>
      </c>
      <c r="K2058" s="152" t="s">
        <v>744</v>
      </c>
      <c r="L2058" s="152" t="s">
        <v>741</v>
      </c>
      <c r="M2058">
        <v>2022</v>
      </c>
      <c r="N2058" t="s">
        <v>6470</v>
      </c>
    </row>
    <row r="2059" spans="1:14">
      <c r="A2059" s="152" t="s">
        <v>2931</v>
      </c>
      <c r="B2059" s="152" t="s">
        <v>444</v>
      </c>
      <c r="C2059" s="152" t="s">
        <v>2914</v>
      </c>
      <c r="D2059" s="152" t="s">
        <v>650</v>
      </c>
      <c r="E2059" s="152" t="s">
        <v>609</v>
      </c>
      <c r="F2059"/>
      <c r="G2059" s="152" t="s">
        <v>208</v>
      </c>
      <c r="H2059" s="152" t="s">
        <v>606</v>
      </c>
      <c r="I2059" s="152" t="s">
        <v>506</v>
      </c>
      <c r="J2059">
        <v>6.5640000000000004E-2</v>
      </c>
      <c r="K2059" s="152" t="s">
        <v>744</v>
      </c>
      <c r="L2059" s="152" t="s">
        <v>741</v>
      </c>
      <c r="M2059">
        <v>2022</v>
      </c>
      <c r="N2059" t="s">
        <v>6471</v>
      </c>
    </row>
    <row r="2060" spans="1:14">
      <c r="A2060" s="152" t="s">
        <v>2932</v>
      </c>
      <c r="B2060" s="152" t="s">
        <v>444</v>
      </c>
      <c r="C2060" s="152" t="s">
        <v>2914</v>
      </c>
      <c r="D2060" s="152" t="s">
        <v>650</v>
      </c>
      <c r="E2060" s="152" t="s">
        <v>609</v>
      </c>
      <c r="F2060"/>
      <c r="G2060" s="152" t="s">
        <v>607</v>
      </c>
      <c r="H2060" s="152" t="s">
        <v>606</v>
      </c>
      <c r="I2060" s="152" t="s">
        <v>506</v>
      </c>
      <c r="J2060">
        <v>2.402E-2</v>
      </c>
      <c r="K2060" s="152" t="s">
        <v>744</v>
      </c>
      <c r="L2060" s="152" t="s">
        <v>741</v>
      </c>
      <c r="M2060">
        <v>2022</v>
      </c>
      <c r="N2060" t="s">
        <v>6472</v>
      </c>
    </row>
    <row r="2061" spans="1:14">
      <c r="A2061" s="152" t="s">
        <v>2933</v>
      </c>
      <c r="B2061" s="152" t="s">
        <v>444</v>
      </c>
      <c r="C2061" s="152" t="s">
        <v>2914</v>
      </c>
      <c r="D2061" s="152" t="s">
        <v>650</v>
      </c>
      <c r="E2061" s="152" t="s">
        <v>609</v>
      </c>
      <c r="F2061"/>
      <c r="G2061" s="152" t="s">
        <v>608</v>
      </c>
      <c r="H2061" s="152" t="s">
        <v>606</v>
      </c>
      <c r="I2061" s="152" t="s">
        <v>506</v>
      </c>
      <c r="J2061">
        <v>1.934E-2</v>
      </c>
      <c r="K2061" s="152" t="s">
        <v>744</v>
      </c>
      <c r="L2061" s="152" t="s">
        <v>741</v>
      </c>
      <c r="M2061">
        <v>2022</v>
      </c>
      <c r="N2061" t="s">
        <v>6473</v>
      </c>
    </row>
    <row r="2062" spans="1:14">
      <c r="A2062" s="152" t="s">
        <v>2934</v>
      </c>
      <c r="B2062" s="152" t="s">
        <v>444</v>
      </c>
      <c r="C2062" s="152" t="s">
        <v>2914</v>
      </c>
      <c r="D2062" s="152" t="s">
        <v>650</v>
      </c>
      <c r="E2062" s="152" t="s">
        <v>610</v>
      </c>
      <c r="F2062"/>
      <c r="G2062" s="152" t="s">
        <v>141</v>
      </c>
      <c r="H2062" s="152" t="s">
        <v>424</v>
      </c>
      <c r="I2062" s="152" t="s">
        <v>506</v>
      </c>
      <c r="J2062">
        <v>3.4790000000000001E-2</v>
      </c>
      <c r="K2062" s="152" t="s">
        <v>744</v>
      </c>
      <c r="L2062" s="152" t="s">
        <v>741</v>
      </c>
      <c r="M2062">
        <v>2022</v>
      </c>
      <c r="N2062" t="s">
        <v>6474</v>
      </c>
    </row>
    <row r="2063" spans="1:14">
      <c r="A2063" s="152" t="s">
        <v>2935</v>
      </c>
      <c r="B2063" s="152" t="s">
        <v>444</v>
      </c>
      <c r="C2063" s="152" t="s">
        <v>2914</v>
      </c>
      <c r="D2063" s="152" t="s">
        <v>650</v>
      </c>
      <c r="E2063" s="152" t="s">
        <v>610</v>
      </c>
      <c r="F2063"/>
      <c r="G2063" s="152" t="s">
        <v>207</v>
      </c>
      <c r="H2063" s="152" t="s">
        <v>424</v>
      </c>
      <c r="I2063" s="152" t="s">
        <v>506</v>
      </c>
      <c r="J2063">
        <v>4.904E-2</v>
      </c>
      <c r="K2063" s="152" t="s">
        <v>744</v>
      </c>
      <c r="L2063" s="152" t="s">
        <v>741</v>
      </c>
      <c r="M2063">
        <v>2022</v>
      </c>
      <c r="N2063" t="s">
        <v>6475</v>
      </c>
    </row>
    <row r="2064" spans="1:14">
      <c r="A2064" s="152" t="s">
        <v>2936</v>
      </c>
      <c r="B2064" s="152" t="s">
        <v>444</v>
      </c>
      <c r="C2064" s="152" t="s">
        <v>2914</v>
      </c>
      <c r="D2064" s="152" t="s">
        <v>650</v>
      </c>
      <c r="E2064" s="152" t="s">
        <v>610</v>
      </c>
      <c r="F2064"/>
      <c r="G2064" s="152" t="s">
        <v>208</v>
      </c>
      <c r="H2064" s="152" t="s">
        <v>424</v>
      </c>
      <c r="I2064" s="152" t="s">
        <v>506</v>
      </c>
      <c r="J2064">
        <v>4.1919999999999999E-2</v>
      </c>
      <c r="K2064" s="152" t="s">
        <v>744</v>
      </c>
      <c r="L2064" s="152" t="s">
        <v>741</v>
      </c>
      <c r="M2064">
        <v>2022</v>
      </c>
      <c r="N2064" t="s">
        <v>6476</v>
      </c>
    </row>
    <row r="2065" spans="1:14">
      <c r="A2065" s="152" t="s">
        <v>2937</v>
      </c>
      <c r="B2065" s="152" t="s">
        <v>444</v>
      </c>
      <c r="C2065" s="152" t="s">
        <v>2914</v>
      </c>
      <c r="D2065" s="152" t="s">
        <v>650</v>
      </c>
      <c r="E2065" s="152" t="s">
        <v>610</v>
      </c>
      <c r="F2065"/>
      <c r="G2065" s="152" t="s">
        <v>607</v>
      </c>
      <c r="H2065" s="152" t="s">
        <v>424</v>
      </c>
      <c r="I2065" s="152" t="s">
        <v>506</v>
      </c>
      <c r="J2065">
        <v>2.4410000000000001E-2</v>
      </c>
      <c r="K2065" s="152" t="s">
        <v>744</v>
      </c>
      <c r="L2065" s="152" t="s">
        <v>741</v>
      </c>
      <c r="M2065">
        <v>2022</v>
      </c>
      <c r="N2065" t="s">
        <v>6477</v>
      </c>
    </row>
    <row r="2066" spans="1:14">
      <c r="A2066" s="152" t="s">
        <v>2938</v>
      </c>
      <c r="B2066" s="152" t="s">
        <v>444</v>
      </c>
      <c r="C2066" s="152" t="s">
        <v>2914</v>
      </c>
      <c r="D2066" s="152" t="s">
        <v>650</v>
      </c>
      <c r="E2066" s="152" t="s">
        <v>610</v>
      </c>
      <c r="F2066"/>
      <c r="G2066" s="152" t="s">
        <v>608</v>
      </c>
      <c r="H2066" s="152" t="s">
        <v>424</v>
      </c>
      <c r="I2066" s="152" t="s">
        <v>506</v>
      </c>
      <c r="J2066">
        <v>1.3690000000000001E-2</v>
      </c>
      <c r="K2066" s="152" t="s">
        <v>744</v>
      </c>
      <c r="L2066" s="152" t="s">
        <v>741</v>
      </c>
      <c r="M2066">
        <v>2022</v>
      </c>
      <c r="N2066" t="s">
        <v>6478</v>
      </c>
    </row>
    <row r="2067" spans="1:14">
      <c r="A2067" s="152" t="s">
        <v>2939</v>
      </c>
      <c r="B2067" s="152" t="s">
        <v>444</v>
      </c>
      <c r="C2067" s="152" t="s">
        <v>2914</v>
      </c>
      <c r="D2067" s="152" t="s">
        <v>650</v>
      </c>
      <c r="E2067" s="152" t="s">
        <v>610</v>
      </c>
      <c r="F2067"/>
      <c r="G2067" s="152" t="s">
        <v>141</v>
      </c>
      <c r="H2067" s="152" t="s">
        <v>606</v>
      </c>
      <c r="I2067" s="152" t="s">
        <v>506</v>
      </c>
      <c r="J2067">
        <v>5.5989999999999998E-2</v>
      </c>
      <c r="K2067" s="152" t="s">
        <v>744</v>
      </c>
      <c r="L2067" s="152" t="s">
        <v>741</v>
      </c>
      <c r="M2067">
        <v>2022</v>
      </c>
      <c r="N2067" t="s">
        <v>6479</v>
      </c>
    </row>
    <row r="2068" spans="1:14">
      <c r="A2068" s="152" t="s">
        <v>2940</v>
      </c>
      <c r="B2068" s="152" t="s">
        <v>444</v>
      </c>
      <c r="C2068" s="152" t="s">
        <v>2914</v>
      </c>
      <c r="D2068" s="152" t="s">
        <v>650</v>
      </c>
      <c r="E2068" s="152" t="s">
        <v>610</v>
      </c>
      <c r="F2068"/>
      <c r="G2068" s="152" t="s">
        <v>207</v>
      </c>
      <c r="H2068" s="152" t="s">
        <v>606</v>
      </c>
      <c r="I2068" s="152" t="s">
        <v>506</v>
      </c>
      <c r="J2068">
        <v>7.8920000000000004E-2</v>
      </c>
      <c r="K2068" s="152" t="s">
        <v>744</v>
      </c>
      <c r="L2068" s="152" t="s">
        <v>741</v>
      </c>
      <c r="M2068">
        <v>2022</v>
      </c>
      <c r="N2068" t="s">
        <v>6480</v>
      </c>
    </row>
    <row r="2069" spans="1:14">
      <c r="A2069" s="152" t="s">
        <v>2941</v>
      </c>
      <c r="B2069" s="152" t="s">
        <v>444</v>
      </c>
      <c r="C2069" s="152" t="s">
        <v>2914</v>
      </c>
      <c r="D2069" s="152" t="s">
        <v>650</v>
      </c>
      <c r="E2069" s="152" t="s">
        <v>610</v>
      </c>
      <c r="F2069"/>
      <c r="G2069" s="152" t="s">
        <v>208</v>
      </c>
      <c r="H2069" s="152" t="s">
        <v>606</v>
      </c>
      <c r="I2069" s="152" t="s">
        <v>506</v>
      </c>
      <c r="J2069">
        <v>6.7460000000000006E-2</v>
      </c>
      <c r="K2069" s="152" t="s">
        <v>744</v>
      </c>
      <c r="L2069" s="152" t="s">
        <v>741</v>
      </c>
      <c r="M2069">
        <v>2022</v>
      </c>
      <c r="N2069" t="s">
        <v>6481</v>
      </c>
    </row>
    <row r="2070" spans="1:14">
      <c r="A2070" s="152" t="s">
        <v>2942</v>
      </c>
      <c r="B2070" s="152" t="s">
        <v>444</v>
      </c>
      <c r="C2070" s="152" t="s">
        <v>2914</v>
      </c>
      <c r="D2070" s="152" t="s">
        <v>650</v>
      </c>
      <c r="E2070" s="152" t="s">
        <v>610</v>
      </c>
      <c r="F2070"/>
      <c r="G2070" s="152" t="s">
        <v>607</v>
      </c>
      <c r="H2070" s="152" t="s">
        <v>606</v>
      </c>
      <c r="I2070" s="152" t="s">
        <v>506</v>
      </c>
      <c r="J2070">
        <v>3.9280000000000002E-2</v>
      </c>
      <c r="K2070" s="152" t="s">
        <v>744</v>
      </c>
      <c r="L2070" s="152" t="s">
        <v>741</v>
      </c>
      <c r="M2070">
        <v>2022</v>
      </c>
      <c r="N2070" t="s">
        <v>6482</v>
      </c>
    </row>
    <row r="2071" spans="1:14">
      <c r="A2071" s="152" t="s">
        <v>2943</v>
      </c>
      <c r="B2071" s="152" t="s">
        <v>444</v>
      </c>
      <c r="C2071" s="152" t="s">
        <v>2914</v>
      </c>
      <c r="D2071" s="152" t="s">
        <v>650</v>
      </c>
      <c r="E2071" s="152" t="s">
        <v>610</v>
      </c>
      <c r="F2071"/>
      <c r="G2071" s="152" t="s">
        <v>608</v>
      </c>
      <c r="H2071" s="152" t="s">
        <v>606</v>
      </c>
      <c r="I2071" s="152" t="s">
        <v>506</v>
      </c>
      <c r="J2071">
        <v>2.2030000000000001E-2</v>
      </c>
      <c r="K2071" s="152" t="s">
        <v>744</v>
      </c>
      <c r="L2071" s="152" t="s">
        <v>741</v>
      </c>
      <c r="M2071">
        <v>2022</v>
      </c>
      <c r="N2071" t="s">
        <v>6483</v>
      </c>
    </row>
    <row r="2072" spans="1:14">
      <c r="A2072" s="152" t="s">
        <v>2944</v>
      </c>
      <c r="B2072" s="152" t="s">
        <v>444</v>
      </c>
      <c r="C2072" s="152" t="s">
        <v>2914</v>
      </c>
      <c r="D2072" s="152" t="s">
        <v>650</v>
      </c>
      <c r="E2072" s="152" t="s">
        <v>611</v>
      </c>
      <c r="F2072"/>
      <c r="G2072" s="152" t="s">
        <v>141</v>
      </c>
      <c r="H2072" s="152" t="s">
        <v>424</v>
      </c>
      <c r="I2072" s="152" t="s">
        <v>506</v>
      </c>
      <c r="J2072">
        <v>3.8850000000000003E-2</v>
      </c>
      <c r="K2072" s="152" t="s">
        <v>744</v>
      </c>
      <c r="L2072" s="152" t="s">
        <v>741</v>
      </c>
      <c r="M2072">
        <v>2022</v>
      </c>
      <c r="N2072" t="s">
        <v>6484</v>
      </c>
    </row>
    <row r="2073" spans="1:14">
      <c r="A2073" s="152" t="s">
        <v>2945</v>
      </c>
      <c r="B2073" s="152" t="s">
        <v>444</v>
      </c>
      <c r="C2073" s="152" t="s">
        <v>2914</v>
      </c>
      <c r="D2073" s="152" t="s">
        <v>650</v>
      </c>
      <c r="E2073" s="152" t="s">
        <v>611</v>
      </c>
      <c r="F2073"/>
      <c r="G2073" s="152" t="s">
        <v>207</v>
      </c>
      <c r="H2073" s="152" t="s">
        <v>424</v>
      </c>
      <c r="I2073" s="152" t="s">
        <v>506</v>
      </c>
      <c r="J2073">
        <v>5.7090000000000002E-2</v>
      </c>
      <c r="K2073" s="152" t="s">
        <v>744</v>
      </c>
      <c r="L2073" s="152" t="s">
        <v>741</v>
      </c>
      <c r="M2073">
        <v>2022</v>
      </c>
      <c r="N2073" t="s">
        <v>6485</v>
      </c>
    </row>
    <row r="2074" spans="1:14">
      <c r="A2074" s="152" t="s">
        <v>2946</v>
      </c>
      <c r="B2074" s="152" t="s">
        <v>444</v>
      </c>
      <c r="C2074" s="152" t="s">
        <v>2914</v>
      </c>
      <c r="D2074" s="152" t="s">
        <v>650</v>
      </c>
      <c r="E2074" s="152" t="s">
        <v>611</v>
      </c>
      <c r="F2074"/>
      <c r="G2074" s="152" t="s">
        <v>208</v>
      </c>
      <c r="H2074" s="152" t="s">
        <v>424</v>
      </c>
      <c r="I2074" s="152" t="s">
        <v>506</v>
      </c>
      <c r="J2074">
        <v>4.2759999999999999E-2</v>
      </c>
      <c r="K2074" s="152" t="s">
        <v>744</v>
      </c>
      <c r="L2074" s="152" t="s">
        <v>741</v>
      </c>
      <c r="M2074">
        <v>2022</v>
      </c>
      <c r="N2074" t="s">
        <v>6486</v>
      </c>
    </row>
    <row r="2075" spans="1:14">
      <c r="A2075" s="152" t="s">
        <v>2947</v>
      </c>
      <c r="B2075" s="152" t="s">
        <v>444</v>
      </c>
      <c r="C2075" s="152" t="s">
        <v>2914</v>
      </c>
      <c r="D2075" s="152" t="s">
        <v>650</v>
      </c>
      <c r="E2075" s="152" t="s">
        <v>611</v>
      </c>
      <c r="F2075"/>
      <c r="G2075" s="152" t="s">
        <v>607</v>
      </c>
      <c r="H2075" s="152" t="s">
        <v>424</v>
      </c>
      <c r="I2075" s="152" t="s">
        <v>506</v>
      </c>
      <c r="J2075">
        <v>2.5440000000000001E-2</v>
      </c>
      <c r="K2075" s="152" t="s">
        <v>744</v>
      </c>
      <c r="L2075" s="152" t="s">
        <v>741</v>
      </c>
      <c r="M2075">
        <v>2022</v>
      </c>
      <c r="N2075" t="s">
        <v>6487</v>
      </c>
    </row>
    <row r="2076" spans="1:14">
      <c r="A2076" s="152" t="s">
        <v>2948</v>
      </c>
      <c r="B2076" s="152" t="s">
        <v>444</v>
      </c>
      <c r="C2076" s="152" t="s">
        <v>2914</v>
      </c>
      <c r="D2076" s="152" t="s">
        <v>650</v>
      </c>
      <c r="E2076" s="152" t="s">
        <v>611</v>
      </c>
      <c r="F2076"/>
      <c r="G2076" s="152" t="s">
        <v>608</v>
      </c>
      <c r="H2076" s="152" t="s">
        <v>424</v>
      </c>
      <c r="I2076" s="152" t="s">
        <v>506</v>
      </c>
      <c r="J2076">
        <v>1.0109999999999999E-2</v>
      </c>
      <c r="K2076" s="152" t="s">
        <v>744</v>
      </c>
      <c r="L2076" s="152" t="s">
        <v>741</v>
      </c>
      <c r="M2076">
        <v>2022</v>
      </c>
      <c r="N2076" t="s">
        <v>6488</v>
      </c>
    </row>
    <row r="2077" spans="1:14">
      <c r="A2077" s="152" t="s">
        <v>2949</v>
      </c>
      <c r="B2077" s="152" t="s">
        <v>444</v>
      </c>
      <c r="C2077" s="152" t="s">
        <v>2914</v>
      </c>
      <c r="D2077" s="152" t="s">
        <v>650</v>
      </c>
      <c r="E2077" s="152" t="s">
        <v>611</v>
      </c>
      <c r="F2077"/>
      <c r="G2077" s="152" t="s">
        <v>141</v>
      </c>
      <c r="H2077" s="152" t="s">
        <v>606</v>
      </c>
      <c r="I2077" s="152" t="s">
        <v>506</v>
      </c>
      <c r="J2077">
        <v>6.2520000000000006E-2</v>
      </c>
      <c r="K2077" s="152" t="s">
        <v>744</v>
      </c>
      <c r="L2077" s="152" t="s">
        <v>741</v>
      </c>
      <c r="M2077">
        <v>2022</v>
      </c>
      <c r="N2077" t="s">
        <v>6489</v>
      </c>
    </row>
    <row r="2078" spans="1:14">
      <c r="A2078" s="152" t="s">
        <v>2950</v>
      </c>
      <c r="B2078" s="152" t="s">
        <v>444</v>
      </c>
      <c r="C2078" s="152" t="s">
        <v>2914</v>
      </c>
      <c r="D2078" s="152" t="s">
        <v>650</v>
      </c>
      <c r="E2078" s="152" t="s">
        <v>611</v>
      </c>
      <c r="F2078"/>
      <c r="G2078" s="152" t="s">
        <v>207</v>
      </c>
      <c r="H2078" s="152" t="s">
        <v>606</v>
      </c>
      <c r="I2078" s="152" t="s">
        <v>506</v>
      </c>
      <c r="J2078">
        <v>9.1880000000000003E-2</v>
      </c>
      <c r="K2078" s="152" t="s">
        <v>744</v>
      </c>
      <c r="L2078" s="152" t="s">
        <v>741</v>
      </c>
      <c r="M2078">
        <v>2022</v>
      </c>
      <c r="N2078" t="s">
        <v>6490</v>
      </c>
    </row>
    <row r="2079" spans="1:14">
      <c r="A2079" s="152" t="s">
        <v>2951</v>
      </c>
      <c r="B2079" s="152" t="s">
        <v>444</v>
      </c>
      <c r="C2079" s="152" t="s">
        <v>2914</v>
      </c>
      <c r="D2079" s="152" t="s">
        <v>650</v>
      </c>
      <c r="E2079" s="152" t="s">
        <v>611</v>
      </c>
      <c r="F2079"/>
      <c r="G2079" s="152" t="s">
        <v>208</v>
      </c>
      <c r="H2079" s="152" t="s">
        <v>606</v>
      </c>
      <c r="I2079" s="152" t="s">
        <v>506</v>
      </c>
      <c r="J2079">
        <v>6.8820000000000006E-2</v>
      </c>
      <c r="K2079" s="152" t="s">
        <v>744</v>
      </c>
      <c r="L2079" s="152" t="s">
        <v>741</v>
      </c>
      <c r="M2079">
        <v>2022</v>
      </c>
      <c r="N2079" t="s">
        <v>6491</v>
      </c>
    </row>
    <row r="2080" spans="1:14">
      <c r="A2080" s="152" t="s">
        <v>2952</v>
      </c>
      <c r="B2080" s="152" t="s">
        <v>444</v>
      </c>
      <c r="C2080" s="152" t="s">
        <v>2914</v>
      </c>
      <c r="D2080" s="152" t="s">
        <v>650</v>
      </c>
      <c r="E2080" s="152" t="s">
        <v>611</v>
      </c>
      <c r="F2080"/>
      <c r="G2080" s="152" t="s">
        <v>607</v>
      </c>
      <c r="H2080" s="152" t="s">
        <v>606</v>
      </c>
      <c r="I2080" s="152" t="s">
        <v>506</v>
      </c>
      <c r="J2080">
        <v>4.0939999999999997E-2</v>
      </c>
      <c r="K2080" s="152" t="s">
        <v>744</v>
      </c>
      <c r="L2080" s="152" t="s">
        <v>741</v>
      </c>
      <c r="M2080">
        <v>2022</v>
      </c>
      <c r="N2080" t="s">
        <v>6492</v>
      </c>
    </row>
    <row r="2081" spans="1:14">
      <c r="A2081" s="152" t="s">
        <v>2953</v>
      </c>
      <c r="B2081" s="152" t="s">
        <v>444</v>
      </c>
      <c r="C2081" s="152" t="s">
        <v>2914</v>
      </c>
      <c r="D2081" s="152" t="s">
        <v>650</v>
      </c>
      <c r="E2081" s="152" t="s">
        <v>611</v>
      </c>
      <c r="F2081"/>
      <c r="G2081" s="152" t="s">
        <v>608</v>
      </c>
      <c r="H2081" s="152" t="s">
        <v>606</v>
      </c>
      <c r="I2081" s="152" t="s">
        <v>506</v>
      </c>
      <c r="J2081">
        <v>1.627E-2</v>
      </c>
      <c r="K2081" s="152" t="s">
        <v>744</v>
      </c>
      <c r="L2081" s="152" t="s">
        <v>741</v>
      </c>
      <c r="M2081">
        <v>2022</v>
      </c>
      <c r="N2081" t="s">
        <v>6493</v>
      </c>
    </row>
    <row r="2082" spans="1:14">
      <c r="A2082" s="152" t="s">
        <v>2954</v>
      </c>
      <c r="B2082" s="152" t="s">
        <v>444</v>
      </c>
      <c r="C2082" s="152" t="s">
        <v>2914</v>
      </c>
      <c r="D2082" s="152" t="s">
        <v>650</v>
      </c>
      <c r="E2082" s="152" t="s">
        <v>612</v>
      </c>
      <c r="F2082"/>
      <c r="G2082" s="152" t="s">
        <v>141</v>
      </c>
      <c r="H2082" s="152" t="s">
        <v>424</v>
      </c>
      <c r="I2082" s="152" t="s">
        <v>506</v>
      </c>
      <c r="J2082">
        <v>4.2410000000000003E-2</v>
      </c>
      <c r="K2082" s="152" t="s">
        <v>744</v>
      </c>
      <c r="L2082" s="152" t="s">
        <v>741</v>
      </c>
      <c r="M2082">
        <v>2022</v>
      </c>
      <c r="N2082" t="s">
        <v>6494</v>
      </c>
    </row>
    <row r="2083" spans="1:14">
      <c r="A2083" s="152" t="s">
        <v>2955</v>
      </c>
      <c r="B2083" s="152" t="s">
        <v>444</v>
      </c>
      <c r="C2083" s="152" t="s">
        <v>2914</v>
      </c>
      <c r="D2083" s="152" t="s">
        <v>650</v>
      </c>
      <c r="E2083" s="152" t="s">
        <v>612</v>
      </c>
      <c r="F2083"/>
      <c r="G2083" s="152" t="s">
        <v>207</v>
      </c>
      <c r="H2083" s="152" t="s">
        <v>424</v>
      </c>
      <c r="I2083" s="152" t="s">
        <v>506</v>
      </c>
      <c r="J2083">
        <v>6.2670000000000003E-2</v>
      </c>
      <c r="K2083" s="152" t="s">
        <v>744</v>
      </c>
      <c r="L2083" s="152" t="s">
        <v>741</v>
      </c>
      <c r="M2083">
        <v>2022</v>
      </c>
      <c r="N2083" t="s">
        <v>6495</v>
      </c>
    </row>
    <row r="2084" spans="1:14">
      <c r="A2084" s="152" t="s">
        <v>2956</v>
      </c>
      <c r="B2084" s="152" t="s">
        <v>444</v>
      </c>
      <c r="C2084" s="152" t="s">
        <v>2914</v>
      </c>
      <c r="D2084" s="152" t="s">
        <v>650</v>
      </c>
      <c r="E2084" s="152" t="s">
        <v>612</v>
      </c>
      <c r="F2084"/>
      <c r="G2084" s="152" t="s">
        <v>208</v>
      </c>
      <c r="H2084" s="152" t="s">
        <v>424</v>
      </c>
      <c r="I2084" s="152" t="s">
        <v>506</v>
      </c>
      <c r="J2084">
        <v>4.7239999999999997E-2</v>
      </c>
      <c r="K2084" s="152" t="s">
        <v>744</v>
      </c>
      <c r="L2084" s="152" t="s">
        <v>741</v>
      </c>
      <c r="M2084">
        <v>2022</v>
      </c>
      <c r="N2084" t="s">
        <v>6496</v>
      </c>
    </row>
    <row r="2085" spans="1:14">
      <c r="A2085" s="152" t="s">
        <v>2957</v>
      </c>
      <c r="B2085" s="152" t="s">
        <v>444</v>
      </c>
      <c r="C2085" s="152" t="s">
        <v>2914</v>
      </c>
      <c r="D2085" s="152" t="s">
        <v>650</v>
      </c>
      <c r="E2085" s="152" t="s">
        <v>612</v>
      </c>
      <c r="F2085"/>
      <c r="G2085" s="152" t="s">
        <v>607</v>
      </c>
      <c r="H2085" s="152" t="s">
        <v>424</v>
      </c>
      <c r="I2085" s="152" t="s">
        <v>506</v>
      </c>
      <c r="J2085">
        <v>2.572E-2</v>
      </c>
      <c r="K2085" s="152" t="s">
        <v>744</v>
      </c>
      <c r="L2085" s="152" t="s">
        <v>741</v>
      </c>
      <c r="M2085">
        <v>2022</v>
      </c>
      <c r="N2085" t="s">
        <v>6497</v>
      </c>
    </row>
    <row r="2086" spans="1:14">
      <c r="A2086" s="152" t="s">
        <v>2958</v>
      </c>
      <c r="B2086" s="152" t="s">
        <v>444</v>
      </c>
      <c r="C2086" s="152" t="s">
        <v>2914</v>
      </c>
      <c r="D2086" s="152" t="s">
        <v>650</v>
      </c>
      <c r="E2086" s="152" t="s">
        <v>612</v>
      </c>
      <c r="F2086"/>
      <c r="G2086" s="152" t="s">
        <v>608</v>
      </c>
      <c r="H2086" s="152" t="s">
        <v>424</v>
      </c>
      <c r="I2086" s="152" t="s">
        <v>506</v>
      </c>
      <c r="J2086">
        <v>1.333E-2</v>
      </c>
      <c r="K2086" s="152" t="s">
        <v>744</v>
      </c>
      <c r="L2086" s="152" t="s">
        <v>741</v>
      </c>
      <c r="M2086">
        <v>2022</v>
      </c>
      <c r="N2086" t="s">
        <v>6498</v>
      </c>
    </row>
    <row r="2087" spans="1:14">
      <c r="A2087" s="152" t="s">
        <v>2959</v>
      </c>
      <c r="B2087" s="152" t="s">
        <v>444</v>
      </c>
      <c r="C2087" s="152" t="s">
        <v>2914</v>
      </c>
      <c r="D2087" s="152" t="s">
        <v>650</v>
      </c>
      <c r="E2087" s="152" t="s">
        <v>612</v>
      </c>
      <c r="F2087"/>
      <c r="G2087" s="152" t="s">
        <v>141</v>
      </c>
      <c r="H2087" s="152" t="s">
        <v>606</v>
      </c>
      <c r="I2087" s="152" t="s">
        <v>506</v>
      </c>
      <c r="J2087">
        <v>6.8250000000000005E-2</v>
      </c>
      <c r="K2087" s="152" t="s">
        <v>744</v>
      </c>
      <c r="L2087" s="152" t="s">
        <v>741</v>
      </c>
      <c r="M2087">
        <v>2022</v>
      </c>
      <c r="N2087" t="s">
        <v>6499</v>
      </c>
    </row>
    <row r="2088" spans="1:14">
      <c r="A2088" s="152" t="s">
        <v>2960</v>
      </c>
      <c r="B2088" s="152" t="s">
        <v>444</v>
      </c>
      <c r="C2088" s="152" t="s">
        <v>2914</v>
      </c>
      <c r="D2088" s="152" t="s">
        <v>650</v>
      </c>
      <c r="E2088" s="152" t="s">
        <v>612</v>
      </c>
      <c r="F2088"/>
      <c r="G2088" s="152" t="s">
        <v>207</v>
      </c>
      <c r="H2088" s="152" t="s">
        <v>606</v>
      </c>
      <c r="I2088" s="152" t="s">
        <v>506</v>
      </c>
      <c r="J2088">
        <v>0.10086000000000001</v>
      </c>
      <c r="K2088" s="152" t="s">
        <v>744</v>
      </c>
      <c r="L2088" s="152" t="s">
        <v>741</v>
      </c>
      <c r="M2088">
        <v>2022</v>
      </c>
      <c r="N2088" t="s">
        <v>6500</v>
      </c>
    </row>
    <row r="2089" spans="1:14">
      <c r="A2089" s="152" t="s">
        <v>2961</v>
      </c>
      <c r="B2089" s="152" t="s">
        <v>444</v>
      </c>
      <c r="C2089" s="152" t="s">
        <v>2914</v>
      </c>
      <c r="D2089" s="152" t="s">
        <v>650</v>
      </c>
      <c r="E2089" s="152" t="s">
        <v>612</v>
      </c>
      <c r="F2089"/>
      <c r="G2089" s="152" t="s">
        <v>208</v>
      </c>
      <c r="H2089" s="152" t="s">
        <v>606</v>
      </c>
      <c r="I2089" s="152" t="s">
        <v>506</v>
      </c>
      <c r="J2089">
        <v>7.6020000000000004E-2</v>
      </c>
      <c r="K2089" s="152" t="s">
        <v>744</v>
      </c>
      <c r="L2089" s="152" t="s">
        <v>741</v>
      </c>
      <c r="M2089">
        <v>2022</v>
      </c>
      <c r="N2089" t="s">
        <v>6501</v>
      </c>
    </row>
    <row r="2090" spans="1:14">
      <c r="A2090" s="152" t="s">
        <v>2962</v>
      </c>
      <c r="B2090" s="152" t="s">
        <v>444</v>
      </c>
      <c r="C2090" s="152" t="s">
        <v>2914</v>
      </c>
      <c r="D2090" s="152" t="s">
        <v>650</v>
      </c>
      <c r="E2090" s="152" t="s">
        <v>612</v>
      </c>
      <c r="F2090"/>
      <c r="G2090" s="152" t="s">
        <v>607</v>
      </c>
      <c r="H2090" s="152" t="s">
        <v>606</v>
      </c>
      <c r="I2090" s="152" t="s">
        <v>506</v>
      </c>
      <c r="J2090">
        <v>4.1390000000000003E-2</v>
      </c>
      <c r="K2090" s="152" t="s">
        <v>744</v>
      </c>
      <c r="L2090" s="152" t="s">
        <v>741</v>
      </c>
      <c r="M2090">
        <v>2022</v>
      </c>
      <c r="N2090" t="s">
        <v>6502</v>
      </c>
    </row>
    <row r="2091" spans="1:14">
      <c r="A2091" s="152" t="s">
        <v>2963</v>
      </c>
      <c r="B2091" s="152" t="s">
        <v>444</v>
      </c>
      <c r="C2091" s="152" t="s">
        <v>2914</v>
      </c>
      <c r="D2091" s="152" t="s">
        <v>650</v>
      </c>
      <c r="E2091" s="152" t="s">
        <v>612</v>
      </c>
      <c r="F2091"/>
      <c r="G2091" s="152" t="s">
        <v>608</v>
      </c>
      <c r="H2091" s="152" t="s">
        <v>606</v>
      </c>
      <c r="I2091" s="152" t="s">
        <v>506</v>
      </c>
      <c r="J2091">
        <v>2.147E-2</v>
      </c>
      <c r="K2091" s="152" t="s">
        <v>744</v>
      </c>
      <c r="L2091" s="152" t="s">
        <v>741</v>
      </c>
      <c r="M2091">
        <v>2022</v>
      </c>
      <c r="N2091" t="s">
        <v>6503</v>
      </c>
    </row>
    <row r="2092" spans="1:14">
      <c r="A2092" s="152" t="s">
        <v>2964</v>
      </c>
      <c r="B2092" s="152" t="s">
        <v>444</v>
      </c>
      <c r="C2092" s="152" t="s">
        <v>2914</v>
      </c>
      <c r="D2092" s="152" t="s">
        <v>650</v>
      </c>
      <c r="E2092" s="152" t="s">
        <v>613</v>
      </c>
      <c r="F2092"/>
      <c r="G2092" s="152" t="s">
        <v>141</v>
      </c>
      <c r="H2092" s="152" t="s">
        <v>424</v>
      </c>
      <c r="I2092" s="152" t="s">
        <v>506</v>
      </c>
      <c r="J2092">
        <v>5.1709999999999999E-2</v>
      </c>
      <c r="K2092" s="152" t="s">
        <v>744</v>
      </c>
      <c r="L2092" s="152" t="s">
        <v>741</v>
      </c>
      <c r="M2092">
        <v>2022</v>
      </c>
      <c r="N2092" t="s">
        <v>6504</v>
      </c>
    </row>
    <row r="2093" spans="1:14">
      <c r="A2093" s="152" t="s">
        <v>2965</v>
      </c>
      <c r="B2093" s="152" t="s">
        <v>444</v>
      </c>
      <c r="C2093" s="152" t="s">
        <v>2914</v>
      </c>
      <c r="D2093" s="152" t="s">
        <v>650</v>
      </c>
      <c r="E2093" s="152" t="s">
        <v>613</v>
      </c>
      <c r="F2093"/>
      <c r="G2093" s="152" t="s">
        <v>207</v>
      </c>
      <c r="H2093" s="152" t="s">
        <v>424</v>
      </c>
      <c r="I2093" s="152" t="s">
        <v>506</v>
      </c>
      <c r="J2093">
        <v>9.1490000000000002E-2</v>
      </c>
      <c r="K2093" s="152" t="s">
        <v>744</v>
      </c>
      <c r="L2093" s="152" t="s">
        <v>741</v>
      </c>
      <c r="M2093">
        <v>2022</v>
      </c>
      <c r="N2093" t="s">
        <v>6505</v>
      </c>
    </row>
    <row r="2094" spans="1:14">
      <c r="A2094" s="152" t="s">
        <v>2966</v>
      </c>
      <c r="B2094" s="152" t="s">
        <v>444</v>
      </c>
      <c r="C2094" s="152" t="s">
        <v>2914</v>
      </c>
      <c r="D2094" s="152" t="s">
        <v>650</v>
      </c>
      <c r="E2094" s="152" t="s">
        <v>613</v>
      </c>
      <c r="F2094"/>
      <c r="G2094" s="152" t="s">
        <v>208</v>
      </c>
      <c r="H2094" s="152" t="s">
        <v>424</v>
      </c>
      <c r="I2094" s="152" t="s">
        <v>506</v>
      </c>
      <c r="J2094">
        <v>7.0550000000000002E-2</v>
      </c>
      <c r="K2094" s="152" t="s">
        <v>744</v>
      </c>
      <c r="L2094" s="152" t="s">
        <v>741</v>
      </c>
      <c r="M2094">
        <v>2022</v>
      </c>
      <c r="N2094" t="s">
        <v>6506</v>
      </c>
    </row>
    <row r="2095" spans="1:14">
      <c r="A2095" s="152" t="s">
        <v>2967</v>
      </c>
      <c r="B2095" s="152" t="s">
        <v>444</v>
      </c>
      <c r="C2095" s="152" t="s">
        <v>2914</v>
      </c>
      <c r="D2095" s="152" t="s">
        <v>650</v>
      </c>
      <c r="E2095" s="152" t="s">
        <v>613</v>
      </c>
      <c r="F2095"/>
      <c r="G2095" s="152" t="s">
        <v>607</v>
      </c>
      <c r="H2095" s="152" t="s">
        <v>424</v>
      </c>
      <c r="I2095" s="152" t="s">
        <v>506</v>
      </c>
      <c r="J2095">
        <v>3.2480000000000002E-2</v>
      </c>
      <c r="K2095" s="152" t="s">
        <v>744</v>
      </c>
      <c r="L2095" s="152" t="s">
        <v>741</v>
      </c>
      <c r="M2095">
        <v>2022</v>
      </c>
      <c r="N2095" t="s">
        <v>6507</v>
      </c>
    </row>
    <row r="2096" spans="1:14">
      <c r="A2096" s="152" t="s">
        <v>2968</v>
      </c>
      <c r="B2096" s="152" t="s">
        <v>444</v>
      </c>
      <c r="C2096" s="152" t="s">
        <v>2914</v>
      </c>
      <c r="D2096" s="152" t="s">
        <v>650</v>
      </c>
      <c r="E2096" s="152" t="s">
        <v>613</v>
      </c>
      <c r="F2096"/>
      <c r="G2096" s="152" t="s">
        <v>608</v>
      </c>
      <c r="H2096" s="152" t="s">
        <v>424</v>
      </c>
      <c r="I2096" s="152" t="s">
        <v>506</v>
      </c>
      <c r="J2096">
        <v>1.558E-2</v>
      </c>
      <c r="K2096" s="152" t="s">
        <v>744</v>
      </c>
      <c r="L2096" s="152" t="s">
        <v>741</v>
      </c>
      <c r="M2096">
        <v>2022</v>
      </c>
      <c r="N2096" t="s">
        <v>6508</v>
      </c>
    </row>
    <row r="2097" spans="1:14">
      <c r="A2097" s="152" t="s">
        <v>2969</v>
      </c>
      <c r="B2097" s="152" t="s">
        <v>444</v>
      </c>
      <c r="C2097" s="152" t="s">
        <v>2914</v>
      </c>
      <c r="D2097" s="152" t="s">
        <v>650</v>
      </c>
      <c r="E2097" s="152" t="s">
        <v>613</v>
      </c>
      <c r="F2097"/>
      <c r="G2097" s="152" t="s">
        <v>141</v>
      </c>
      <c r="H2097" s="152" t="s">
        <v>606</v>
      </c>
      <c r="I2097" s="152" t="s">
        <v>506</v>
      </c>
      <c r="J2097">
        <v>8.3220000000000002E-2</v>
      </c>
      <c r="K2097" s="152" t="s">
        <v>744</v>
      </c>
      <c r="L2097" s="152" t="s">
        <v>741</v>
      </c>
      <c r="M2097">
        <v>2022</v>
      </c>
      <c r="N2097" t="s">
        <v>6509</v>
      </c>
    </row>
    <row r="2098" spans="1:14">
      <c r="A2098" s="152" t="s">
        <v>2970</v>
      </c>
      <c r="B2098" s="152" t="s">
        <v>444</v>
      </c>
      <c r="C2098" s="152" t="s">
        <v>2914</v>
      </c>
      <c r="D2098" s="152" t="s">
        <v>650</v>
      </c>
      <c r="E2098" s="152" t="s">
        <v>613</v>
      </c>
      <c r="F2098"/>
      <c r="G2098" s="152" t="s">
        <v>207</v>
      </c>
      <c r="H2098" s="152" t="s">
        <v>606</v>
      </c>
      <c r="I2098" s="152" t="s">
        <v>506</v>
      </c>
      <c r="J2098">
        <v>0.14724000000000001</v>
      </c>
      <c r="K2098" s="152" t="s">
        <v>744</v>
      </c>
      <c r="L2098" s="152" t="s">
        <v>741</v>
      </c>
      <c r="M2098">
        <v>2022</v>
      </c>
      <c r="N2098" t="s">
        <v>6510</v>
      </c>
    </row>
    <row r="2099" spans="1:14">
      <c r="A2099" s="152" t="s">
        <v>2971</v>
      </c>
      <c r="B2099" s="152" t="s">
        <v>444</v>
      </c>
      <c r="C2099" s="152" t="s">
        <v>2914</v>
      </c>
      <c r="D2099" s="152" t="s">
        <v>650</v>
      </c>
      <c r="E2099" s="152" t="s">
        <v>613</v>
      </c>
      <c r="F2099"/>
      <c r="G2099" s="152" t="s">
        <v>208</v>
      </c>
      <c r="H2099" s="152" t="s">
        <v>606</v>
      </c>
      <c r="I2099" s="152" t="s">
        <v>506</v>
      </c>
      <c r="J2099">
        <v>0.11354</v>
      </c>
      <c r="K2099" s="152" t="s">
        <v>744</v>
      </c>
      <c r="L2099" s="152" t="s">
        <v>741</v>
      </c>
      <c r="M2099">
        <v>2022</v>
      </c>
      <c r="N2099" t="s">
        <v>6511</v>
      </c>
    </row>
    <row r="2100" spans="1:14">
      <c r="A2100" s="152" t="s">
        <v>2972</v>
      </c>
      <c r="B2100" s="152" t="s">
        <v>444</v>
      </c>
      <c r="C2100" s="152" t="s">
        <v>2914</v>
      </c>
      <c r="D2100" s="152" t="s">
        <v>650</v>
      </c>
      <c r="E2100" s="152" t="s">
        <v>613</v>
      </c>
      <c r="F2100"/>
      <c r="G2100" s="152" t="s">
        <v>607</v>
      </c>
      <c r="H2100" s="152" t="s">
        <v>606</v>
      </c>
      <c r="I2100" s="152" t="s">
        <v>506</v>
      </c>
      <c r="J2100">
        <v>5.228E-2</v>
      </c>
      <c r="K2100" s="152" t="s">
        <v>744</v>
      </c>
      <c r="L2100" s="152" t="s">
        <v>741</v>
      </c>
      <c r="M2100">
        <v>2022</v>
      </c>
      <c r="N2100" t="s">
        <v>6512</v>
      </c>
    </row>
    <row r="2101" spans="1:14">
      <c r="A2101" s="152" t="s">
        <v>2973</v>
      </c>
      <c r="B2101" s="152" t="s">
        <v>444</v>
      </c>
      <c r="C2101" s="152" t="s">
        <v>2914</v>
      </c>
      <c r="D2101" s="152" t="s">
        <v>650</v>
      </c>
      <c r="E2101" s="152" t="s">
        <v>613</v>
      </c>
      <c r="F2101"/>
      <c r="G2101" s="152" t="s">
        <v>608</v>
      </c>
      <c r="H2101" s="152" t="s">
        <v>606</v>
      </c>
      <c r="I2101" s="152" t="s">
        <v>506</v>
      </c>
      <c r="J2101">
        <v>2.5080000000000002E-2</v>
      </c>
      <c r="K2101" s="152" t="s">
        <v>744</v>
      </c>
      <c r="L2101" s="152" t="s">
        <v>741</v>
      </c>
      <c r="M2101">
        <v>2022</v>
      </c>
      <c r="N2101" t="s">
        <v>6513</v>
      </c>
    </row>
    <row r="2102" spans="1:14">
      <c r="A2102" s="152" t="s">
        <v>2974</v>
      </c>
      <c r="B2102" s="152" t="s">
        <v>444</v>
      </c>
      <c r="C2102" s="152" t="s">
        <v>2914</v>
      </c>
      <c r="D2102" s="152" t="s">
        <v>650</v>
      </c>
      <c r="E2102" s="152" t="s">
        <v>614</v>
      </c>
      <c r="F2102"/>
      <c r="G2102" s="152" t="s">
        <v>141</v>
      </c>
      <c r="H2102" s="152" t="s">
        <v>424</v>
      </c>
      <c r="I2102" s="152" t="s">
        <v>506</v>
      </c>
      <c r="J2102">
        <v>4.0599999999999997E-2</v>
      </c>
      <c r="K2102" s="152" t="s">
        <v>744</v>
      </c>
      <c r="L2102" s="152" t="s">
        <v>741</v>
      </c>
      <c r="M2102">
        <v>2022</v>
      </c>
      <c r="N2102" t="s">
        <v>6514</v>
      </c>
    </row>
    <row r="2103" spans="1:14">
      <c r="A2103" s="152" t="s">
        <v>2975</v>
      </c>
      <c r="B2103" s="152" t="s">
        <v>444</v>
      </c>
      <c r="C2103" s="152" t="s">
        <v>2914</v>
      </c>
      <c r="D2103" s="152" t="s">
        <v>650</v>
      </c>
      <c r="E2103" s="152" t="s">
        <v>614</v>
      </c>
      <c r="F2103"/>
      <c r="G2103" s="152" t="s">
        <v>207</v>
      </c>
      <c r="H2103" s="152" t="s">
        <v>424</v>
      </c>
      <c r="I2103" s="152" t="s">
        <v>506</v>
      </c>
      <c r="J2103">
        <v>6.8080000000000002E-2</v>
      </c>
      <c r="K2103" s="152" t="s">
        <v>744</v>
      </c>
      <c r="L2103" s="152" t="s">
        <v>741</v>
      </c>
      <c r="M2103">
        <v>2022</v>
      </c>
      <c r="N2103" t="s">
        <v>6515</v>
      </c>
    </row>
    <row r="2104" spans="1:14">
      <c r="A2104" s="152" t="s">
        <v>2976</v>
      </c>
      <c r="B2104" s="152" t="s">
        <v>444</v>
      </c>
      <c r="C2104" s="152" t="s">
        <v>2914</v>
      </c>
      <c r="D2104" s="152" t="s">
        <v>650</v>
      </c>
      <c r="E2104" s="152" t="s">
        <v>614</v>
      </c>
      <c r="F2104"/>
      <c r="G2104" s="152" t="s">
        <v>208</v>
      </c>
      <c r="H2104" s="152" t="s">
        <v>424</v>
      </c>
      <c r="I2104" s="152" t="s">
        <v>506</v>
      </c>
      <c r="J2104">
        <v>6.3700000000000007E-2</v>
      </c>
      <c r="K2104" s="152" t="s">
        <v>744</v>
      </c>
      <c r="L2104" s="152" t="s">
        <v>741</v>
      </c>
      <c r="M2104">
        <v>2022</v>
      </c>
      <c r="N2104" t="s">
        <v>6516</v>
      </c>
    </row>
    <row r="2105" spans="1:14">
      <c r="A2105" s="152" t="s">
        <v>2977</v>
      </c>
      <c r="B2105" s="152" t="s">
        <v>444</v>
      </c>
      <c r="C2105" s="152" t="s">
        <v>2914</v>
      </c>
      <c r="D2105" s="152" t="s">
        <v>650</v>
      </c>
      <c r="E2105" s="152" t="s">
        <v>614</v>
      </c>
      <c r="F2105"/>
      <c r="G2105" s="152" t="s">
        <v>607</v>
      </c>
      <c r="H2105" s="152" t="s">
        <v>424</v>
      </c>
      <c r="I2105" s="152" t="s">
        <v>506</v>
      </c>
      <c r="J2105">
        <v>2.6179999999999998E-2</v>
      </c>
      <c r="K2105" s="152" t="s">
        <v>744</v>
      </c>
      <c r="L2105" s="152" t="s">
        <v>741</v>
      </c>
      <c r="M2105">
        <v>2022</v>
      </c>
      <c r="N2105" t="s">
        <v>6517</v>
      </c>
    </row>
    <row r="2106" spans="1:14">
      <c r="A2106" s="152" t="s">
        <v>2978</v>
      </c>
      <c r="B2106" s="152" t="s">
        <v>444</v>
      </c>
      <c r="C2106" s="152" t="s">
        <v>2914</v>
      </c>
      <c r="D2106" s="152" t="s">
        <v>650</v>
      </c>
      <c r="E2106" s="152" t="s">
        <v>614</v>
      </c>
      <c r="F2106"/>
      <c r="G2106" s="152" t="s">
        <v>608</v>
      </c>
      <c r="H2106" s="152" t="s">
        <v>424</v>
      </c>
      <c r="I2106" s="152" t="s">
        <v>506</v>
      </c>
      <c r="J2106">
        <v>1.9460000000000002E-2</v>
      </c>
      <c r="K2106" s="152" t="s">
        <v>744</v>
      </c>
      <c r="L2106" s="152" t="s">
        <v>741</v>
      </c>
      <c r="M2106">
        <v>2022</v>
      </c>
      <c r="N2106" t="s">
        <v>6518</v>
      </c>
    </row>
    <row r="2107" spans="1:14">
      <c r="A2107" s="152" t="s">
        <v>2979</v>
      </c>
      <c r="B2107" s="152" t="s">
        <v>444</v>
      </c>
      <c r="C2107" s="152" t="s">
        <v>2914</v>
      </c>
      <c r="D2107" s="152" t="s">
        <v>650</v>
      </c>
      <c r="E2107" s="152" t="s">
        <v>614</v>
      </c>
      <c r="F2107"/>
      <c r="G2107" s="152" t="s">
        <v>141</v>
      </c>
      <c r="H2107" s="152" t="s">
        <v>606</v>
      </c>
      <c r="I2107" s="152" t="s">
        <v>506</v>
      </c>
      <c r="J2107">
        <v>6.5329999999999999E-2</v>
      </c>
      <c r="K2107" s="152" t="s">
        <v>744</v>
      </c>
      <c r="L2107" s="152" t="s">
        <v>741</v>
      </c>
      <c r="M2107">
        <v>2022</v>
      </c>
      <c r="N2107" t="s">
        <v>6519</v>
      </c>
    </row>
    <row r="2108" spans="1:14">
      <c r="A2108" s="152" t="s">
        <v>2980</v>
      </c>
      <c r="B2108" s="152" t="s">
        <v>444</v>
      </c>
      <c r="C2108" s="152" t="s">
        <v>2914</v>
      </c>
      <c r="D2108" s="152" t="s">
        <v>650</v>
      </c>
      <c r="E2108" s="152" t="s">
        <v>614</v>
      </c>
      <c r="F2108"/>
      <c r="G2108" s="152" t="s">
        <v>207</v>
      </c>
      <c r="H2108" s="152" t="s">
        <v>606</v>
      </c>
      <c r="I2108" s="152" t="s">
        <v>506</v>
      </c>
      <c r="J2108">
        <v>0.10957</v>
      </c>
      <c r="K2108" s="152" t="s">
        <v>744</v>
      </c>
      <c r="L2108" s="152" t="s">
        <v>741</v>
      </c>
      <c r="M2108">
        <v>2022</v>
      </c>
      <c r="N2108" t="s">
        <v>6520</v>
      </c>
    </row>
    <row r="2109" spans="1:14">
      <c r="A2109" s="152" t="s">
        <v>2981</v>
      </c>
      <c r="B2109" s="152" t="s">
        <v>444</v>
      </c>
      <c r="C2109" s="152" t="s">
        <v>2914</v>
      </c>
      <c r="D2109" s="152" t="s">
        <v>650</v>
      </c>
      <c r="E2109" s="152" t="s">
        <v>614</v>
      </c>
      <c r="F2109"/>
      <c r="G2109" s="152" t="s">
        <v>208</v>
      </c>
      <c r="H2109" s="152" t="s">
        <v>606</v>
      </c>
      <c r="I2109" s="152" t="s">
        <v>506</v>
      </c>
      <c r="J2109">
        <v>0.10251</v>
      </c>
      <c r="K2109" s="152" t="s">
        <v>744</v>
      </c>
      <c r="L2109" s="152" t="s">
        <v>741</v>
      </c>
      <c r="M2109">
        <v>2022</v>
      </c>
      <c r="N2109" t="s">
        <v>6521</v>
      </c>
    </row>
    <row r="2110" spans="1:14">
      <c r="A2110" s="152" t="s">
        <v>2982</v>
      </c>
      <c r="B2110" s="152" t="s">
        <v>444</v>
      </c>
      <c r="C2110" s="152" t="s">
        <v>2914</v>
      </c>
      <c r="D2110" s="152" t="s">
        <v>650</v>
      </c>
      <c r="E2110" s="152" t="s">
        <v>614</v>
      </c>
      <c r="F2110"/>
      <c r="G2110" s="152" t="s">
        <v>607</v>
      </c>
      <c r="H2110" s="152" t="s">
        <v>606</v>
      </c>
      <c r="I2110" s="152" t="s">
        <v>506</v>
      </c>
      <c r="J2110">
        <v>4.2130000000000001E-2</v>
      </c>
      <c r="K2110" s="152" t="s">
        <v>744</v>
      </c>
      <c r="L2110" s="152" t="s">
        <v>741</v>
      </c>
      <c r="M2110">
        <v>2022</v>
      </c>
      <c r="N2110" t="s">
        <v>6522</v>
      </c>
    </row>
    <row r="2111" spans="1:14">
      <c r="A2111" s="152" t="s">
        <v>2983</v>
      </c>
      <c r="B2111" s="152" t="s">
        <v>444</v>
      </c>
      <c r="C2111" s="152" t="s">
        <v>2914</v>
      </c>
      <c r="D2111" s="152" t="s">
        <v>650</v>
      </c>
      <c r="E2111" s="152" t="s">
        <v>614</v>
      </c>
      <c r="F2111"/>
      <c r="G2111" s="152" t="s">
        <v>608</v>
      </c>
      <c r="H2111" s="152" t="s">
        <v>606</v>
      </c>
      <c r="I2111" s="152" t="s">
        <v>506</v>
      </c>
      <c r="J2111">
        <v>3.1329999999999997E-2</v>
      </c>
      <c r="K2111" s="152" t="s">
        <v>744</v>
      </c>
      <c r="L2111" s="152" t="s">
        <v>741</v>
      </c>
      <c r="M2111">
        <v>2022</v>
      </c>
      <c r="N2111" t="s">
        <v>6523</v>
      </c>
    </row>
    <row r="2112" spans="1:14">
      <c r="A2112" s="152" t="s">
        <v>2984</v>
      </c>
      <c r="B2112" s="152" t="s">
        <v>444</v>
      </c>
      <c r="C2112" s="152" t="s">
        <v>2914</v>
      </c>
      <c r="D2112" s="152" t="s">
        <v>650</v>
      </c>
      <c r="E2112" s="152" t="s">
        <v>615</v>
      </c>
      <c r="F2112"/>
      <c r="G2112" s="152" t="s">
        <v>141</v>
      </c>
      <c r="H2112" s="152" t="s">
        <v>424</v>
      </c>
      <c r="I2112" s="152" t="s">
        <v>506</v>
      </c>
      <c r="J2112">
        <v>4.9739999999999999E-2</v>
      </c>
      <c r="K2112" s="152" t="s">
        <v>744</v>
      </c>
      <c r="L2112" s="152" t="s">
        <v>741</v>
      </c>
      <c r="M2112">
        <v>2022</v>
      </c>
      <c r="N2112" t="s">
        <v>6524</v>
      </c>
    </row>
    <row r="2113" spans="1:14">
      <c r="A2113" s="152" t="s">
        <v>2985</v>
      </c>
      <c r="B2113" s="152" t="s">
        <v>444</v>
      </c>
      <c r="C2113" s="152" t="s">
        <v>2914</v>
      </c>
      <c r="D2113" s="152" t="s">
        <v>650</v>
      </c>
      <c r="E2113" s="152" t="s">
        <v>615</v>
      </c>
      <c r="F2113"/>
      <c r="G2113" s="152" t="s">
        <v>207</v>
      </c>
      <c r="H2113" s="152" t="s">
        <v>424</v>
      </c>
      <c r="I2113" s="152" t="s">
        <v>506</v>
      </c>
      <c r="J2113">
        <v>6.0740000000000002E-2</v>
      </c>
      <c r="K2113" s="152" t="s">
        <v>744</v>
      </c>
      <c r="L2113" s="152" t="s">
        <v>741</v>
      </c>
      <c r="M2113">
        <v>2022</v>
      </c>
      <c r="N2113" t="s">
        <v>6525</v>
      </c>
    </row>
    <row r="2114" spans="1:14">
      <c r="A2114" s="152" t="s">
        <v>2986</v>
      </c>
      <c r="B2114" s="152" t="s">
        <v>444</v>
      </c>
      <c r="C2114" s="152" t="s">
        <v>2914</v>
      </c>
      <c r="D2114" s="152" t="s">
        <v>650</v>
      </c>
      <c r="E2114" s="152" t="s">
        <v>615</v>
      </c>
      <c r="F2114"/>
      <c r="G2114" s="152" t="s">
        <v>208</v>
      </c>
      <c r="H2114" s="152" t="s">
        <v>424</v>
      </c>
      <c r="I2114" s="152" t="s">
        <v>506</v>
      </c>
      <c r="J2114">
        <v>5.2650000000000002E-2</v>
      </c>
      <c r="K2114" s="152" t="s">
        <v>744</v>
      </c>
      <c r="L2114" s="152" t="s">
        <v>741</v>
      </c>
      <c r="M2114">
        <v>2022</v>
      </c>
      <c r="N2114" t="s">
        <v>6526</v>
      </c>
    </row>
    <row r="2115" spans="1:14">
      <c r="A2115" s="152" t="s">
        <v>2987</v>
      </c>
      <c r="B2115" s="152" t="s">
        <v>444</v>
      </c>
      <c r="C2115" s="152" t="s">
        <v>2914</v>
      </c>
      <c r="D2115" s="152" t="s">
        <v>650</v>
      </c>
      <c r="E2115" s="152" t="s">
        <v>615</v>
      </c>
      <c r="F2115"/>
      <c r="G2115" s="152" t="s">
        <v>607</v>
      </c>
      <c r="H2115" s="152" t="s">
        <v>424</v>
      </c>
      <c r="I2115" s="152" t="s">
        <v>506</v>
      </c>
      <c r="J2115">
        <v>2.9319999999999999E-2</v>
      </c>
      <c r="K2115" s="152" t="s">
        <v>744</v>
      </c>
      <c r="L2115" s="152" t="s">
        <v>741</v>
      </c>
      <c r="M2115">
        <v>2022</v>
      </c>
      <c r="N2115" t="s">
        <v>6527</v>
      </c>
    </row>
    <row r="2116" spans="1:14">
      <c r="A2116" s="152" t="s">
        <v>2988</v>
      </c>
      <c r="B2116" s="152" t="s">
        <v>444</v>
      </c>
      <c r="C2116" s="152" t="s">
        <v>2914</v>
      </c>
      <c r="D2116" s="152" t="s">
        <v>650</v>
      </c>
      <c r="E2116" s="152" t="s">
        <v>615</v>
      </c>
      <c r="F2116"/>
      <c r="G2116" s="152" t="s">
        <v>608</v>
      </c>
      <c r="H2116" s="152" t="s">
        <v>424</v>
      </c>
      <c r="I2116" s="152" t="s">
        <v>506</v>
      </c>
      <c r="J2116">
        <v>1.7749999999999998E-2</v>
      </c>
      <c r="K2116" s="152" t="s">
        <v>744</v>
      </c>
      <c r="L2116" s="152" t="s">
        <v>741</v>
      </c>
      <c r="M2116">
        <v>2022</v>
      </c>
      <c r="N2116" t="s">
        <v>6528</v>
      </c>
    </row>
    <row r="2117" spans="1:14">
      <c r="A2117" s="152" t="s">
        <v>2989</v>
      </c>
      <c r="B2117" s="152" t="s">
        <v>444</v>
      </c>
      <c r="C2117" s="152" t="s">
        <v>2914</v>
      </c>
      <c r="D2117" s="152" t="s">
        <v>650</v>
      </c>
      <c r="E2117" s="152" t="s">
        <v>615</v>
      </c>
      <c r="F2117"/>
      <c r="G2117" s="152" t="s">
        <v>141</v>
      </c>
      <c r="H2117" s="152" t="s">
        <v>606</v>
      </c>
      <c r="I2117" s="152" t="s">
        <v>506</v>
      </c>
      <c r="J2117">
        <v>8.0049999999999996E-2</v>
      </c>
      <c r="K2117" s="152" t="s">
        <v>744</v>
      </c>
      <c r="L2117" s="152" t="s">
        <v>741</v>
      </c>
      <c r="M2117">
        <v>2022</v>
      </c>
      <c r="N2117" t="s">
        <v>6529</v>
      </c>
    </row>
    <row r="2118" spans="1:14">
      <c r="A2118" s="152" t="s">
        <v>2990</v>
      </c>
      <c r="B2118" s="152" t="s">
        <v>444</v>
      </c>
      <c r="C2118" s="152" t="s">
        <v>2914</v>
      </c>
      <c r="D2118" s="152" t="s">
        <v>650</v>
      </c>
      <c r="E2118" s="152" t="s">
        <v>615</v>
      </c>
      <c r="F2118"/>
      <c r="G2118" s="152" t="s">
        <v>207</v>
      </c>
      <c r="H2118" s="152" t="s">
        <v>606</v>
      </c>
      <c r="I2118" s="152" t="s">
        <v>506</v>
      </c>
      <c r="J2118">
        <v>9.776E-2</v>
      </c>
      <c r="K2118" s="152" t="s">
        <v>744</v>
      </c>
      <c r="L2118" s="152" t="s">
        <v>741</v>
      </c>
      <c r="M2118">
        <v>2022</v>
      </c>
      <c r="N2118" t="s">
        <v>6530</v>
      </c>
    </row>
    <row r="2119" spans="1:14">
      <c r="A2119" s="152" t="s">
        <v>2991</v>
      </c>
      <c r="B2119" s="152" t="s">
        <v>444</v>
      </c>
      <c r="C2119" s="152" t="s">
        <v>2914</v>
      </c>
      <c r="D2119" s="152" t="s">
        <v>650</v>
      </c>
      <c r="E2119" s="152" t="s">
        <v>615</v>
      </c>
      <c r="F2119"/>
      <c r="G2119" s="152" t="s">
        <v>208</v>
      </c>
      <c r="H2119" s="152" t="s">
        <v>606</v>
      </c>
      <c r="I2119" s="152" t="s">
        <v>506</v>
      </c>
      <c r="J2119">
        <v>8.4739999999999996E-2</v>
      </c>
      <c r="K2119" s="152" t="s">
        <v>744</v>
      </c>
      <c r="L2119" s="152" t="s">
        <v>741</v>
      </c>
      <c r="M2119">
        <v>2022</v>
      </c>
      <c r="N2119" t="s">
        <v>6531</v>
      </c>
    </row>
    <row r="2120" spans="1:14">
      <c r="A2120" s="152" t="s">
        <v>2992</v>
      </c>
      <c r="B2120" s="152" t="s">
        <v>444</v>
      </c>
      <c r="C2120" s="152" t="s">
        <v>2914</v>
      </c>
      <c r="D2120" s="152" t="s">
        <v>650</v>
      </c>
      <c r="E2120" s="152" t="s">
        <v>615</v>
      </c>
      <c r="F2120"/>
      <c r="G2120" s="152" t="s">
        <v>607</v>
      </c>
      <c r="H2120" s="152" t="s">
        <v>606</v>
      </c>
      <c r="I2120" s="152" t="s">
        <v>506</v>
      </c>
      <c r="J2120">
        <v>4.7190000000000003E-2</v>
      </c>
      <c r="K2120" s="152" t="s">
        <v>744</v>
      </c>
      <c r="L2120" s="152" t="s">
        <v>741</v>
      </c>
      <c r="M2120">
        <v>2022</v>
      </c>
      <c r="N2120" t="s">
        <v>6532</v>
      </c>
    </row>
    <row r="2121" spans="1:14">
      <c r="A2121" s="152" t="s">
        <v>2993</v>
      </c>
      <c r="B2121" s="152" t="s">
        <v>444</v>
      </c>
      <c r="C2121" s="152" t="s">
        <v>2914</v>
      </c>
      <c r="D2121" s="152" t="s">
        <v>650</v>
      </c>
      <c r="E2121" s="152" t="s">
        <v>615</v>
      </c>
      <c r="F2121"/>
      <c r="G2121" s="152" t="s">
        <v>608</v>
      </c>
      <c r="H2121" s="152" t="s">
        <v>606</v>
      </c>
      <c r="I2121" s="152" t="s">
        <v>506</v>
      </c>
      <c r="J2121">
        <v>2.8570000000000002E-2</v>
      </c>
      <c r="K2121" s="152" t="s">
        <v>744</v>
      </c>
      <c r="L2121" s="152" t="s">
        <v>741</v>
      </c>
      <c r="M2121">
        <v>2022</v>
      </c>
      <c r="N2121" t="s">
        <v>6533</v>
      </c>
    </row>
    <row r="2122" spans="1:14">
      <c r="A2122" s="152" t="s">
        <v>2994</v>
      </c>
      <c r="B2122" s="152" t="s">
        <v>444</v>
      </c>
      <c r="C2122" s="152" t="s">
        <v>2914</v>
      </c>
      <c r="D2122" s="152" t="s">
        <v>650</v>
      </c>
      <c r="E2122" s="152" t="s">
        <v>616</v>
      </c>
      <c r="F2122"/>
      <c r="G2122" s="152" t="s">
        <v>141</v>
      </c>
      <c r="H2122" s="152" t="s">
        <v>424</v>
      </c>
      <c r="I2122" s="152" t="s">
        <v>506</v>
      </c>
      <c r="J2122">
        <v>4.2659999999999997E-2</v>
      </c>
      <c r="K2122" s="152" t="s">
        <v>744</v>
      </c>
      <c r="L2122" s="152" t="s">
        <v>741</v>
      </c>
      <c r="M2122">
        <v>2022</v>
      </c>
      <c r="N2122" t="s">
        <v>6534</v>
      </c>
    </row>
    <row r="2123" spans="1:14">
      <c r="A2123" s="152" t="s">
        <v>2995</v>
      </c>
      <c r="B2123" s="152" t="s">
        <v>444</v>
      </c>
      <c r="C2123" s="152" t="s">
        <v>2914</v>
      </c>
      <c r="D2123" s="152" t="s">
        <v>650</v>
      </c>
      <c r="E2123" s="152" t="s">
        <v>616</v>
      </c>
      <c r="F2123"/>
      <c r="G2123" s="152" t="s">
        <v>207</v>
      </c>
      <c r="H2123" s="152" t="s">
        <v>424</v>
      </c>
      <c r="I2123" s="152" t="s">
        <v>506</v>
      </c>
      <c r="J2123">
        <v>5.4620000000000002E-2</v>
      </c>
      <c r="K2123" s="152" t="s">
        <v>744</v>
      </c>
      <c r="L2123" s="152" t="s">
        <v>741</v>
      </c>
      <c r="M2123">
        <v>2022</v>
      </c>
      <c r="N2123" t="s">
        <v>6535</v>
      </c>
    </row>
    <row r="2124" spans="1:14">
      <c r="A2124" s="152" t="s">
        <v>2996</v>
      </c>
      <c r="B2124" s="152" t="s">
        <v>444</v>
      </c>
      <c r="C2124" s="152" t="s">
        <v>2914</v>
      </c>
      <c r="D2124" s="152" t="s">
        <v>650</v>
      </c>
      <c r="E2124" s="152" t="s">
        <v>616</v>
      </c>
      <c r="F2124"/>
      <c r="G2124" s="152" t="s">
        <v>208</v>
      </c>
      <c r="H2124" s="152" t="s">
        <v>424</v>
      </c>
      <c r="I2124" s="152" t="s">
        <v>506</v>
      </c>
      <c r="J2124">
        <v>4.5850000000000002E-2</v>
      </c>
      <c r="K2124" s="152" t="s">
        <v>744</v>
      </c>
      <c r="L2124" s="152" t="s">
        <v>741</v>
      </c>
      <c r="M2124">
        <v>2022</v>
      </c>
      <c r="N2124" t="s">
        <v>6536</v>
      </c>
    </row>
    <row r="2125" spans="1:14">
      <c r="A2125" s="152" t="s">
        <v>2997</v>
      </c>
      <c r="B2125" s="152" t="s">
        <v>444</v>
      </c>
      <c r="C2125" s="152" t="s">
        <v>2914</v>
      </c>
      <c r="D2125" s="152" t="s">
        <v>650</v>
      </c>
      <c r="E2125" s="152" t="s">
        <v>616</v>
      </c>
      <c r="F2125"/>
      <c r="G2125" s="152" t="s">
        <v>607</v>
      </c>
      <c r="H2125" s="152" t="s">
        <v>424</v>
      </c>
      <c r="I2125" s="152" t="s">
        <v>506</v>
      </c>
      <c r="J2125">
        <v>2.385E-2</v>
      </c>
      <c r="K2125" s="152" t="s">
        <v>744</v>
      </c>
      <c r="L2125" s="152" t="s">
        <v>741</v>
      </c>
      <c r="M2125">
        <v>2022</v>
      </c>
      <c r="N2125" t="s">
        <v>6537</v>
      </c>
    </row>
    <row r="2126" spans="1:14">
      <c r="A2126" s="152" t="s">
        <v>2998</v>
      </c>
      <c r="B2126" s="152" t="s">
        <v>444</v>
      </c>
      <c r="C2126" s="152" t="s">
        <v>2914</v>
      </c>
      <c r="D2126" s="152" t="s">
        <v>650</v>
      </c>
      <c r="E2126" s="152" t="s">
        <v>616</v>
      </c>
      <c r="F2126"/>
      <c r="G2126" s="152" t="s">
        <v>608</v>
      </c>
      <c r="H2126" s="152" t="s">
        <v>424</v>
      </c>
      <c r="I2126" s="152" t="s">
        <v>506</v>
      </c>
      <c r="J2126">
        <v>1.7989999999999999E-2</v>
      </c>
      <c r="K2126" s="152" t="s">
        <v>744</v>
      </c>
      <c r="L2126" s="152" t="s">
        <v>741</v>
      </c>
      <c r="M2126">
        <v>2022</v>
      </c>
      <c r="N2126" t="s">
        <v>6538</v>
      </c>
    </row>
    <row r="2127" spans="1:14">
      <c r="A2127" s="152" t="s">
        <v>2999</v>
      </c>
      <c r="B2127" s="152" t="s">
        <v>444</v>
      </c>
      <c r="C2127" s="152" t="s">
        <v>2914</v>
      </c>
      <c r="D2127" s="152" t="s">
        <v>650</v>
      </c>
      <c r="E2127" s="152" t="s">
        <v>616</v>
      </c>
      <c r="F2127"/>
      <c r="G2127" s="152" t="s">
        <v>141</v>
      </c>
      <c r="H2127" s="152" t="s">
        <v>606</v>
      </c>
      <c r="I2127" s="152" t="s">
        <v>506</v>
      </c>
      <c r="J2127">
        <v>6.8659999999999999E-2</v>
      </c>
      <c r="K2127" s="152" t="s">
        <v>744</v>
      </c>
      <c r="L2127" s="152" t="s">
        <v>741</v>
      </c>
      <c r="M2127">
        <v>2022</v>
      </c>
      <c r="N2127" t="s">
        <v>6539</v>
      </c>
    </row>
    <row r="2128" spans="1:14">
      <c r="A2128" s="152" t="s">
        <v>3000</v>
      </c>
      <c r="B2128" s="152" t="s">
        <v>444</v>
      </c>
      <c r="C2128" s="152" t="s">
        <v>2914</v>
      </c>
      <c r="D2128" s="152" t="s">
        <v>650</v>
      </c>
      <c r="E2128" s="152" t="s">
        <v>616</v>
      </c>
      <c r="F2128"/>
      <c r="G2128" s="152" t="s">
        <v>207</v>
      </c>
      <c r="H2128" s="152" t="s">
        <v>606</v>
      </c>
      <c r="I2128" s="152" t="s">
        <v>506</v>
      </c>
      <c r="J2128">
        <v>8.7900000000000006E-2</v>
      </c>
      <c r="K2128" s="152" t="s">
        <v>744</v>
      </c>
      <c r="L2128" s="152" t="s">
        <v>741</v>
      </c>
      <c r="M2128">
        <v>2022</v>
      </c>
      <c r="N2128" t="s">
        <v>6540</v>
      </c>
    </row>
    <row r="2129" spans="1:14">
      <c r="A2129" s="152" t="s">
        <v>3001</v>
      </c>
      <c r="B2129" s="152" t="s">
        <v>444</v>
      </c>
      <c r="C2129" s="152" t="s">
        <v>2914</v>
      </c>
      <c r="D2129" s="152" t="s">
        <v>650</v>
      </c>
      <c r="E2129" s="152" t="s">
        <v>616</v>
      </c>
      <c r="F2129"/>
      <c r="G2129" s="152" t="s">
        <v>208</v>
      </c>
      <c r="H2129" s="152" t="s">
        <v>606</v>
      </c>
      <c r="I2129" s="152" t="s">
        <v>506</v>
      </c>
      <c r="J2129">
        <v>7.3789999999999994E-2</v>
      </c>
      <c r="K2129" s="152" t="s">
        <v>744</v>
      </c>
      <c r="L2129" s="152" t="s">
        <v>741</v>
      </c>
      <c r="M2129">
        <v>2022</v>
      </c>
      <c r="N2129" t="s">
        <v>6541</v>
      </c>
    </row>
    <row r="2130" spans="1:14">
      <c r="A2130" s="152" t="s">
        <v>3002</v>
      </c>
      <c r="B2130" s="152" t="s">
        <v>444</v>
      </c>
      <c r="C2130" s="152" t="s">
        <v>2914</v>
      </c>
      <c r="D2130" s="152" t="s">
        <v>650</v>
      </c>
      <c r="E2130" s="152" t="s">
        <v>616</v>
      </c>
      <c r="F2130"/>
      <c r="G2130" s="152" t="s">
        <v>607</v>
      </c>
      <c r="H2130" s="152" t="s">
        <v>606</v>
      </c>
      <c r="I2130" s="152" t="s">
        <v>506</v>
      </c>
      <c r="J2130">
        <v>3.8399999999999997E-2</v>
      </c>
      <c r="K2130" s="152" t="s">
        <v>744</v>
      </c>
      <c r="L2130" s="152" t="s">
        <v>741</v>
      </c>
      <c r="M2130">
        <v>2022</v>
      </c>
      <c r="N2130" t="s">
        <v>6542</v>
      </c>
    </row>
    <row r="2131" spans="1:14">
      <c r="A2131" s="152" t="s">
        <v>3003</v>
      </c>
      <c r="B2131" s="152" t="s">
        <v>444</v>
      </c>
      <c r="C2131" s="152" t="s">
        <v>2914</v>
      </c>
      <c r="D2131" s="152" t="s">
        <v>650</v>
      </c>
      <c r="E2131" s="152" t="s">
        <v>616</v>
      </c>
      <c r="F2131"/>
      <c r="G2131" s="152" t="s">
        <v>608</v>
      </c>
      <c r="H2131" s="152" t="s">
        <v>606</v>
      </c>
      <c r="I2131" s="152" t="s">
        <v>506</v>
      </c>
      <c r="J2131">
        <v>2.895E-2</v>
      </c>
      <c r="K2131" s="152" t="s">
        <v>744</v>
      </c>
      <c r="L2131" s="152" t="s">
        <v>741</v>
      </c>
      <c r="M2131">
        <v>2022</v>
      </c>
      <c r="N2131" t="s">
        <v>6543</v>
      </c>
    </row>
    <row r="2132" spans="1:14">
      <c r="A2132" s="152" t="s">
        <v>3004</v>
      </c>
      <c r="B2132" s="152" t="s">
        <v>444</v>
      </c>
      <c r="C2132" s="152" t="s">
        <v>2914</v>
      </c>
      <c r="D2132" s="152" t="s">
        <v>651</v>
      </c>
      <c r="E2132" s="152" t="s">
        <v>212</v>
      </c>
      <c r="F2132"/>
      <c r="G2132" s="152" t="s">
        <v>141</v>
      </c>
      <c r="H2132" s="152" t="s">
        <v>424</v>
      </c>
      <c r="I2132" s="152" t="s">
        <v>506</v>
      </c>
      <c r="J2132">
        <v>3.3439999999999998E-2</v>
      </c>
      <c r="K2132" s="152" t="s">
        <v>744</v>
      </c>
      <c r="L2132" s="152" t="s">
        <v>741</v>
      </c>
      <c r="M2132">
        <v>2022</v>
      </c>
      <c r="N2132" t="s">
        <v>6544</v>
      </c>
    </row>
    <row r="2133" spans="1:14">
      <c r="A2133" s="152" t="s">
        <v>3005</v>
      </c>
      <c r="B2133" s="152" t="s">
        <v>444</v>
      </c>
      <c r="C2133" s="152" t="s">
        <v>2914</v>
      </c>
      <c r="D2133" s="152" t="s">
        <v>651</v>
      </c>
      <c r="E2133" s="152" t="s">
        <v>212</v>
      </c>
      <c r="F2133"/>
      <c r="G2133" s="152" t="s">
        <v>207</v>
      </c>
      <c r="H2133" s="152" t="s">
        <v>424</v>
      </c>
      <c r="I2133" s="152" t="s">
        <v>506</v>
      </c>
      <c r="J2133">
        <v>4.1860000000000001E-2</v>
      </c>
      <c r="K2133" s="152" t="s">
        <v>744</v>
      </c>
      <c r="L2133" s="152" t="s">
        <v>741</v>
      </c>
      <c r="M2133">
        <v>2022</v>
      </c>
      <c r="N2133" t="s">
        <v>6545</v>
      </c>
    </row>
    <row r="2134" spans="1:14">
      <c r="A2134" s="152" t="s">
        <v>3006</v>
      </c>
      <c r="B2134" s="152" t="s">
        <v>444</v>
      </c>
      <c r="C2134" s="152" t="s">
        <v>2914</v>
      </c>
      <c r="D2134" s="152" t="s">
        <v>651</v>
      </c>
      <c r="E2134" s="152" t="s">
        <v>212</v>
      </c>
      <c r="F2134"/>
      <c r="G2134" s="152" t="s">
        <v>215</v>
      </c>
      <c r="H2134" s="152" t="s">
        <v>424</v>
      </c>
      <c r="I2134" s="152" t="s">
        <v>506</v>
      </c>
      <c r="J2134">
        <v>2.8080000000000001E-2</v>
      </c>
      <c r="K2134" s="152" t="s">
        <v>744</v>
      </c>
      <c r="L2134" s="152" t="s">
        <v>741</v>
      </c>
      <c r="M2134">
        <v>2022</v>
      </c>
      <c r="N2134" t="s">
        <v>6546</v>
      </c>
    </row>
    <row r="2135" spans="1:14">
      <c r="A2135" s="152" t="s">
        <v>3007</v>
      </c>
      <c r="B2135" s="152" t="s">
        <v>444</v>
      </c>
      <c r="C2135" s="152" t="s">
        <v>2914</v>
      </c>
      <c r="D2135" s="152" t="s">
        <v>651</v>
      </c>
      <c r="E2135" s="152" t="s">
        <v>212</v>
      </c>
      <c r="F2135"/>
      <c r="G2135" s="152" t="s">
        <v>10</v>
      </c>
      <c r="H2135" s="152" t="s">
        <v>424</v>
      </c>
      <c r="I2135" s="152" t="s">
        <v>506</v>
      </c>
      <c r="J2135"/>
      <c r="K2135" s="152" t="s">
        <v>744</v>
      </c>
      <c r="L2135" s="152" t="s">
        <v>741</v>
      </c>
      <c r="M2135">
        <v>2022</v>
      </c>
      <c r="N2135" t="s">
        <v>6547</v>
      </c>
    </row>
    <row r="2136" spans="1:14">
      <c r="A2136" s="152" t="s">
        <v>3008</v>
      </c>
      <c r="B2136" s="152" t="s">
        <v>444</v>
      </c>
      <c r="C2136" s="152" t="s">
        <v>2914</v>
      </c>
      <c r="D2136" s="152" t="s">
        <v>651</v>
      </c>
      <c r="E2136" s="152" t="s">
        <v>212</v>
      </c>
      <c r="F2136"/>
      <c r="G2136" s="152" t="s">
        <v>12</v>
      </c>
      <c r="H2136" s="152" t="s">
        <v>424</v>
      </c>
      <c r="I2136" s="152" t="s">
        <v>506</v>
      </c>
      <c r="J2136"/>
      <c r="K2136" s="152" t="s">
        <v>744</v>
      </c>
      <c r="L2136" s="152" t="s">
        <v>741</v>
      </c>
      <c r="M2136">
        <v>2022</v>
      </c>
      <c r="N2136" t="s">
        <v>6548</v>
      </c>
    </row>
    <row r="2137" spans="1:14">
      <c r="A2137" s="152" t="s">
        <v>3009</v>
      </c>
      <c r="B2137" s="152" t="s">
        <v>444</v>
      </c>
      <c r="C2137" s="152" t="s">
        <v>2914</v>
      </c>
      <c r="D2137" s="152" t="s">
        <v>651</v>
      </c>
      <c r="E2137" s="152" t="s">
        <v>212</v>
      </c>
      <c r="F2137"/>
      <c r="G2137" s="152" t="s">
        <v>208</v>
      </c>
      <c r="H2137" s="152" t="s">
        <v>424</v>
      </c>
      <c r="I2137" s="152" t="s">
        <v>506</v>
      </c>
      <c r="J2137">
        <v>3.9039999999999998E-2</v>
      </c>
      <c r="K2137" s="152" t="s">
        <v>744</v>
      </c>
      <c r="L2137" s="152" t="s">
        <v>741</v>
      </c>
      <c r="M2137">
        <v>2022</v>
      </c>
      <c r="N2137" t="s">
        <v>6549</v>
      </c>
    </row>
    <row r="2138" spans="1:14">
      <c r="A2138" s="152" t="s">
        <v>3010</v>
      </c>
      <c r="B2138" s="152" t="s">
        <v>444</v>
      </c>
      <c r="C2138" s="152" t="s">
        <v>2914</v>
      </c>
      <c r="D2138" s="152" t="s">
        <v>651</v>
      </c>
      <c r="E2138" s="152" t="s">
        <v>212</v>
      </c>
      <c r="F2138"/>
      <c r="G2138" s="152" t="s">
        <v>607</v>
      </c>
      <c r="H2138" s="152" t="s">
        <v>424</v>
      </c>
      <c r="I2138" s="152" t="s">
        <v>506</v>
      </c>
      <c r="J2138">
        <v>1.4930000000000001E-2</v>
      </c>
      <c r="K2138" s="152" t="s">
        <v>744</v>
      </c>
      <c r="L2138" s="152" t="s">
        <v>741</v>
      </c>
      <c r="M2138">
        <v>2022</v>
      </c>
      <c r="N2138" t="s">
        <v>6550</v>
      </c>
    </row>
    <row r="2139" spans="1:14">
      <c r="A2139" s="152" t="s">
        <v>3011</v>
      </c>
      <c r="B2139" s="152" t="s">
        <v>444</v>
      </c>
      <c r="C2139" s="152" t="s">
        <v>2914</v>
      </c>
      <c r="D2139" s="152" t="s">
        <v>651</v>
      </c>
      <c r="E2139" s="152" t="s">
        <v>212</v>
      </c>
      <c r="F2139"/>
      <c r="G2139" s="152" t="s">
        <v>608</v>
      </c>
      <c r="H2139" s="152" t="s">
        <v>424</v>
      </c>
      <c r="I2139" s="152" t="s">
        <v>506</v>
      </c>
      <c r="J2139">
        <v>1.189E-2</v>
      </c>
      <c r="K2139" s="152" t="s">
        <v>744</v>
      </c>
      <c r="L2139" s="152" t="s">
        <v>741</v>
      </c>
      <c r="M2139">
        <v>2022</v>
      </c>
      <c r="N2139" t="s">
        <v>6551</v>
      </c>
    </row>
    <row r="2140" spans="1:14">
      <c r="A2140" s="152" t="s">
        <v>3012</v>
      </c>
      <c r="B2140" s="152" t="s">
        <v>444</v>
      </c>
      <c r="C2140" s="152" t="s">
        <v>2914</v>
      </c>
      <c r="D2140" s="152" t="s">
        <v>651</v>
      </c>
      <c r="E2140" s="152" t="s">
        <v>212</v>
      </c>
      <c r="F2140"/>
      <c r="G2140" s="152" t="s">
        <v>141</v>
      </c>
      <c r="H2140" s="152" t="s">
        <v>606</v>
      </c>
      <c r="I2140" s="152" t="s">
        <v>506</v>
      </c>
      <c r="J2140">
        <v>5.3809999999999997E-2</v>
      </c>
      <c r="K2140" s="152" t="s">
        <v>744</v>
      </c>
      <c r="L2140" s="152" t="s">
        <v>741</v>
      </c>
      <c r="M2140">
        <v>2022</v>
      </c>
      <c r="N2140" t="s">
        <v>6552</v>
      </c>
    </row>
    <row r="2141" spans="1:14">
      <c r="A2141" s="152" t="s">
        <v>3013</v>
      </c>
      <c r="B2141" s="152" t="s">
        <v>444</v>
      </c>
      <c r="C2141" s="152" t="s">
        <v>2914</v>
      </c>
      <c r="D2141" s="152" t="s">
        <v>651</v>
      </c>
      <c r="E2141" s="152" t="s">
        <v>212</v>
      </c>
      <c r="F2141"/>
      <c r="G2141" s="152" t="s">
        <v>207</v>
      </c>
      <c r="H2141" s="152" t="s">
        <v>606</v>
      </c>
      <c r="I2141" s="152" t="s">
        <v>506</v>
      </c>
      <c r="J2141">
        <v>6.7369999999999999E-2</v>
      </c>
      <c r="K2141" s="152" t="s">
        <v>744</v>
      </c>
      <c r="L2141" s="152" t="s">
        <v>741</v>
      </c>
      <c r="M2141">
        <v>2022</v>
      </c>
      <c r="N2141" t="s">
        <v>6553</v>
      </c>
    </row>
    <row r="2142" spans="1:14">
      <c r="A2142" s="152" t="s">
        <v>3014</v>
      </c>
      <c r="B2142" s="152" t="s">
        <v>444</v>
      </c>
      <c r="C2142" s="152" t="s">
        <v>2914</v>
      </c>
      <c r="D2142" s="152" t="s">
        <v>651</v>
      </c>
      <c r="E2142" s="152" t="s">
        <v>212</v>
      </c>
      <c r="F2142"/>
      <c r="G2142" s="152" t="s">
        <v>215</v>
      </c>
      <c r="H2142" s="152" t="s">
        <v>606</v>
      </c>
      <c r="I2142" s="152" t="s">
        <v>506</v>
      </c>
      <c r="J2142">
        <v>4.5190000000000001E-2</v>
      </c>
      <c r="K2142" s="152" t="s">
        <v>744</v>
      </c>
      <c r="L2142" s="152" t="s">
        <v>741</v>
      </c>
      <c r="M2142">
        <v>2022</v>
      </c>
      <c r="N2142" t="s">
        <v>6554</v>
      </c>
    </row>
    <row r="2143" spans="1:14">
      <c r="A2143" s="152" t="s">
        <v>3015</v>
      </c>
      <c r="B2143" s="152" t="s">
        <v>444</v>
      </c>
      <c r="C2143" s="152" t="s">
        <v>2914</v>
      </c>
      <c r="D2143" s="152" t="s">
        <v>651</v>
      </c>
      <c r="E2143" s="152" t="s">
        <v>212</v>
      </c>
      <c r="F2143"/>
      <c r="G2143" s="152" t="s">
        <v>10</v>
      </c>
      <c r="H2143" s="152" t="s">
        <v>606</v>
      </c>
      <c r="I2143" s="152" t="s">
        <v>506</v>
      </c>
      <c r="J2143"/>
      <c r="K2143" s="152" t="s">
        <v>744</v>
      </c>
      <c r="L2143" s="152" t="s">
        <v>741</v>
      </c>
      <c r="M2143">
        <v>2022</v>
      </c>
      <c r="N2143" t="s">
        <v>6555</v>
      </c>
    </row>
    <row r="2144" spans="1:14">
      <c r="A2144" s="152" t="s">
        <v>3016</v>
      </c>
      <c r="B2144" s="152" t="s">
        <v>444</v>
      </c>
      <c r="C2144" s="152" t="s">
        <v>2914</v>
      </c>
      <c r="D2144" s="152" t="s">
        <v>651</v>
      </c>
      <c r="E2144" s="152" t="s">
        <v>212</v>
      </c>
      <c r="F2144"/>
      <c r="G2144" s="152" t="s">
        <v>12</v>
      </c>
      <c r="H2144" s="152" t="s">
        <v>606</v>
      </c>
      <c r="I2144" s="152" t="s">
        <v>506</v>
      </c>
      <c r="J2144"/>
      <c r="K2144" s="152" t="s">
        <v>744</v>
      </c>
      <c r="L2144" s="152" t="s">
        <v>741</v>
      </c>
      <c r="M2144">
        <v>2022</v>
      </c>
      <c r="N2144" t="s">
        <v>6556</v>
      </c>
    </row>
    <row r="2145" spans="1:14">
      <c r="A2145" s="152" t="s">
        <v>3017</v>
      </c>
      <c r="B2145" s="152" t="s">
        <v>444</v>
      </c>
      <c r="C2145" s="152" t="s">
        <v>2914</v>
      </c>
      <c r="D2145" s="152" t="s">
        <v>651</v>
      </c>
      <c r="E2145" s="152" t="s">
        <v>212</v>
      </c>
      <c r="F2145"/>
      <c r="G2145" s="152" t="s">
        <v>208</v>
      </c>
      <c r="H2145" s="152" t="s">
        <v>606</v>
      </c>
      <c r="I2145" s="152" t="s">
        <v>506</v>
      </c>
      <c r="J2145">
        <v>6.2829999999999997E-2</v>
      </c>
      <c r="K2145" s="152" t="s">
        <v>744</v>
      </c>
      <c r="L2145" s="152" t="s">
        <v>741</v>
      </c>
      <c r="M2145">
        <v>2022</v>
      </c>
      <c r="N2145" t="s">
        <v>6557</v>
      </c>
    </row>
    <row r="2146" spans="1:14">
      <c r="A2146" s="152" t="s">
        <v>3018</v>
      </c>
      <c r="B2146" s="152" t="s">
        <v>444</v>
      </c>
      <c r="C2146" s="152" t="s">
        <v>2914</v>
      </c>
      <c r="D2146" s="152" t="s">
        <v>651</v>
      </c>
      <c r="E2146" s="152" t="s">
        <v>212</v>
      </c>
      <c r="F2146"/>
      <c r="G2146" s="152" t="s">
        <v>607</v>
      </c>
      <c r="H2146" s="152" t="s">
        <v>606</v>
      </c>
      <c r="I2146" s="152" t="s">
        <v>506</v>
      </c>
      <c r="J2146">
        <v>2.4029999999999999E-2</v>
      </c>
      <c r="K2146" s="152" t="s">
        <v>744</v>
      </c>
      <c r="L2146" s="152" t="s">
        <v>741</v>
      </c>
      <c r="M2146">
        <v>2022</v>
      </c>
      <c r="N2146" t="s">
        <v>6558</v>
      </c>
    </row>
    <row r="2147" spans="1:14">
      <c r="A2147" s="152" t="s">
        <v>3019</v>
      </c>
      <c r="B2147" s="152" t="s">
        <v>444</v>
      </c>
      <c r="C2147" s="152" t="s">
        <v>2914</v>
      </c>
      <c r="D2147" s="152" t="s">
        <v>651</v>
      </c>
      <c r="E2147" s="152" t="s">
        <v>212</v>
      </c>
      <c r="F2147"/>
      <c r="G2147" s="152" t="s">
        <v>608</v>
      </c>
      <c r="H2147" s="152" t="s">
        <v>606</v>
      </c>
      <c r="I2147" s="152" t="s">
        <v>506</v>
      </c>
      <c r="J2147">
        <v>1.9140000000000001E-2</v>
      </c>
      <c r="K2147" s="152" t="s">
        <v>744</v>
      </c>
      <c r="L2147" s="152" t="s">
        <v>741</v>
      </c>
      <c r="M2147">
        <v>2022</v>
      </c>
      <c r="N2147" t="s">
        <v>6559</v>
      </c>
    </row>
    <row r="2148" spans="1:14">
      <c r="A2148" s="152" t="s">
        <v>3020</v>
      </c>
      <c r="B2148" s="152" t="s">
        <v>444</v>
      </c>
      <c r="C2148" s="152" t="s">
        <v>2914</v>
      </c>
      <c r="D2148" s="152" t="s">
        <v>651</v>
      </c>
      <c r="E2148" s="152" t="s">
        <v>136</v>
      </c>
      <c r="F2148"/>
      <c r="G2148" s="152" t="s">
        <v>141</v>
      </c>
      <c r="H2148" s="152" t="s">
        <v>424</v>
      </c>
      <c r="I2148" s="152" t="s">
        <v>506</v>
      </c>
      <c r="J2148">
        <v>4.018E-2</v>
      </c>
      <c r="K2148" s="152" t="s">
        <v>744</v>
      </c>
      <c r="L2148" s="152" t="s">
        <v>741</v>
      </c>
      <c r="M2148">
        <v>2022</v>
      </c>
      <c r="N2148" t="s">
        <v>6560</v>
      </c>
    </row>
    <row r="2149" spans="1:14">
      <c r="A2149" s="152" t="s">
        <v>3021</v>
      </c>
      <c r="B2149" s="152" t="s">
        <v>444</v>
      </c>
      <c r="C2149" s="152" t="s">
        <v>2914</v>
      </c>
      <c r="D2149" s="152" t="s">
        <v>651</v>
      </c>
      <c r="E2149" s="152" t="s">
        <v>136</v>
      </c>
      <c r="F2149"/>
      <c r="G2149" s="152" t="s">
        <v>207</v>
      </c>
      <c r="H2149" s="152" t="s">
        <v>424</v>
      </c>
      <c r="I2149" s="152" t="s">
        <v>506</v>
      </c>
      <c r="J2149">
        <v>5.2659999999999998E-2</v>
      </c>
      <c r="K2149" s="152" t="s">
        <v>744</v>
      </c>
      <c r="L2149" s="152" t="s">
        <v>741</v>
      </c>
      <c r="M2149">
        <v>2022</v>
      </c>
      <c r="N2149" t="s">
        <v>6561</v>
      </c>
    </row>
    <row r="2150" spans="1:14">
      <c r="A2150" s="152" t="s">
        <v>3022</v>
      </c>
      <c r="B2150" s="152" t="s">
        <v>444</v>
      </c>
      <c r="C2150" s="152" t="s">
        <v>2914</v>
      </c>
      <c r="D2150" s="152" t="s">
        <v>651</v>
      </c>
      <c r="E2150" s="152" t="s">
        <v>136</v>
      </c>
      <c r="F2150"/>
      <c r="G2150" s="152" t="s">
        <v>215</v>
      </c>
      <c r="H2150" s="152" t="s">
        <v>424</v>
      </c>
      <c r="I2150" s="152" t="s">
        <v>506</v>
      </c>
      <c r="J2150">
        <v>2.8570000000000002E-2</v>
      </c>
      <c r="K2150" s="152" t="s">
        <v>744</v>
      </c>
      <c r="L2150" s="152" t="s">
        <v>741</v>
      </c>
      <c r="M2150">
        <v>2022</v>
      </c>
      <c r="N2150" t="s">
        <v>6562</v>
      </c>
    </row>
    <row r="2151" spans="1:14">
      <c r="A2151" s="152" t="s">
        <v>3023</v>
      </c>
      <c r="B2151" s="152" t="s">
        <v>444</v>
      </c>
      <c r="C2151" s="152" t="s">
        <v>2914</v>
      </c>
      <c r="D2151" s="152" t="s">
        <v>651</v>
      </c>
      <c r="E2151" s="152" t="s">
        <v>136</v>
      </c>
      <c r="F2151"/>
      <c r="G2151" s="152" t="s">
        <v>10</v>
      </c>
      <c r="H2151" s="152" t="s">
        <v>424</v>
      </c>
      <c r="I2151" s="152" t="s">
        <v>506</v>
      </c>
      <c r="J2151">
        <v>3.3500000000000002E-2</v>
      </c>
      <c r="K2151" s="152" t="s">
        <v>744</v>
      </c>
      <c r="L2151" s="152" t="s">
        <v>741</v>
      </c>
      <c r="M2151">
        <v>2022</v>
      </c>
      <c r="N2151" t="s">
        <v>6563</v>
      </c>
    </row>
    <row r="2152" spans="1:14">
      <c r="A2152" s="152" t="s">
        <v>3024</v>
      </c>
      <c r="B2152" s="152" t="s">
        <v>444</v>
      </c>
      <c r="C2152" s="152" t="s">
        <v>2914</v>
      </c>
      <c r="D2152" s="152" t="s">
        <v>651</v>
      </c>
      <c r="E2152" s="152" t="s">
        <v>136</v>
      </c>
      <c r="F2152"/>
      <c r="G2152" s="152" t="s">
        <v>12</v>
      </c>
      <c r="H2152" s="152" t="s">
        <v>424</v>
      </c>
      <c r="I2152" s="152" t="s">
        <v>506</v>
      </c>
      <c r="J2152">
        <v>2.1139999999999999E-2</v>
      </c>
      <c r="K2152" s="152" t="s">
        <v>744</v>
      </c>
      <c r="L2152" s="152" t="s">
        <v>741</v>
      </c>
      <c r="M2152">
        <v>2022</v>
      </c>
      <c r="N2152" t="s">
        <v>6564</v>
      </c>
    </row>
    <row r="2153" spans="1:14">
      <c r="A2153" s="152" t="s">
        <v>3025</v>
      </c>
      <c r="B2153" s="152" t="s">
        <v>444</v>
      </c>
      <c r="C2153" s="152" t="s">
        <v>2914</v>
      </c>
      <c r="D2153" s="152" t="s">
        <v>651</v>
      </c>
      <c r="E2153" s="152" t="s">
        <v>136</v>
      </c>
      <c r="F2153"/>
      <c r="G2153" s="152" t="s">
        <v>208</v>
      </c>
      <c r="H2153" s="152" t="s">
        <v>424</v>
      </c>
      <c r="I2153" s="152" t="s">
        <v>506</v>
      </c>
      <c r="J2153">
        <v>4.5990000000000003E-2</v>
      </c>
      <c r="K2153" s="152" t="s">
        <v>744</v>
      </c>
      <c r="L2153" s="152" t="s">
        <v>741</v>
      </c>
      <c r="M2153">
        <v>2022</v>
      </c>
      <c r="N2153" t="s">
        <v>6565</v>
      </c>
    </row>
    <row r="2154" spans="1:14">
      <c r="A2154" s="152" t="s">
        <v>3026</v>
      </c>
      <c r="B2154" s="152" t="s">
        <v>444</v>
      </c>
      <c r="C2154" s="152" t="s">
        <v>2914</v>
      </c>
      <c r="D2154" s="152" t="s">
        <v>651</v>
      </c>
      <c r="E2154" s="152" t="s">
        <v>136</v>
      </c>
      <c r="F2154"/>
      <c r="G2154" s="152" t="s">
        <v>607</v>
      </c>
      <c r="H2154" s="152" t="s">
        <v>424</v>
      </c>
      <c r="I2154" s="152" t="s">
        <v>506</v>
      </c>
      <c r="J2154">
        <v>2.4979999999999999E-2</v>
      </c>
      <c r="K2154" s="152" t="s">
        <v>744</v>
      </c>
      <c r="L2154" s="152" t="s">
        <v>741</v>
      </c>
      <c r="M2154">
        <v>2022</v>
      </c>
      <c r="N2154" t="s">
        <v>6566</v>
      </c>
    </row>
    <row r="2155" spans="1:14">
      <c r="A2155" s="152" t="s">
        <v>3027</v>
      </c>
      <c r="B2155" s="152" t="s">
        <v>444</v>
      </c>
      <c r="C2155" s="152" t="s">
        <v>2914</v>
      </c>
      <c r="D2155" s="152" t="s">
        <v>651</v>
      </c>
      <c r="E2155" s="152" t="s">
        <v>136</v>
      </c>
      <c r="F2155"/>
      <c r="G2155" s="152" t="s">
        <v>608</v>
      </c>
      <c r="H2155" s="152" t="s">
        <v>424</v>
      </c>
      <c r="I2155" s="152" t="s">
        <v>506</v>
      </c>
      <c r="J2155">
        <v>1.3679999999999999E-2</v>
      </c>
      <c r="K2155" s="152" t="s">
        <v>744</v>
      </c>
      <c r="L2155" s="152" t="s">
        <v>741</v>
      </c>
      <c r="M2155">
        <v>2022</v>
      </c>
      <c r="N2155" t="s">
        <v>6567</v>
      </c>
    </row>
    <row r="2156" spans="1:14">
      <c r="A2156" s="152" t="s">
        <v>3028</v>
      </c>
      <c r="B2156" s="152" t="s">
        <v>444</v>
      </c>
      <c r="C2156" s="152" t="s">
        <v>2914</v>
      </c>
      <c r="D2156" s="152" t="s">
        <v>651</v>
      </c>
      <c r="E2156" s="152" t="s">
        <v>136</v>
      </c>
      <c r="F2156"/>
      <c r="G2156" s="152" t="s">
        <v>141</v>
      </c>
      <c r="H2156" s="152" t="s">
        <v>606</v>
      </c>
      <c r="I2156" s="152" t="s">
        <v>506</v>
      </c>
      <c r="J2156">
        <v>6.4670000000000005E-2</v>
      </c>
      <c r="K2156" s="152" t="s">
        <v>744</v>
      </c>
      <c r="L2156" s="152" t="s">
        <v>741</v>
      </c>
      <c r="M2156">
        <v>2022</v>
      </c>
      <c r="N2156" t="s">
        <v>6568</v>
      </c>
    </row>
    <row r="2157" spans="1:14">
      <c r="A2157" s="152" t="s">
        <v>3029</v>
      </c>
      <c r="B2157" s="152" t="s">
        <v>444</v>
      </c>
      <c r="C2157" s="152" t="s">
        <v>2914</v>
      </c>
      <c r="D2157" s="152" t="s">
        <v>651</v>
      </c>
      <c r="E2157" s="152" t="s">
        <v>136</v>
      </c>
      <c r="F2157"/>
      <c r="G2157" s="152" t="s">
        <v>207</v>
      </c>
      <c r="H2157" s="152" t="s">
        <v>606</v>
      </c>
      <c r="I2157" s="152" t="s">
        <v>506</v>
      </c>
      <c r="J2157">
        <v>8.4750000000000006E-2</v>
      </c>
      <c r="K2157" s="152" t="s">
        <v>744</v>
      </c>
      <c r="L2157" s="152" t="s">
        <v>741</v>
      </c>
      <c r="M2157">
        <v>2022</v>
      </c>
      <c r="N2157" t="s">
        <v>6569</v>
      </c>
    </row>
    <row r="2158" spans="1:14">
      <c r="A2158" s="152" t="s">
        <v>3030</v>
      </c>
      <c r="B2158" s="152" t="s">
        <v>444</v>
      </c>
      <c r="C2158" s="152" t="s">
        <v>2914</v>
      </c>
      <c r="D2158" s="152" t="s">
        <v>651</v>
      </c>
      <c r="E2158" s="152" t="s">
        <v>136</v>
      </c>
      <c r="F2158"/>
      <c r="G2158" s="152" t="s">
        <v>215</v>
      </c>
      <c r="H2158" s="152" t="s">
        <v>606</v>
      </c>
      <c r="I2158" s="152" t="s">
        <v>506</v>
      </c>
      <c r="J2158">
        <v>4.5969999999999997E-2</v>
      </c>
      <c r="K2158" s="152" t="s">
        <v>744</v>
      </c>
      <c r="L2158" s="152" t="s">
        <v>741</v>
      </c>
      <c r="M2158">
        <v>2022</v>
      </c>
      <c r="N2158" t="s">
        <v>6570</v>
      </c>
    </row>
    <row r="2159" spans="1:14">
      <c r="A2159" s="152" t="s">
        <v>3031</v>
      </c>
      <c r="B2159" s="152" t="s">
        <v>444</v>
      </c>
      <c r="C2159" s="152" t="s">
        <v>2914</v>
      </c>
      <c r="D2159" s="152" t="s">
        <v>651</v>
      </c>
      <c r="E2159" s="152" t="s">
        <v>136</v>
      </c>
      <c r="F2159"/>
      <c r="G2159" s="152" t="s">
        <v>10</v>
      </c>
      <c r="H2159" s="152" t="s">
        <v>606</v>
      </c>
      <c r="I2159" s="152" t="s">
        <v>506</v>
      </c>
      <c r="J2159">
        <v>5.3920000000000003E-2</v>
      </c>
      <c r="K2159" s="152" t="s">
        <v>744</v>
      </c>
      <c r="L2159" s="152" t="s">
        <v>741</v>
      </c>
      <c r="M2159">
        <v>2022</v>
      </c>
      <c r="N2159" t="s">
        <v>6571</v>
      </c>
    </row>
    <row r="2160" spans="1:14">
      <c r="A2160" s="152" t="s">
        <v>3032</v>
      </c>
      <c r="B2160" s="152" t="s">
        <v>444</v>
      </c>
      <c r="C2160" s="152" t="s">
        <v>2914</v>
      </c>
      <c r="D2160" s="152" t="s">
        <v>651</v>
      </c>
      <c r="E2160" s="152" t="s">
        <v>136</v>
      </c>
      <c r="F2160"/>
      <c r="G2160" s="152" t="s">
        <v>12</v>
      </c>
      <c r="H2160" s="152" t="s">
        <v>606</v>
      </c>
      <c r="I2160" s="152" t="s">
        <v>506</v>
      </c>
      <c r="J2160">
        <v>3.4020000000000002E-2</v>
      </c>
      <c r="K2160" s="152" t="s">
        <v>744</v>
      </c>
      <c r="L2160" s="152" t="s">
        <v>741</v>
      </c>
      <c r="M2160">
        <v>2022</v>
      </c>
      <c r="N2160" t="s">
        <v>6572</v>
      </c>
    </row>
    <row r="2161" spans="1:14">
      <c r="A2161" s="152" t="s">
        <v>3033</v>
      </c>
      <c r="B2161" s="152" t="s">
        <v>444</v>
      </c>
      <c r="C2161" s="152" t="s">
        <v>2914</v>
      </c>
      <c r="D2161" s="152" t="s">
        <v>651</v>
      </c>
      <c r="E2161" s="152" t="s">
        <v>136</v>
      </c>
      <c r="F2161"/>
      <c r="G2161" s="152" t="s">
        <v>208</v>
      </c>
      <c r="H2161" s="152" t="s">
        <v>606</v>
      </c>
      <c r="I2161" s="152" t="s">
        <v>506</v>
      </c>
      <c r="J2161">
        <v>7.4020000000000002E-2</v>
      </c>
      <c r="K2161" s="152" t="s">
        <v>744</v>
      </c>
      <c r="L2161" s="152" t="s">
        <v>741</v>
      </c>
      <c r="M2161">
        <v>2022</v>
      </c>
      <c r="N2161" t="s">
        <v>6573</v>
      </c>
    </row>
    <row r="2162" spans="1:14">
      <c r="A2162" s="152" t="s">
        <v>3034</v>
      </c>
      <c r="B2162" s="152" t="s">
        <v>444</v>
      </c>
      <c r="C2162" s="152" t="s">
        <v>2914</v>
      </c>
      <c r="D2162" s="152" t="s">
        <v>651</v>
      </c>
      <c r="E2162" s="152" t="s">
        <v>136</v>
      </c>
      <c r="F2162"/>
      <c r="G2162" s="152" t="s">
        <v>607</v>
      </c>
      <c r="H2162" s="152" t="s">
        <v>606</v>
      </c>
      <c r="I2162" s="152" t="s">
        <v>506</v>
      </c>
      <c r="J2162">
        <v>4.0210000000000003E-2</v>
      </c>
      <c r="K2162" s="152" t="s">
        <v>744</v>
      </c>
      <c r="L2162" s="152" t="s">
        <v>741</v>
      </c>
      <c r="M2162">
        <v>2022</v>
      </c>
      <c r="N2162" t="s">
        <v>6574</v>
      </c>
    </row>
    <row r="2163" spans="1:14">
      <c r="A2163" s="152" t="s">
        <v>3035</v>
      </c>
      <c r="B2163" s="152" t="s">
        <v>444</v>
      </c>
      <c r="C2163" s="152" t="s">
        <v>2914</v>
      </c>
      <c r="D2163" s="152" t="s">
        <v>651</v>
      </c>
      <c r="E2163" s="152" t="s">
        <v>136</v>
      </c>
      <c r="F2163"/>
      <c r="G2163" s="152" t="s">
        <v>608</v>
      </c>
      <c r="H2163" s="152" t="s">
        <v>606</v>
      </c>
      <c r="I2163" s="152" t="s">
        <v>506</v>
      </c>
      <c r="J2163">
        <v>2.2020000000000001E-2</v>
      </c>
      <c r="K2163" s="152" t="s">
        <v>744</v>
      </c>
      <c r="L2163" s="152" t="s">
        <v>741</v>
      </c>
      <c r="M2163">
        <v>2022</v>
      </c>
      <c r="N2163" t="s">
        <v>6575</v>
      </c>
    </row>
    <row r="2164" spans="1:14">
      <c r="A2164" s="152" t="s">
        <v>3036</v>
      </c>
      <c r="B2164" s="152" t="s">
        <v>444</v>
      </c>
      <c r="C2164" s="152" t="s">
        <v>2914</v>
      </c>
      <c r="D2164" s="152" t="s">
        <v>651</v>
      </c>
      <c r="E2164" s="152" t="s">
        <v>213</v>
      </c>
      <c r="F2164"/>
      <c r="G2164" s="152" t="s">
        <v>141</v>
      </c>
      <c r="H2164" s="152" t="s">
        <v>424</v>
      </c>
      <c r="I2164" s="152" t="s">
        <v>506</v>
      </c>
      <c r="J2164">
        <v>5.0590000000000003E-2</v>
      </c>
      <c r="K2164" s="152" t="s">
        <v>744</v>
      </c>
      <c r="L2164" s="152" t="s">
        <v>741</v>
      </c>
      <c r="M2164">
        <v>2022</v>
      </c>
      <c r="N2164" t="s">
        <v>6576</v>
      </c>
    </row>
    <row r="2165" spans="1:14">
      <c r="A2165" s="152" t="s">
        <v>3037</v>
      </c>
      <c r="B2165" s="152" t="s">
        <v>444</v>
      </c>
      <c r="C2165" s="152" t="s">
        <v>2914</v>
      </c>
      <c r="D2165" s="152" t="s">
        <v>651</v>
      </c>
      <c r="E2165" s="152" t="s">
        <v>213</v>
      </c>
      <c r="F2165"/>
      <c r="G2165" s="152" t="s">
        <v>207</v>
      </c>
      <c r="H2165" s="152" t="s">
        <v>424</v>
      </c>
      <c r="I2165" s="152" t="s">
        <v>506</v>
      </c>
      <c r="J2165">
        <v>7.8329999999999997E-2</v>
      </c>
      <c r="K2165" s="152" t="s">
        <v>744</v>
      </c>
      <c r="L2165" s="152" t="s">
        <v>741</v>
      </c>
      <c r="M2165">
        <v>2022</v>
      </c>
      <c r="N2165" t="s">
        <v>6577</v>
      </c>
    </row>
    <row r="2166" spans="1:14">
      <c r="A2166" s="152" t="s">
        <v>3038</v>
      </c>
      <c r="B2166" s="152" t="s">
        <v>444</v>
      </c>
      <c r="C2166" s="152" t="s">
        <v>2914</v>
      </c>
      <c r="D2166" s="152" t="s">
        <v>651</v>
      </c>
      <c r="E2166" s="152" t="s">
        <v>213</v>
      </c>
      <c r="F2166"/>
      <c r="G2166" s="152" t="s">
        <v>215</v>
      </c>
      <c r="H2166" s="152" t="s">
        <v>424</v>
      </c>
      <c r="I2166" s="152" t="s">
        <v>506</v>
      </c>
      <c r="J2166">
        <v>3.8640000000000001E-2</v>
      </c>
      <c r="K2166" s="152" t="s">
        <v>744</v>
      </c>
      <c r="L2166" s="152" t="s">
        <v>741</v>
      </c>
      <c r="M2166">
        <v>2022</v>
      </c>
      <c r="N2166" t="s">
        <v>6578</v>
      </c>
    </row>
    <row r="2167" spans="1:14">
      <c r="A2167" s="152" t="s">
        <v>3039</v>
      </c>
      <c r="B2167" s="152" t="s">
        <v>444</v>
      </c>
      <c r="C2167" s="152" t="s">
        <v>2914</v>
      </c>
      <c r="D2167" s="152" t="s">
        <v>651</v>
      </c>
      <c r="E2167" s="152" t="s">
        <v>213</v>
      </c>
      <c r="F2167"/>
      <c r="G2167" s="152" t="s">
        <v>10</v>
      </c>
      <c r="H2167" s="152" t="s">
        <v>424</v>
      </c>
      <c r="I2167" s="152" t="s">
        <v>506</v>
      </c>
      <c r="J2167">
        <v>5.0200000000000002E-2</v>
      </c>
      <c r="K2167" s="152" t="s">
        <v>744</v>
      </c>
      <c r="L2167" s="152" t="s">
        <v>741</v>
      </c>
      <c r="M2167">
        <v>2022</v>
      </c>
      <c r="N2167" t="s">
        <v>6579</v>
      </c>
    </row>
    <row r="2168" spans="1:14">
      <c r="A2168" s="152" t="s">
        <v>3040</v>
      </c>
      <c r="B2168" s="152" t="s">
        <v>444</v>
      </c>
      <c r="C2168" s="152" t="s">
        <v>2914</v>
      </c>
      <c r="D2168" s="152" t="s">
        <v>651</v>
      </c>
      <c r="E2168" s="152" t="s">
        <v>213</v>
      </c>
      <c r="F2168"/>
      <c r="G2168" s="152" t="s">
        <v>12</v>
      </c>
      <c r="H2168" s="152" t="s">
        <v>424</v>
      </c>
      <c r="I2168" s="152" t="s">
        <v>506</v>
      </c>
      <c r="J2168">
        <v>3.1440000000000003E-2</v>
      </c>
      <c r="K2168" s="152" t="s">
        <v>744</v>
      </c>
      <c r="L2168" s="152" t="s">
        <v>741</v>
      </c>
      <c r="M2168">
        <v>2022</v>
      </c>
      <c r="N2168" t="s">
        <v>6580</v>
      </c>
    </row>
    <row r="2169" spans="1:14">
      <c r="A2169" s="152" t="s">
        <v>3041</v>
      </c>
      <c r="B2169" s="152" t="s">
        <v>444</v>
      </c>
      <c r="C2169" s="152" t="s">
        <v>2914</v>
      </c>
      <c r="D2169" s="152" t="s">
        <v>651</v>
      </c>
      <c r="E2169" s="152" t="s">
        <v>213</v>
      </c>
      <c r="F2169"/>
      <c r="G2169" s="152" t="s">
        <v>208</v>
      </c>
      <c r="H2169" s="152" t="s">
        <v>424</v>
      </c>
      <c r="I2169" s="152" t="s">
        <v>506</v>
      </c>
      <c r="J2169">
        <v>5.7829999999999999E-2</v>
      </c>
      <c r="K2169" s="152" t="s">
        <v>744</v>
      </c>
      <c r="L2169" s="152" t="s">
        <v>741</v>
      </c>
      <c r="M2169">
        <v>2022</v>
      </c>
      <c r="N2169" t="s">
        <v>6581</v>
      </c>
    </row>
    <row r="2170" spans="1:14">
      <c r="A2170" s="152" t="s">
        <v>3042</v>
      </c>
      <c r="B2170" s="152" t="s">
        <v>444</v>
      </c>
      <c r="C2170" s="152" t="s">
        <v>2914</v>
      </c>
      <c r="D2170" s="152" t="s">
        <v>651</v>
      </c>
      <c r="E2170" s="152" t="s">
        <v>213</v>
      </c>
      <c r="F2170"/>
      <c r="G2170" s="152" t="s">
        <v>607</v>
      </c>
      <c r="H2170" s="152" t="s">
        <v>424</v>
      </c>
      <c r="I2170" s="152" t="s">
        <v>506</v>
      </c>
      <c r="J2170">
        <v>2.8750000000000001E-2</v>
      </c>
      <c r="K2170" s="152" t="s">
        <v>744</v>
      </c>
      <c r="L2170" s="152" t="s">
        <v>741</v>
      </c>
      <c r="M2170">
        <v>2022</v>
      </c>
      <c r="N2170" t="s">
        <v>6582</v>
      </c>
    </row>
    <row r="2171" spans="1:14">
      <c r="A2171" s="152" t="s">
        <v>3043</v>
      </c>
      <c r="B2171" s="152" t="s">
        <v>444</v>
      </c>
      <c r="C2171" s="152" t="s">
        <v>2914</v>
      </c>
      <c r="D2171" s="152" t="s">
        <v>651</v>
      </c>
      <c r="E2171" s="152" t="s">
        <v>213</v>
      </c>
      <c r="F2171"/>
      <c r="G2171" s="152" t="s">
        <v>608</v>
      </c>
      <c r="H2171" s="152" t="s">
        <v>424</v>
      </c>
      <c r="I2171" s="152" t="s">
        <v>506</v>
      </c>
      <c r="J2171">
        <v>1.5800000000000002E-2</v>
      </c>
      <c r="K2171" s="152" t="s">
        <v>744</v>
      </c>
      <c r="L2171" s="152" t="s">
        <v>741</v>
      </c>
      <c r="M2171">
        <v>2022</v>
      </c>
      <c r="N2171" t="s">
        <v>6583</v>
      </c>
    </row>
    <row r="2172" spans="1:14">
      <c r="A2172" s="152" t="s">
        <v>3044</v>
      </c>
      <c r="B2172" s="152" t="s">
        <v>444</v>
      </c>
      <c r="C2172" s="152" t="s">
        <v>2914</v>
      </c>
      <c r="D2172" s="152" t="s">
        <v>651</v>
      </c>
      <c r="E2172" s="152" t="s">
        <v>213</v>
      </c>
      <c r="F2172"/>
      <c r="G2172" s="152" t="s">
        <v>141</v>
      </c>
      <c r="H2172" s="152" t="s">
        <v>606</v>
      </c>
      <c r="I2172" s="152" t="s">
        <v>506</v>
      </c>
      <c r="J2172">
        <v>8.1420000000000006E-2</v>
      </c>
      <c r="K2172" s="152" t="s">
        <v>744</v>
      </c>
      <c r="L2172" s="152" t="s">
        <v>741</v>
      </c>
      <c r="M2172">
        <v>2022</v>
      </c>
      <c r="N2172" t="s">
        <v>6584</v>
      </c>
    </row>
    <row r="2173" spans="1:14">
      <c r="A2173" s="152" t="s">
        <v>3045</v>
      </c>
      <c r="B2173" s="152" t="s">
        <v>444</v>
      </c>
      <c r="C2173" s="152" t="s">
        <v>2914</v>
      </c>
      <c r="D2173" s="152" t="s">
        <v>651</v>
      </c>
      <c r="E2173" s="152" t="s">
        <v>213</v>
      </c>
      <c r="F2173"/>
      <c r="G2173" s="152" t="s">
        <v>207</v>
      </c>
      <c r="H2173" s="152" t="s">
        <v>606</v>
      </c>
      <c r="I2173" s="152" t="s">
        <v>506</v>
      </c>
      <c r="J2173">
        <v>0.12606000000000001</v>
      </c>
      <c r="K2173" s="152" t="s">
        <v>744</v>
      </c>
      <c r="L2173" s="152" t="s">
        <v>741</v>
      </c>
      <c r="M2173">
        <v>2022</v>
      </c>
      <c r="N2173" t="s">
        <v>6585</v>
      </c>
    </row>
    <row r="2174" spans="1:14">
      <c r="A2174" s="152" t="s">
        <v>3046</v>
      </c>
      <c r="B2174" s="152" t="s">
        <v>444</v>
      </c>
      <c r="C2174" s="152" t="s">
        <v>2914</v>
      </c>
      <c r="D2174" s="152" t="s">
        <v>651</v>
      </c>
      <c r="E2174" s="152" t="s">
        <v>213</v>
      </c>
      <c r="F2174"/>
      <c r="G2174" s="152" t="s">
        <v>215</v>
      </c>
      <c r="H2174" s="152" t="s">
        <v>606</v>
      </c>
      <c r="I2174" s="152" t="s">
        <v>506</v>
      </c>
      <c r="J2174">
        <v>6.2190000000000002E-2</v>
      </c>
      <c r="K2174" s="152" t="s">
        <v>744</v>
      </c>
      <c r="L2174" s="152" t="s">
        <v>741</v>
      </c>
      <c r="M2174">
        <v>2022</v>
      </c>
      <c r="N2174" t="s">
        <v>6586</v>
      </c>
    </row>
    <row r="2175" spans="1:14">
      <c r="A2175" s="152" t="s">
        <v>3047</v>
      </c>
      <c r="B2175" s="152" t="s">
        <v>444</v>
      </c>
      <c r="C2175" s="152" t="s">
        <v>2914</v>
      </c>
      <c r="D2175" s="152" t="s">
        <v>651</v>
      </c>
      <c r="E2175" s="152" t="s">
        <v>213</v>
      </c>
      <c r="F2175"/>
      <c r="G2175" s="152" t="s">
        <v>10</v>
      </c>
      <c r="H2175" s="152" t="s">
        <v>606</v>
      </c>
      <c r="I2175" s="152" t="s">
        <v>506</v>
      </c>
      <c r="J2175">
        <v>8.0780000000000005E-2</v>
      </c>
      <c r="K2175" s="152" t="s">
        <v>744</v>
      </c>
      <c r="L2175" s="152" t="s">
        <v>741</v>
      </c>
      <c r="M2175">
        <v>2022</v>
      </c>
      <c r="N2175" t="s">
        <v>6587</v>
      </c>
    </row>
    <row r="2176" spans="1:14">
      <c r="A2176" s="152" t="s">
        <v>3048</v>
      </c>
      <c r="B2176" s="152" t="s">
        <v>444</v>
      </c>
      <c r="C2176" s="152" t="s">
        <v>2914</v>
      </c>
      <c r="D2176" s="152" t="s">
        <v>651</v>
      </c>
      <c r="E2176" s="152" t="s">
        <v>213</v>
      </c>
      <c r="F2176"/>
      <c r="G2176" s="152" t="s">
        <v>12</v>
      </c>
      <c r="H2176" s="152" t="s">
        <v>606</v>
      </c>
      <c r="I2176" s="152" t="s">
        <v>506</v>
      </c>
      <c r="J2176">
        <v>5.0599999999999999E-2</v>
      </c>
      <c r="K2176" s="152" t="s">
        <v>744</v>
      </c>
      <c r="L2176" s="152" t="s">
        <v>741</v>
      </c>
      <c r="M2176">
        <v>2022</v>
      </c>
      <c r="N2176" t="s">
        <v>6588</v>
      </c>
    </row>
    <row r="2177" spans="1:14">
      <c r="A2177" s="152" t="s">
        <v>3049</v>
      </c>
      <c r="B2177" s="152" t="s">
        <v>444</v>
      </c>
      <c r="C2177" s="152" t="s">
        <v>2914</v>
      </c>
      <c r="D2177" s="152" t="s">
        <v>651</v>
      </c>
      <c r="E2177" s="152" t="s">
        <v>213</v>
      </c>
      <c r="F2177"/>
      <c r="G2177" s="152" t="s">
        <v>208</v>
      </c>
      <c r="H2177" s="152" t="s">
        <v>606</v>
      </c>
      <c r="I2177" s="152" t="s">
        <v>506</v>
      </c>
      <c r="J2177">
        <v>9.307E-2</v>
      </c>
      <c r="K2177" s="152" t="s">
        <v>744</v>
      </c>
      <c r="L2177" s="152" t="s">
        <v>741</v>
      </c>
      <c r="M2177">
        <v>2022</v>
      </c>
      <c r="N2177" t="s">
        <v>6589</v>
      </c>
    </row>
    <row r="2178" spans="1:14">
      <c r="A2178" s="152" t="s">
        <v>3050</v>
      </c>
      <c r="B2178" s="152" t="s">
        <v>444</v>
      </c>
      <c r="C2178" s="152" t="s">
        <v>2914</v>
      </c>
      <c r="D2178" s="152" t="s">
        <v>651</v>
      </c>
      <c r="E2178" s="152" t="s">
        <v>213</v>
      </c>
      <c r="F2178"/>
      <c r="G2178" s="152" t="s">
        <v>607</v>
      </c>
      <c r="H2178" s="152" t="s">
        <v>606</v>
      </c>
      <c r="I2178" s="152" t="s">
        <v>506</v>
      </c>
      <c r="J2178">
        <v>4.6269999999999999E-2</v>
      </c>
      <c r="K2178" s="152" t="s">
        <v>744</v>
      </c>
      <c r="L2178" s="152" t="s">
        <v>741</v>
      </c>
      <c r="M2178">
        <v>2022</v>
      </c>
      <c r="N2178" t="s">
        <v>6590</v>
      </c>
    </row>
    <row r="2179" spans="1:14">
      <c r="A2179" s="152" t="s">
        <v>3051</v>
      </c>
      <c r="B2179" s="152" t="s">
        <v>444</v>
      </c>
      <c r="C2179" s="152" t="s">
        <v>2914</v>
      </c>
      <c r="D2179" s="152" t="s">
        <v>651</v>
      </c>
      <c r="E2179" s="152" t="s">
        <v>213</v>
      </c>
      <c r="F2179"/>
      <c r="G2179" s="152" t="s">
        <v>608</v>
      </c>
      <c r="H2179" s="152" t="s">
        <v>606</v>
      </c>
      <c r="I2179" s="152" t="s">
        <v>506</v>
      </c>
      <c r="J2179">
        <v>2.5420000000000002E-2</v>
      </c>
      <c r="K2179" s="152" t="s">
        <v>744</v>
      </c>
      <c r="L2179" s="152" t="s">
        <v>741</v>
      </c>
      <c r="M2179">
        <v>2022</v>
      </c>
      <c r="N2179" t="s">
        <v>6591</v>
      </c>
    </row>
    <row r="2180" spans="1:14">
      <c r="A2180" s="152" t="s">
        <v>3052</v>
      </c>
      <c r="B2180" s="152" t="s">
        <v>444</v>
      </c>
      <c r="C2180" s="152" t="s">
        <v>2914</v>
      </c>
      <c r="D2180" s="152" t="s">
        <v>651</v>
      </c>
      <c r="E2180" s="152" t="s">
        <v>214</v>
      </c>
      <c r="F2180"/>
      <c r="G2180" s="152" t="s">
        <v>141</v>
      </c>
      <c r="H2180" s="152" t="s">
        <v>424</v>
      </c>
      <c r="I2180" s="152" t="s">
        <v>506</v>
      </c>
      <c r="J2180">
        <v>4.104E-2</v>
      </c>
      <c r="K2180" s="152" t="s">
        <v>744</v>
      </c>
      <c r="L2180" s="152" t="s">
        <v>741</v>
      </c>
      <c r="M2180">
        <v>2022</v>
      </c>
      <c r="N2180" t="s">
        <v>6592</v>
      </c>
    </row>
    <row r="2181" spans="1:14">
      <c r="A2181" s="152" t="s">
        <v>3053</v>
      </c>
      <c r="B2181" s="152" t="s">
        <v>444</v>
      </c>
      <c r="C2181" s="152" t="s">
        <v>2914</v>
      </c>
      <c r="D2181" s="152" t="s">
        <v>651</v>
      </c>
      <c r="E2181" s="152" t="s">
        <v>214</v>
      </c>
      <c r="F2181"/>
      <c r="G2181" s="152" t="s">
        <v>207</v>
      </c>
      <c r="H2181" s="152" t="s">
        <v>424</v>
      </c>
      <c r="I2181" s="152" t="s">
        <v>506</v>
      </c>
      <c r="J2181">
        <v>4.8849999999999998E-2</v>
      </c>
      <c r="K2181" s="152" t="s">
        <v>744</v>
      </c>
      <c r="L2181" s="152" t="s">
        <v>741</v>
      </c>
      <c r="M2181">
        <v>2022</v>
      </c>
      <c r="N2181" t="s">
        <v>6593</v>
      </c>
    </row>
    <row r="2182" spans="1:14">
      <c r="A2182" s="152" t="s">
        <v>3054</v>
      </c>
      <c r="B2182" s="152" t="s">
        <v>444</v>
      </c>
      <c r="C2182" s="152" t="s">
        <v>2914</v>
      </c>
      <c r="D2182" s="152" t="s">
        <v>651</v>
      </c>
      <c r="E2182" s="152" t="s">
        <v>214</v>
      </c>
      <c r="F2182"/>
      <c r="G2182" s="152" t="s">
        <v>215</v>
      </c>
      <c r="H2182" s="152" t="s">
        <v>424</v>
      </c>
      <c r="I2182" s="152" t="s">
        <v>506</v>
      </c>
      <c r="J2182">
        <v>3.1320000000000001E-2</v>
      </c>
      <c r="K2182" s="152" t="s">
        <v>744</v>
      </c>
      <c r="L2182" s="152" t="s">
        <v>741</v>
      </c>
      <c r="M2182">
        <v>2022</v>
      </c>
      <c r="N2182" t="s">
        <v>6594</v>
      </c>
    </row>
    <row r="2183" spans="1:14">
      <c r="A2183" s="152" t="s">
        <v>3055</v>
      </c>
      <c r="B2183" s="152" t="s">
        <v>444</v>
      </c>
      <c r="C2183" s="152" t="s">
        <v>2914</v>
      </c>
      <c r="D2183" s="152" t="s">
        <v>651</v>
      </c>
      <c r="E2183" s="152" t="s">
        <v>214</v>
      </c>
      <c r="F2183"/>
      <c r="G2183" s="152" t="s">
        <v>10</v>
      </c>
      <c r="H2183" s="152" t="s">
        <v>424</v>
      </c>
      <c r="I2183" s="152" t="s">
        <v>506</v>
      </c>
      <c r="J2183">
        <v>3.7179999999999998E-2</v>
      </c>
      <c r="K2183" s="152" t="s">
        <v>744</v>
      </c>
      <c r="L2183" s="152" t="s">
        <v>741</v>
      </c>
      <c r="M2183">
        <v>2022</v>
      </c>
      <c r="N2183" t="s">
        <v>6595</v>
      </c>
    </row>
    <row r="2184" spans="1:14">
      <c r="A2184" s="152" t="s">
        <v>3056</v>
      </c>
      <c r="B2184" s="152" t="s">
        <v>444</v>
      </c>
      <c r="C2184" s="152" t="s">
        <v>2914</v>
      </c>
      <c r="D2184" s="152" t="s">
        <v>651</v>
      </c>
      <c r="E2184" s="152" t="s">
        <v>214</v>
      </c>
      <c r="F2184"/>
      <c r="G2184" s="152" t="s">
        <v>12</v>
      </c>
      <c r="H2184" s="152" t="s">
        <v>424</v>
      </c>
      <c r="I2184" s="152" t="s">
        <v>506</v>
      </c>
      <c r="J2184">
        <v>2.3390000000000001E-2</v>
      </c>
      <c r="K2184" s="152" t="s">
        <v>744</v>
      </c>
      <c r="L2184" s="152" t="s">
        <v>741</v>
      </c>
      <c r="M2184">
        <v>2022</v>
      </c>
      <c r="N2184" t="s">
        <v>6596</v>
      </c>
    </row>
    <row r="2185" spans="1:14">
      <c r="A2185" s="152" t="s">
        <v>3057</v>
      </c>
      <c r="B2185" s="152" t="s">
        <v>444</v>
      </c>
      <c r="C2185" s="152" t="s">
        <v>2914</v>
      </c>
      <c r="D2185" s="152" t="s">
        <v>651</v>
      </c>
      <c r="E2185" s="152" t="s">
        <v>214</v>
      </c>
      <c r="F2185"/>
      <c r="G2185" s="152" t="s">
        <v>208</v>
      </c>
      <c r="H2185" s="152" t="s">
        <v>424</v>
      </c>
      <c r="I2185" s="152" t="s">
        <v>506</v>
      </c>
      <c r="J2185">
        <v>4.5080000000000002E-2</v>
      </c>
      <c r="K2185" s="152" t="s">
        <v>744</v>
      </c>
      <c r="L2185" s="152" t="s">
        <v>741</v>
      </c>
      <c r="M2185">
        <v>2022</v>
      </c>
      <c r="N2185" t="s">
        <v>6597</v>
      </c>
    </row>
    <row r="2186" spans="1:14">
      <c r="A2186" s="152" t="s">
        <v>3058</v>
      </c>
      <c r="B2186" s="152" t="s">
        <v>444</v>
      </c>
      <c r="C2186" s="152" t="s">
        <v>2914</v>
      </c>
      <c r="D2186" s="152" t="s">
        <v>651</v>
      </c>
      <c r="E2186" s="152" t="s">
        <v>214</v>
      </c>
      <c r="F2186"/>
      <c r="G2186" s="152" t="s">
        <v>607</v>
      </c>
      <c r="H2186" s="152" t="s">
        <v>424</v>
      </c>
      <c r="I2186" s="152" t="s">
        <v>506</v>
      </c>
      <c r="J2186">
        <v>2.657E-2</v>
      </c>
      <c r="K2186" s="152" t="s">
        <v>744</v>
      </c>
      <c r="L2186" s="152" t="s">
        <v>741</v>
      </c>
      <c r="M2186">
        <v>2022</v>
      </c>
      <c r="N2186" t="s">
        <v>6598</v>
      </c>
    </row>
    <row r="2187" spans="1:14">
      <c r="A2187" s="152" t="s">
        <v>3059</v>
      </c>
      <c r="B2187" s="152" t="s">
        <v>444</v>
      </c>
      <c r="C2187" s="152" t="s">
        <v>2914</v>
      </c>
      <c r="D2187" s="152" t="s">
        <v>651</v>
      </c>
      <c r="E2187" s="152" t="s">
        <v>214</v>
      </c>
      <c r="F2187"/>
      <c r="G2187" s="152" t="s">
        <v>608</v>
      </c>
      <c r="H2187" s="152" t="s">
        <v>424</v>
      </c>
      <c r="I2187" s="152" t="s">
        <v>506</v>
      </c>
      <c r="J2187">
        <v>1.426E-2</v>
      </c>
      <c r="K2187" s="152" t="s">
        <v>744</v>
      </c>
      <c r="L2187" s="152" t="s">
        <v>741</v>
      </c>
      <c r="M2187">
        <v>2022</v>
      </c>
      <c r="N2187" t="s">
        <v>6599</v>
      </c>
    </row>
    <row r="2188" spans="1:14">
      <c r="A2188" s="152" t="s">
        <v>3060</v>
      </c>
      <c r="B2188" s="152" t="s">
        <v>444</v>
      </c>
      <c r="C2188" s="152" t="s">
        <v>2914</v>
      </c>
      <c r="D2188" s="152" t="s">
        <v>651</v>
      </c>
      <c r="E2188" s="152" t="s">
        <v>214</v>
      </c>
      <c r="F2188"/>
      <c r="G2188" s="152" t="s">
        <v>141</v>
      </c>
      <c r="H2188" s="152" t="s">
        <v>606</v>
      </c>
      <c r="I2188" s="152" t="s">
        <v>506</v>
      </c>
      <c r="J2188">
        <v>6.6040000000000001E-2</v>
      </c>
      <c r="K2188" s="152" t="s">
        <v>744</v>
      </c>
      <c r="L2188" s="152" t="s">
        <v>741</v>
      </c>
      <c r="M2188">
        <v>2022</v>
      </c>
      <c r="N2188" t="s">
        <v>6600</v>
      </c>
    </row>
    <row r="2189" spans="1:14">
      <c r="A2189" s="152" t="s">
        <v>3061</v>
      </c>
      <c r="B2189" s="152" t="s">
        <v>444</v>
      </c>
      <c r="C2189" s="152" t="s">
        <v>2914</v>
      </c>
      <c r="D2189" s="152" t="s">
        <v>651</v>
      </c>
      <c r="E2189" s="152" t="s">
        <v>214</v>
      </c>
      <c r="F2189"/>
      <c r="G2189" s="152" t="s">
        <v>207</v>
      </c>
      <c r="H2189" s="152" t="s">
        <v>606</v>
      </c>
      <c r="I2189" s="152" t="s">
        <v>506</v>
      </c>
      <c r="J2189">
        <v>7.8619999999999995E-2</v>
      </c>
      <c r="K2189" s="152" t="s">
        <v>744</v>
      </c>
      <c r="L2189" s="152" t="s">
        <v>741</v>
      </c>
      <c r="M2189">
        <v>2022</v>
      </c>
      <c r="N2189" t="s">
        <v>6601</v>
      </c>
    </row>
    <row r="2190" spans="1:14">
      <c r="A2190" s="152" t="s">
        <v>3062</v>
      </c>
      <c r="B2190" s="152" t="s">
        <v>444</v>
      </c>
      <c r="C2190" s="152" t="s">
        <v>2914</v>
      </c>
      <c r="D2190" s="152" t="s">
        <v>651</v>
      </c>
      <c r="E2190" s="152" t="s">
        <v>214</v>
      </c>
      <c r="F2190"/>
      <c r="G2190" s="152" t="s">
        <v>215</v>
      </c>
      <c r="H2190" s="152" t="s">
        <v>606</v>
      </c>
      <c r="I2190" s="152" t="s">
        <v>506</v>
      </c>
      <c r="J2190">
        <v>5.04E-2</v>
      </c>
      <c r="K2190" s="152" t="s">
        <v>744</v>
      </c>
      <c r="L2190" s="152" t="s">
        <v>741</v>
      </c>
      <c r="M2190">
        <v>2022</v>
      </c>
      <c r="N2190" t="s">
        <v>6602</v>
      </c>
    </row>
    <row r="2191" spans="1:14">
      <c r="A2191" s="152" t="s">
        <v>3063</v>
      </c>
      <c r="B2191" s="152" t="s">
        <v>444</v>
      </c>
      <c r="C2191" s="152" t="s">
        <v>2914</v>
      </c>
      <c r="D2191" s="152" t="s">
        <v>651</v>
      </c>
      <c r="E2191" s="152" t="s">
        <v>214</v>
      </c>
      <c r="F2191"/>
      <c r="G2191" s="152" t="s">
        <v>10</v>
      </c>
      <c r="H2191" s="152" t="s">
        <v>606</v>
      </c>
      <c r="I2191" s="152" t="s">
        <v>506</v>
      </c>
      <c r="J2191">
        <v>5.9839999999999997E-2</v>
      </c>
      <c r="K2191" s="152" t="s">
        <v>744</v>
      </c>
      <c r="L2191" s="152" t="s">
        <v>741</v>
      </c>
      <c r="M2191">
        <v>2022</v>
      </c>
      <c r="N2191" t="s">
        <v>6603</v>
      </c>
    </row>
    <row r="2192" spans="1:14">
      <c r="A2192" s="152" t="s">
        <v>3064</v>
      </c>
      <c r="B2192" s="152" t="s">
        <v>444</v>
      </c>
      <c r="C2192" s="152" t="s">
        <v>2914</v>
      </c>
      <c r="D2192" s="152" t="s">
        <v>651</v>
      </c>
      <c r="E2192" s="152" t="s">
        <v>214</v>
      </c>
      <c r="F2192"/>
      <c r="G2192" s="152" t="s">
        <v>12</v>
      </c>
      <c r="H2192" s="152" t="s">
        <v>606</v>
      </c>
      <c r="I2192" s="152" t="s">
        <v>506</v>
      </c>
      <c r="J2192">
        <v>3.764E-2</v>
      </c>
      <c r="K2192" s="152" t="s">
        <v>744</v>
      </c>
      <c r="L2192" s="152" t="s">
        <v>741</v>
      </c>
      <c r="M2192">
        <v>2022</v>
      </c>
      <c r="N2192" t="s">
        <v>6604</v>
      </c>
    </row>
    <row r="2193" spans="1:14">
      <c r="A2193" s="152" t="s">
        <v>3065</v>
      </c>
      <c r="B2193" s="152" t="s">
        <v>444</v>
      </c>
      <c r="C2193" s="152" t="s">
        <v>2914</v>
      </c>
      <c r="D2193" s="152" t="s">
        <v>651</v>
      </c>
      <c r="E2193" s="152" t="s">
        <v>214</v>
      </c>
      <c r="F2193"/>
      <c r="G2193" s="152" t="s">
        <v>208</v>
      </c>
      <c r="H2193" s="152" t="s">
        <v>606</v>
      </c>
      <c r="I2193" s="152" t="s">
        <v>506</v>
      </c>
      <c r="J2193">
        <v>7.2550000000000003E-2</v>
      </c>
      <c r="K2193" s="152" t="s">
        <v>744</v>
      </c>
      <c r="L2193" s="152" t="s">
        <v>741</v>
      </c>
      <c r="M2193">
        <v>2022</v>
      </c>
      <c r="N2193" t="s">
        <v>6605</v>
      </c>
    </row>
    <row r="2194" spans="1:14">
      <c r="A2194" s="152" t="s">
        <v>3066</v>
      </c>
      <c r="B2194" s="152" t="s">
        <v>444</v>
      </c>
      <c r="C2194" s="152" t="s">
        <v>2914</v>
      </c>
      <c r="D2194" s="152" t="s">
        <v>651</v>
      </c>
      <c r="E2194" s="152" t="s">
        <v>214</v>
      </c>
      <c r="F2194"/>
      <c r="G2194" s="152" t="s">
        <v>607</v>
      </c>
      <c r="H2194" s="152" t="s">
        <v>606</v>
      </c>
      <c r="I2194" s="152" t="s">
        <v>506</v>
      </c>
      <c r="J2194">
        <v>4.2759999999999999E-2</v>
      </c>
      <c r="K2194" s="152" t="s">
        <v>744</v>
      </c>
      <c r="L2194" s="152" t="s">
        <v>741</v>
      </c>
      <c r="M2194">
        <v>2022</v>
      </c>
      <c r="N2194" t="s">
        <v>6606</v>
      </c>
    </row>
    <row r="2195" spans="1:14">
      <c r="A2195" s="152" t="s">
        <v>3067</v>
      </c>
      <c r="B2195" s="152" t="s">
        <v>444</v>
      </c>
      <c r="C2195" s="152" t="s">
        <v>2914</v>
      </c>
      <c r="D2195" s="152" t="s">
        <v>651</v>
      </c>
      <c r="E2195" s="152" t="s">
        <v>214</v>
      </c>
      <c r="F2195"/>
      <c r="G2195" s="152" t="s">
        <v>608</v>
      </c>
      <c r="H2195" s="152" t="s">
        <v>606</v>
      </c>
      <c r="I2195" s="152" t="s">
        <v>506</v>
      </c>
      <c r="J2195">
        <v>2.2950000000000002E-2</v>
      </c>
      <c r="K2195" s="152" t="s">
        <v>744</v>
      </c>
      <c r="L2195" s="152" t="s">
        <v>741</v>
      </c>
      <c r="M2195">
        <v>2022</v>
      </c>
      <c r="N2195" t="s">
        <v>6607</v>
      </c>
    </row>
    <row r="2196" spans="1:14">
      <c r="A2196" s="152" t="s">
        <v>3068</v>
      </c>
      <c r="B2196" s="152" t="s">
        <v>444</v>
      </c>
      <c r="C2196" s="152" t="s">
        <v>2914</v>
      </c>
      <c r="D2196" s="152" t="s">
        <v>652</v>
      </c>
      <c r="E2196" s="152" t="s">
        <v>133</v>
      </c>
      <c r="F2196"/>
      <c r="G2196" s="152"/>
      <c r="H2196" s="152" t="s">
        <v>424</v>
      </c>
      <c r="I2196" s="152" t="s">
        <v>506</v>
      </c>
      <c r="J2196">
        <v>2.2769999999999999E-2</v>
      </c>
      <c r="K2196" s="152" t="s">
        <v>744</v>
      </c>
      <c r="L2196" s="152" t="s">
        <v>741</v>
      </c>
      <c r="M2196">
        <v>2022</v>
      </c>
      <c r="N2196" t="s">
        <v>6608</v>
      </c>
    </row>
    <row r="2197" spans="1:14">
      <c r="A2197" s="152" t="s">
        <v>3069</v>
      </c>
      <c r="B2197" s="152" t="s">
        <v>444</v>
      </c>
      <c r="C2197" s="152" t="s">
        <v>2914</v>
      </c>
      <c r="D2197" s="152" t="s">
        <v>652</v>
      </c>
      <c r="E2197" s="152" t="s">
        <v>133</v>
      </c>
      <c r="F2197"/>
      <c r="G2197" s="152"/>
      <c r="H2197" s="152" t="s">
        <v>606</v>
      </c>
      <c r="I2197" s="152" t="s">
        <v>506</v>
      </c>
      <c r="J2197">
        <v>3.6650000000000002E-2</v>
      </c>
      <c r="K2197" s="152" t="s">
        <v>744</v>
      </c>
      <c r="L2197" s="152" t="s">
        <v>741</v>
      </c>
      <c r="M2197">
        <v>2022</v>
      </c>
      <c r="N2197" t="s">
        <v>6609</v>
      </c>
    </row>
    <row r="2198" spans="1:14">
      <c r="A2198" s="152" t="s">
        <v>3070</v>
      </c>
      <c r="B2198" s="152" t="s">
        <v>444</v>
      </c>
      <c r="C2198" s="152" t="s">
        <v>2914</v>
      </c>
      <c r="D2198" s="152" t="s">
        <v>652</v>
      </c>
      <c r="E2198" s="152" t="s">
        <v>209</v>
      </c>
      <c r="F2198"/>
      <c r="G2198" s="152"/>
      <c r="H2198" s="152" t="s">
        <v>424</v>
      </c>
      <c r="I2198" s="152" t="s">
        <v>506</v>
      </c>
      <c r="J2198">
        <v>2.7650000000000001E-2</v>
      </c>
      <c r="K2198" s="152" t="s">
        <v>744</v>
      </c>
      <c r="L2198" s="152" t="s">
        <v>741</v>
      </c>
      <c r="M2198">
        <v>2022</v>
      </c>
      <c r="N2198" t="s">
        <v>6610</v>
      </c>
    </row>
    <row r="2199" spans="1:14">
      <c r="A2199" s="152" t="s">
        <v>3071</v>
      </c>
      <c r="B2199" s="152" t="s">
        <v>444</v>
      </c>
      <c r="C2199" s="152" t="s">
        <v>2914</v>
      </c>
      <c r="D2199" s="152" t="s">
        <v>652</v>
      </c>
      <c r="E2199" s="152" t="s">
        <v>209</v>
      </c>
      <c r="F2199"/>
      <c r="G2199" s="152"/>
      <c r="H2199" s="152" t="s">
        <v>606</v>
      </c>
      <c r="I2199" s="152" t="s">
        <v>506</v>
      </c>
      <c r="J2199">
        <v>4.4490000000000002E-2</v>
      </c>
      <c r="K2199" s="152" t="s">
        <v>744</v>
      </c>
      <c r="L2199" s="152" t="s">
        <v>741</v>
      </c>
      <c r="M2199">
        <v>2022</v>
      </c>
      <c r="N2199" t="s">
        <v>6611</v>
      </c>
    </row>
    <row r="2200" spans="1:14">
      <c r="A2200" s="152" t="s">
        <v>3072</v>
      </c>
      <c r="B2200" s="152" t="s">
        <v>444</v>
      </c>
      <c r="C2200" s="152" t="s">
        <v>2914</v>
      </c>
      <c r="D2200" s="152" t="s">
        <v>652</v>
      </c>
      <c r="E2200" s="152" t="s">
        <v>210</v>
      </c>
      <c r="F2200"/>
      <c r="G2200" s="152"/>
      <c r="H2200" s="152" t="s">
        <v>424</v>
      </c>
      <c r="I2200" s="152" t="s">
        <v>506</v>
      </c>
      <c r="J2200">
        <v>3.678E-2</v>
      </c>
      <c r="K2200" s="152" t="s">
        <v>744</v>
      </c>
      <c r="L2200" s="152" t="s">
        <v>741</v>
      </c>
      <c r="M2200">
        <v>2022</v>
      </c>
      <c r="N2200" t="s">
        <v>6612</v>
      </c>
    </row>
    <row r="2201" spans="1:14">
      <c r="A2201" s="152" t="s">
        <v>3073</v>
      </c>
      <c r="B2201" s="152" t="s">
        <v>444</v>
      </c>
      <c r="C2201" s="152" t="s">
        <v>2914</v>
      </c>
      <c r="D2201" s="152" t="s">
        <v>652</v>
      </c>
      <c r="E2201" s="152" t="s">
        <v>210</v>
      </c>
      <c r="F2201"/>
      <c r="G2201" s="152"/>
      <c r="H2201" s="152" t="s">
        <v>606</v>
      </c>
      <c r="I2201" s="152" t="s">
        <v>506</v>
      </c>
      <c r="J2201">
        <v>5.919E-2</v>
      </c>
      <c r="K2201" s="152" t="s">
        <v>744</v>
      </c>
      <c r="L2201" s="152" t="s">
        <v>741</v>
      </c>
      <c r="M2201">
        <v>2022</v>
      </c>
      <c r="N2201" t="s">
        <v>6613</v>
      </c>
    </row>
    <row r="2202" spans="1:14">
      <c r="A2202" s="152" t="s">
        <v>3074</v>
      </c>
      <c r="B2202" s="152" t="s">
        <v>444</v>
      </c>
      <c r="C2202" s="152" t="s">
        <v>2914</v>
      </c>
      <c r="D2202" s="152" t="s">
        <v>652</v>
      </c>
      <c r="E2202" s="152" t="s">
        <v>211</v>
      </c>
      <c r="F2202"/>
      <c r="G2202" s="152"/>
      <c r="H2202" s="152" t="s">
        <v>424</v>
      </c>
      <c r="I2202" s="152" t="s">
        <v>506</v>
      </c>
      <c r="J2202">
        <v>3.134E-2</v>
      </c>
      <c r="K2202" s="152" t="s">
        <v>744</v>
      </c>
      <c r="L2202" s="152" t="s">
        <v>741</v>
      </c>
      <c r="M2202">
        <v>2022</v>
      </c>
      <c r="N2202" t="s">
        <v>6614</v>
      </c>
    </row>
    <row r="2203" spans="1:14">
      <c r="A2203" s="152" t="s">
        <v>3075</v>
      </c>
      <c r="B2203" s="152" t="s">
        <v>444</v>
      </c>
      <c r="C2203" s="152" t="s">
        <v>2914</v>
      </c>
      <c r="D2203" s="152" t="s">
        <v>652</v>
      </c>
      <c r="E2203" s="152" t="s">
        <v>211</v>
      </c>
      <c r="F2203"/>
      <c r="G2203" s="152"/>
      <c r="H2203" s="152" t="s">
        <v>606</v>
      </c>
      <c r="I2203" s="152" t="s">
        <v>506</v>
      </c>
      <c r="J2203">
        <v>5.0430000000000003E-2</v>
      </c>
      <c r="K2203" s="152" t="s">
        <v>744</v>
      </c>
      <c r="L2203" s="152" t="s">
        <v>741</v>
      </c>
      <c r="M2203">
        <v>2022</v>
      </c>
      <c r="N2203" t="s">
        <v>6615</v>
      </c>
    </row>
    <row r="2204" spans="1:14">
      <c r="A2204" s="152" t="s">
        <v>3076</v>
      </c>
      <c r="B2204" s="152" t="s">
        <v>444</v>
      </c>
      <c r="C2204" s="152" t="s">
        <v>2914</v>
      </c>
      <c r="D2204" s="152" t="s">
        <v>653</v>
      </c>
      <c r="E2204" s="152" t="s">
        <v>654</v>
      </c>
      <c r="F2204"/>
      <c r="G2204" s="152"/>
      <c r="H2204" s="152" t="s">
        <v>423</v>
      </c>
      <c r="I2204" s="152" t="s">
        <v>506</v>
      </c>
      <c r="J2204">
        <v>3.6319999999999998E-2</v>
      </c>
      <c r="K2204" s="152" t="s">
        <v>744</v>
      </c>
      <c r="L2204" s="152" t="s">
        <v>741</v>
      </c>
      <c r="M2204">
        <v>2022</v>
      </c>
      <c r="N2204" t="s">
        <v>6616</v>
      </c>
    </row>
    <row r="2205" spans="1:14">
      <c r="A2205" s="152" t="s">
        <v>3077</v>
      </c>
      <c r="B2205" s="152" t="s">
        <v>444</v>
      </c>
      <c r="C2205" s="152" t="s">
        <v>2914</v>
      </c>
      <c r="D2205" s="152" t="s">
        <v>653</v>
      </c>
      <c r="E2205" s="152" t="s">
        <v>654</v>
      </c>
      <c r="F2205"/>
      <c r="G2205" s="152"/>
      <c r="H2205" s="152" t="s">
        <v>424</v>
      </c>
      <c r="I2205" s="152" t="s">
        <v>506</v>
      </c>
      <c r="J2205">
        <v>5.0849999999999999E-2</v>
      </c>
      <c r="K2205" s="152" t="s">
        <v>744</v>
      </c>
      <c r="L2205" s="152" t="s">
        <v>741</v>
      </c>
      <c r="M2205">
        <v>2022</v>
      </c>
      <c r="N2205" t="s">
        <v>6617</v>
      </c>
    </row>
    <row r="2206" spans="1:14">
      <c r="A2206" s="152" t="s">
        <v>3078</v>
      </c>
      <c r="B2206" s="152" t="s">
        <v>444</v>
      </c>
      <c r="C2206" s="152" t="s">
        <v>2914</v>
      </c>
      <c r="D2206" s="152" t="s">
        <v>653</v>
      </c>
      <c r="E2206" s="152" t="s">
        <v>192</v>
      </c>
      <c r="F2206"/>
      <c r="G2206" s="152"/>
      <c r="H2206" s="152" t="s">
        <v>423</v>
      </c>
      <c r="I2206" s="152" t="s">
        <v>506</v>
      </c>
      <c r="J2206">
        <v>0.05</v>
      </c>
      <c r="K2206" s="152" t="s">
        <v>744</v>
      </c>
      <c r="L2206" s="152" t="s">
        <v>741</v>
      </c>
      <c r="M2206">
        <v>2022</v>
      </c>
      <c r="N2206" t="s">
        <v>6618</v>
      </c>
    </row>
    <row r="2207" spans="1:14">
      <c r="A2207" s="152" t="s">
        <v>3079</v>
      </c>
      <c r="B2207" s="152" t="s">
        <v>444</v>
      </c>
      <c r="C2207" s="152" t="s">
        <v>2914</v>
      </c>
      <c r="D2207" s="152" t="s">
        <v>653</v>
      </c>
      <c r="E2207" s="152" t="s">
        <v>192</v>
      </c>
      <c r="F2207"/>
      <c r="G2207" s="152"/>
      <c r="H2207" s="152" t="s">
        <v>424</v>
      </c>
      <c r="I2207" s="152" t="s">
        <v>506</v>
      </c>
      <c r="J2207">
        <v>7.4999999999999997E-2</v>
      </c>
      <c r="K2207" s="152" t="s">
        <v>744</v>
      </c>
      <c r="L2207" s="152" t="s">
        <v>741</v>
      </c>
      <c r="M2207">
        <v>2022</v>
      </c>
      <c r="N2207" t="s">
        <v>6619</v>
      </c>
    </row>
    <row r="2208" spans="1:14">
      <c r="A2208" s="152" t="s">
        <v>3080</v>
      </c>
      <c r="B2208" s="152" t="s">
        <v>444</v>
      </c>
      <c r="C2208" s="152" t="s">
        <v>2914</v>
      </c>
      <c r="D2208" s="152" t="s">
        <v>655</v>
      </c>
      <c r="E2208" s="152" t="s">
        <v>656</v>
      </c>
      <c r="F2208"/>
      <c r="G2208" s="152"/>
      <c r="H2208" s="152" t="s">
        <v>423</v>
      </c>
      <c r="I2208" s="152" t="s">
        <v>506</v>
      </c>
      <c r="J2208">
        <v>2.8680000000000001E-2</v>
      </c>
      <c r="K2208" s="152" t="s">
        <v>744</v>
      </c>
      <c r="L2208" s="152" t="s">
        <v>741</v>
      </c>
      <c r="M2208">
        <v>2022</v>
      </c>
      <c r="N2208" t="s">
        <v>6620</v>
      </c>
    </row>
    <row r="2209" spans="1:14">
      <c r="A2209" s="152" t="s">
        <v>3081</v>
      </c>
      <c r="B2209" s="152" t="s">
        <v>444</v>
      </c>
      <c r="C2209" s="152" t="s">
        <v>2914</v>
      </c>
      <c r="D2209" s="152" t="s">
        <v>655</v>
      </c>
      <c r="E2209" s="152" t="s">
        <v>657</v>
      </c>
      <c r="F2209"/>
      <c r="G2209" s="152"/>
      <c r="H2209" s="152" t="s">
        <v>423</v>
      </c>
      <c r="I2209" s="152" t="s">
        <v>506</v>
      </c>
      <c r="J2209">
        <v>1.8849999999999999E-2</v>
      </c>
      <c r="K2209" s="152" t="s">
        <v>744</v>
      </c>
      <c r="L2209" s="152" t="s">
        <v>741</v>
      </c>
      <c r="M2209">
        <v>2022</v>
      </c>
      <c r="N2209" t="s">
        <v>6621</v>
      </c>
    </row>
    <row r="2210" spans="1:14">
      <c r="A2210" s="152" t="s">
        <v>3082</v>
      </c>
      <c r="B2210" s="152" t="s">
        <v>444</v>
      </c>
      <c r="C2210" s="152" t="s">
        <v>2914</v>
      </c>
      <c r="D2210" s="152" t="s">
        <v>655</v>
      </c>
      <c r="E2210" s="152" t="s">
        <v>421</v>
      </c>
      <c r="F2210"/>
      <c r="G2210" s="152"/>
      <c r="H2210" s="152" t="s">
        <v>423</v>
      </c>
      <c r="I2210" s="152" t="s">
        <v>506</v>
      </c>
      <c r="J2210">
        <v>2.494E-2</v>
      </c>
      <c r="K2210" s="152" t="s">
        <v>744</v>
      </c>
      <c r="L2210" s="152" t="s">
        <v>741</v>
      </c>
      <c r="M2210">
        <v>2022</v>
      </c>
      <c r="N2210" t="s">
        <v>6622</v>
      </c>
    </row>
    <row r="2211" spans="1:14">
      <c r="A2211" s="152" t="s">
        <v>3083</v>
      </c>
      <c r="B2211" s="152" t="s">
        <v>444</v>
      </c>
      <c r="C2211" s="152" t="s">
        <v>2914</v>
      </c>
      <c r="D2211" s="152" t="s">
        <v>655</v>
      </c>
      <c r="E2211" s="152" t="s">
        <v>422</v>
      </c>
      <c r="F2211"/>
      <c r="G2211" s="152"/>
      <c r="H2211" s="152" t="s">
        <v>423</v>
      </c>
      <c r="I2211" s="152" t="s">
        <v>506</v>
      </c>
      <c r="J2211">
        <v>6.4599999999999996E-3</v>
      </c>
      <c r="K2211" s="152" t="s">
        <v>744</v>
      </c>
      <c r="L2211" s="152" t="s">
        <v>741</v>
      </c>
      <c r="M2211">
        <v>2022</v>
      </c>
      <c r="N2211" t="s">
        <v>6623</v>
      </c>
    </row>
    <row r="2212" spans="1:14">
      <c r="A2212" s="152" t="s">
        <v>3084</v>
      </c>
      <c r="B2212" s="152" t="s">
        <v>444</v>
      </c>
      <c r="C2212" s="152" t="s">
        <v>2914</v>
      </c>
      <c r="D2212" s="152" t="s">
        <v>658</v>
      </c>
      <c r="E2212" s="152" t="s">
        <v>193</v>
      </c>
      <c r="F2212"/>
      <c r="G2212" s="152"/>
      <c r="H2212" s="152" t="s">
        <v>423</v>
      </c>
      <c r="I2212" s="152" t="s">
        <v>506</v>
      </c>
      <c r="J2212">
        <v>8.9200000000000008E-3</v>
      </c>
      <c r="K2212" s="152" t="s">
        <v>744</v>
      </c>
      <c r="L2212" s="152" t="s">
        <v>741</v>
      </c>
      <c r="M2212">
        <v>2022</v>
      </c>
      <c r="N2212" t="s">
        <v>6624</v>
      </c>
    </row>
    <row r="2213" spans="1:14">
      <c r="A2213" s="152" t="s">
        <v>3085</v>
      </c>
      <c r="B2213" s="152" t="s">
        <v>444</v>
      </c>
      <c r="C2213" s="152" t="s">
        <v>2914</v>
      </c>
      <c r="D2213" s="152" t="s">
        <v>658</v>
      </c>
      <c r="E2213" s="152" t="s">
        <v>194</v>
      </c>
      <c r="F2213"/>
      <c r="G2213" s="152"/>
      <c r="H2213" s="152" t="s">
        <v>423</v>
      </c>
      <c r="I2213" s="152" t="s">
        <v>506</v>
      </c>
      <c r="J2213">
        <v>1.16E-3</v>
      </c>
      <c r="K2213" s="152" t="s">
        <v>744</v>
      </c>
      <c r="L2213" s="152" t="s">
        <v>741</v>
      </c>
      <c r="M2213">
        <v>2022</v>
      </c>
      <c r="N2213" t="s">
        <v>6625</v>
      </c>
    </row>
    <row r="2214" spans="1:14">
      <c r="A2214" s="152" t="s">
        <v>3086</v>
      </c>
      <c r="B2214" s="152" t="s">
        <v>444</v>
      </c>
      <c r="C2214" s="152" t="s">
        <v>2914</v>
      </c>
      <c r="D2214" s="152" t="s">
        <v>658</v>
      </c>
      <c r="E2214" s="152" t="s">
        <v>195</v>
      </c>
      <c r="F2214"/>
      <c r="G2214" s="152"/>
      <c r="H2214" s="152" t="s">
        <v>423</v>
      </c>
      <c r="I2214" s="152" t="s">
        <v>506</v>
      </c>
      <c r="J2214">
        <v>7.45E-3</v>
      </c>
      <c r="K2214" s="152" t="s">
        <v>744</v>
      </c>
      <c r="L2214" s="152" t="s">
        <v>741</v>
      </c>
      <c r="M2214">
        <v>2022</v>
      </c>
      <c r="N2214" t="s">
        <v>6626</v>
      </c>
    </row>
    <row r="2215" spans="1:14">
      <c r="A2215" s="152" t="s">
        <v>3087</v>
      </c>
      <c r="B2215" s="152" t="s">
        <v>444</v>
      </c>
      <c r="C2215" s="152" t="s">
        <v>2914</v>
      </c>
      <c r="D2215" s="152" t="s">
        <v>658</v>
      </c>
      <c r="E2215" s="152" t="s">
        <v>659</v>
      </c>
      <c r="F2215"/>
      <c r="G2215" s="152"/>
      <c r="H2215" s="152" t="s">
        <v>423</v>
      </c>
      <c r="I2215" s="152" t="s">
        <v>506</v>
      </c>
      <c r="J2215">
        <v>7.2399999999999999E-3</v>
      </c>
      <c r="K2215" s="152" t="s">
        <v>744</v>
      </c>
      <c r="L2215" s="152" t="s">
        <v>741</v>
      </c>
      <c r="M2215">
        <v>2022</v>
      </c>
      <c r="N2215" t="s">
        <v>6627</v>
      </c>
    </row>
    <row r="2216" spans="1:14">
      <c r="A2216" s="152" t="s">
        <v>3088</v>
      </c>
      <c r="B2216" s="152" t="s">
        <v>444</v>
      </c>
      <c r="C2216" s="152" t="s">
        <v>5</v>
      </c>
      <c r="D2216" s="152" t="s">
        <v>217</v>
      </c>
      <c r="E2216" s="152" t="s">
        <v>618</v>
      </c>
      <c r="F2216"/>
      <c r="G2216" s="152" t="s">
        <v>141</v>
      </c>
      <c r="H2216" s="152" t="s">
        <v>201</v>
      </c>
      <c r="I2216" s="152" t="s">
        <v>506</v>
      </c>
      <c r="J2216">
        <v>0.78935999999999995</v>
      </c>
      <c r="K2216" s="152" t="s">
        <v>744</v>
      </c>
      <c r="L2216" s="152" t="s">
        <v>741</v>
      </c>
      <c r="M2216">
        <v>2022</v>
      </c>
      <c r="N2216" t="s">
        <v>6628</v>
      </c>
    </row>
    <row r="2217" spans="1:14">
      <c r="A2217" s="152" t="s">
        <v>3089</v>
      </c>
      <c r="B2217" s="152" t="s">
        <v>444</v>
      </c>
      <c r="C2217" s="152" t="s">
        <v>5</v>
      </c>
      <c r="D2217" s="152" t="s">
        <v>217</v>
      </c>
      <c r="E2217" s="152" t="s">
        <v>618</v>
      </c>
      <c r="F2217"/>
      <c r="G2217" s="152" t="s">
        <v>207</v>
      </c>
      <c r="H2217" s="152" t="s">
        <v>201</v>
      </c>
      <c r="I2217" s="152" t="s">
        <v>506</v>
      </c>
      <c r="J2217">
        <v>1.10666</v>
      </c>
      <c r="K2217" s="152" t="s">
        <v>744</v>
      </c>
      <c r="L2217" s="152" t="s">
        <v>741</v>
      </c>
      <c r="M2217">
        <v>2022</v>
      </c>
      <c r="N2217" t="s">
        <v>6629</v>
      </c>
    </row>
    <row r="2218" spans="1:14">
      <c r="A2218" s="152" t="s">
        <v>3090</v>
      </c>
      <c r="B2218" s="152" t="s">
        <v>444</v>
      </c>
      <c r="C2218" s="152" t="s">
        <v>5</v>
      </c>
      <c r="D2218" s="152" t="s">
        <v>217</v>
      </c>
      <c r="E2218" s="152" t="s">
        <v>618</v>
      </c>
      <c r="F2218"/>
      <c r="G2218" s="152" t="s">
        <v>10</v>
      </c>
      <c r="H2218" s="152" t="s">
        <v>201</v>
      </c>
      <c r="I2218" s="152" t="s">
        <v>506</v>
      </c>
      <c r="J2218"/>
      <c r="K2218" s="152" t="s">
        <v>744</v>
      </c>
      <c r="L2218" s="152" t="s">
        <v>741</v>
      </c>
      <c r="M2218">
        <v>2022</v>
      </c>
      <c r="N2218" t="s">
        <v>6630</v>
      </c>
    </row>
    <row r="2219" spans="1:14">
      <c r="A2219" s="152" t="s">
        <v>3091</v>
      </c>
      <c r="B2219" s="152" t="s">
        <v>444</v>
      </c>
      <c r="C2219" s="152" t="s">
        <v>5</v>
      </c>
      <c r="D2219" s="152" t="s">
        <v>217</v>
      </c>
      <c r="E2219" s="152" t="s">
        <v>618</v>
      </c>
      <c r="F2219"/>
      <c r="G2219" s="152" t="s">
        <v>12</v>
      </c>
      <c r="H2219" s="152" t="s">
        <v>201</v>
      </c>
      <c r="I2219" s="152" t="s">
        <v>506</v>
      </c>
      <c r="J2219"/>
      <c r="K2219" s="152" t="s">
        <v>744</v>
      </c>
      <c r="L2219" s="152" t="s">
        <v>741</v>
      </c>
      <c r="M2219">
        <v>2022</v>
      </c>
      <c r="N2219" t="s">
        <v>6631</v>
      </c>
    </row>
    <row r="2220" spans="1:14">
      <c r="A2220" s="152" t="s">
        <v>3092</v>
      </c>
      <c r="B2220" s="152" t="s">
        <v>444</v>
      </c>
      <c r="C2220" s="152" t="s">
        <v>5</v>
      </c>
      <c r="D2220" s="152" t="s">
        <v>217</v>
      </c>
      <c r="E2220" s="152" t="s">
        <v>618</v>
      </c>
      <c r="F2220"/>
      <c r="G2220" s="152" t="s">
        <v>208</v>
      </c>
      <c r="H2220" s="152" t="s">
        <v>201</v>
      </c>
      <c r="I2220" s="152" t="s">
        <v>506</v>
      </c>
      <c r="J2220"/>
      <c r="K2220" s="152" t="s">
        <v>744</v>
      </c>
      <c r="L2220" s="152" t="s">
        <v>741</v>
      </c>
      <c r="M2220">
        <v>2022</v>
      </c>
      <c r="N2220" t="s">
        <v>6632</v>
      </c>
    </row>
    <row r="2221" spans="1:14">
      <c r="A2221" s="152" t="s">
        <v>3093</v>
      </c>
      <c r="B2221" s="152" t="s">
        <v>444</v>
      </c>
      <c r="C2221" s="152" t="s">
        <v>5</v>
      </c>
      <c r="D2221" s="152" t="s">
        <v>217</v>
      </c>
      <c r="E2221" s="152" t="s">
        <v>618</v>
      </c>
      <c r="F2221"/>
      <c r="G2221" s="152" t="s">
        <v>607</v>
      </c>
      <c r="H2221" s="152" t="s">
        <v>201</v>
      </c>
      <c r="I2221" s="152" t="s">
        <v>506</v>
      </c>
      <c r="J2221"/>
      <c r="K2221" s="152" t="s">
        <v>744</v>
      </c>
      <c r="L2221" s="152" t="s">
        <v>741</v>
      </c>
      <c r="M2221">
        <v>2022</v>
      </c>
      <c r="N2221" t="s">
        <v>6633</v>
      </c>
    </row>
    <row r="2222" spans="1:14">
      <c r="A2222" s="152" t="s">
        <v>3094</v>
      </c>
      <c r="B2222" s="152" t="s">
        <v>444</v>
      </c>
      <c r="C2222" s="152" t="s">
        <v>5</v>
      </c>
      <c r="D2222" s="152" t="s">
        <v>217</v>
      </c>
      <c r="E2222" s="152" t="s">
        <v>618</v>
      </c>
      <c r="F2222"/>
      <c r="G2222" s="152" t="s">
        <v>608</v>
      </c>
      <c r="H2222" s="152" t="s">
        <v>201</v>
      </c>
      <c r="I2222" s="152" t="s">
        <v>506</v>
      </c>
      <c r="J2222">
        <v>0.17147999999999999</v>
      </c>
      <c r="K2222" s="152" t="s">
        <v>744</v>
      </c>
      <c r="L2222" s="152" t="s">
        <v>741</v>
      </c>
      <c r="M2222">
        <v>2022</v>
      </c>
      <c r="N2222" t="s">
        <v>6634</v>
      </c>
    </row>
    <row r="2223" spans="1:14">
      <c r="A2223" s="152" t="s">
        <v>3095</v>
      </c>
      <c r="B2223" s="152" t="s">
        <v>444</v>
      </c>
      <c r="C2223" s="152" t="s">
        <v>5</v>
      </c>
      <c r="D2223" s="152" t="s">
        <v>217</v>
      </c>
      <c r="E2223" s="152" t="s">
        <v>618</v>
      </c>
      <c r="F2223"/>
      <c r="G2223" s="152" t="s">
        <v>141</v>
      </c>
      <c r="H2223" s="152" t="s">
        <v>424</v>
      </c>
      <c r="I2223" s="152" t="s">
        <v>506</v>
      </c>
      <c r="J2223">
        <v>0.14188999999999999</v>
      </c>
      <c r="K2223" s="152" t="s">
        <v>744</v>
      </c>
      <c r="L2223" s="152" t="s">
        <v>741</v>
      </c>
      <c r="M2223">
        <v>2022</v>
      </c>
      <c r="N2223" t="s">
        <v>6635</v>
      </c>
    </row>
    <row r="2224" spans="1:14">
      <c r="A2224" s="152" t="s">
        <v>3096</v>
      </c>
      <c r="B2224" s="152" t="s">
        <v>444</v>
      </c>
      <c r="C2224" s="152" t="s">
        <v>5</v>
      </c>
      <c r="D2224" s="152" t="s">
        <v>217</v>
      </c>
      <c r="E2224" s="152" t="s">
        <v>618</v>
      </c>
      <c r="F2224"/>
      <c r="G2224" s="152" t="s">
        <v>207</v>
      </c>
      <c r="H2224" s="152" t="s">
        <v>424</v>
      </c>
      <c r="I2224" s="152" t="s">
        <v>506</v>
      </c>
      <c r="J2224">
        <v>0.19686999999999999</v>
      </c>
      <c r="K2224" s="152" t="s">
        <v>744</v>
      </c>
      <c r="L2224" s="152" t="s">
        <v>741</v>
      </c>
      <c r="M2224">
        <v>2022</v>
      </c>
      <c r="N2224" t="s">
        <v>6636</v>
      </c>
    </row>
    <row r="2225" spans="1:14">
      <c r="A2225" s="152" t="s">
        <v>3097</v>
      </c>
      <c r="B2225" s="152" t="s">
        <v>444</v>
      </c>
      <c r="C2225" s="152" t="s">
        <v>5</v>
      </c>
      <c r="D2225" s="152" t="s">
        <v>217</v>
      </c>
      <c r="E2225" s="152" t="s">
        <v>618</v>
      </c>
      <c r="F2225"/>
      <c r="G2225" s="152" t="s">
        <v>10</v>
      </c>
      <c r="H2225" s="152" t="s">
        <v>424</v>
      </c>
      <c r="I2225" s="152" t="s">
        <v>506</v>
      </c>
      <c r="J2225"/>
      <c r="K2225" s="152" t="s">
        <v>744</v>
      </c>
      <c r="L2225" s="152" t="s">
        <v>741</v>
      </c>
      <c r="M2225">
        <v>2022</v>
      </c>
      <c r="N2225" t="s">
        <v>6637</v>
      </c>
    </row>
    <row r="2226" spans="1:14">
      <c r="A2226" s="152" t="s">
        <v>3098</v>
      </c>
      <c r="B2226" s="152" t="s">
        <v>444</v>
      </c>
      <c r="C2226" s="152" t="s">
        <v>5</v>
      </c>
      <c r="D2226" s="152" t="s">
        <v>217</v>
      </c>
      <c r="E2226" s="152" t="s">
        <v>618</v>
      </c>
      <c r="F2226"/>
      <c r="G2226" s="152" t="s">
        <v>12</v>
      </c>
      <c r="H2226" s="152" t="s">
        <v>424</v>
      </c>
      <c r="I2226" s="152" t="s">
        <v>506</v>
      </c>
      <c r="J2226"/>
      <c r="K2226" s="152" t="s">
        <v>744</v>
      </c>
      <c r="L2226" s="152" t="s">
        <v>741</v>
      </c>
      <c r="M2226">
        <v>2022</v>
      </c>
      <c r="N2226" t="s">
        <v>6638</v>
      </c>
    </row>
    <row r="2227" spans="1:14">
      <c r="A2227" s="152" t="s">
        <v>3099</v>
      </c>
      <c r="B2227" s="152" t="s">
        <v>444</v>
      </c>
      <c r="C2227" s="152" t="s">
        <v>5</v>
      </c>
      <c r="D2227" s="152" t="s">
        <v>217</v>
      </c>
      <c r="E2227" s="152" t="s">
        <v>618</v>
      </c>
      <c r="F2227"/>
      <c r="G2227" s="152" t="s">
        <v>208</v>
      </c>
      <c r="H2227" s="152" t="s">
        <v>424</v>
      </c>
      <c r="I2227" s="152" t="s">
        <v>506</v>
      </c>
      <c r="J2227"/>
      <c r="K2227" s="152" t="s">
        <v>744</v>
      </c>
      <c r="L2227" s="152" t="s">
        <v>741</v>
      </c>
      <c r="M2227">
        <v>2022</v>
      </c>
      <c r="N2227" t="s">
        <v>6639</v>
      </c>
    </row>
    <row r="2228" spans="1:14">
      <c r="A2228" s="152" t="s">
        <v>3100</v>
      </c>
      <c r="B2228" s="152" t="s">
        <v>444</v>
      </c>
      <c r="C2228" s="152" t="s">
        <v>5</v>
      </c>
      <c r="D2228" s="152" t="s">
        <v>217</v>
      </c>
      <c r="E2228" s="152" t="s">
        <v>618</v>
      </c>
      <c r="F2228"/>
      <c r="G2228" s="152" t="s">
        <v>607</v>
      </c>
      <c r="H2228" s="152" t="s">
        <v>424</v>
      </c>
      <c r="I2228" s="152" t="s">
        <v>506</v>
      </c>
      <c r="J2228"/>
      <c r="K2228" s="152" t="s">
        <v>744</v>
      </c>
      <c r="L2228" s="152" t="s">
        <v>741</v>
      </c>
      <c r="M2228">
        <v>2022</v>
      </c>
      <c r="N2228" t="s">
        <v>6640</v>
      </c>
    </row>
    <row r="2229" spans="1:14">
      <c r="A2229" s="152" t="s">
        <v>3101</v>
      </c>
      <c r="B2229" s="152" t="s">
        <v>444</v>
      </c>
      <c r="C2229" s="152" t="s">
        <v>5</v>
      </c>
      <c r="D2229" s="152" t="s">
        <v>217</v>
      </c>
      <c r="E2229" s="152" t="s">
        <v>618</v>
      </c>
      <c r="F2229"/>
      <c r="G2229" s="152" t="s">
        <v>608</v>
      </c>
      <c r="H2229" s="152" t="s">
        <v>424</v>
      </c>
      <c r="I2229" s="152" t="s">
        <v>506</v>
      </c>
      <c r="J2229">
        <v>3.6119999999999999E-2</v>
      </c>
      <c r="K2229" s="152" t="s">
        <v>744</v>
      </c>
      <c r="L2229" s="152" t="s">
        <v>741</v>
      </c>
      <c r="M2229">
        <v>2022</v>
      </c>
      <c r="N2229" t="s">
        <v>6641</v>
      </c>
    </row>
    <row r="2230" spans="1:14">
      <c r="A2230" s="152" t="s">
        <v>3102</v>
      </c>
      <c r="B2230" s="152" t="s">
        <v>444</v>
      </c>
      <c r="C2230" s="152" t="s">
        <v>5</v>
      </c>
      <c r="D2230" s="152" t="s">
        <v>217</v>
      </c>
      <c r="E2230" s="152" t="s">
        <v>618</v>
      </c>
      <c r="F2230"/>
      <c r="G2230" s="152" t="s">
        <v>141</v>
      </c>
      <c r="H2230" s="152" t="s">
        <v>606</v>
      </c>
      <c r="I2230" s="152" t="s">
        <v>506</v>
      </c>
      <c r="J2230">
        <v>0.22836000000000001</v>
      </c>
      <c r="K2230" s="152" t="s">
        <v>744</v>
      </c>
      <c r="L2230" s="152" t="s">
        <v>741</v>
      </c>
      <c r="M2230">
        <v>2022</v>
      </c>
      <c r="N2230" t="s">
        <v>6642</v>
      </c>
    </row>
    <row r="2231" spans="1:14">
      <c r="A2231" s="152" t="s">
        <v>3103</v>
      </c>
      <c r="B2231" s="152" t="s">
        <v>444</v>
      </c>
      <c r="C2231" s="152" t="s">
        <v>5</v>
      </c>
      <c r="D2231" s="152" t="s">
        <v>217</v>
      </c>
      <c r="E2231" s="152" t="s">
        <v>618</v>
      </c>
      <c r="F2231"/>
      <c r="G2231" s="152" t="s">
        <v>207</v>
      </c>
      <c r="H2231" s="152" t="s">
        <v>606</v>
      </c>
      <c r="I2231" s="152" t="s">
        <v>506</v>
      </c>
      <c r="J2231">
        <v>0.31683</v>
      </c>
      <c r="K2231" s="152" t="s">
        <v>744</v>
      </c>
      <c r="L2231" s="152" t="s">
        <v>741</v>
      </c>
      <c r="M2231">
        <v>2022</v>
      </c>
      <c r="N2231" t="s">
        <v>6643</v>
      </c>
    </row>
    <row r="2232" spans="1:14">
      <c r="A2232" s="152" t="s">
        <v>3104</v>
      </c>
      <c r="B2232" s="152" t="s">
        <v>444</v>
      </c>
      <c r="C2232" s="152" t="s">
        <v>5</v>
      </c>
      <c r="D2232" s="152" t="s">
        <v>217</v>
      </c>
      <c r="E2232" s="152" t="s">
        <v>618</v>
      </c>
      <c r="F2232"/>
      <c r="G2232" s="152" t="s">
        <v>10</v>
      </c>
      <c r="H2232" s="152" t="s">
        <v>606</v>
      </c>
      <c r="I2232" s="152" t="s">
        <v>506</v>
      </c>
      <c r="J2232"/>
      <c r="K2232" s="152" t="s">
        <v>744</v>
      </c>
      <c r="L2232" s="152" t="s">
        <v>741</v>
      </c>
      <c r="M2232">
        <v>2022</v>
      </c>
      <c r="N2232" t="s">
        <v>6644</v>
      </c>
    </row>
    <row r="2233" spans="1:14">
      <c r="A2233" s="152" t="s">
        <v>3105</v>
      </c>
      <c r="B2233" s="152" t="s">
        <v>444</v>
      </c>
      <c r="C2233" s="152" t="s">
        <v>5</v>
      </c>
      <c r="D2233" s="152" t="s">
        <v>217</v>
      </c>
      <c r="E2233" s="152" t="s">
        <v>618</v>
      </c>
      <c r="F2233"/>
      <c r="G2233" s="152" t="s">
        <v>12</v>
      </c>
      <c r="H2233" s="152" t="s">
        <v>606</v>
      </c>
      <c r="I2233" s="152" t="s">
        <v>506</v>
      </c>
      <c r="J2233"/>
      <c r="K2233" s="152" t="s">
        <v>744</v>
      </c>
      <c r="L2233" s="152" t="s">
        <v>741</v>
      </c>
      <c r="M2233">
        <v>2022</v>
      </c>
      <c r="N2233" t="s">
        <v>6645</v>
      </c>
    </row>
    <row r="2234" spans="1:14">
      <c r="A2234" s="152" t="s">
        <v>3106</v>
      </c>
      <c r="B2234" s="152" t="s">
        <v>444</v>
      </c>
      <c r="C2234" s="152" t="s">
        <v>5</v>
      </c>
      <c r="D2234" s="152" t="s">
        <v>217</v>
      </c>
      <c r="E2234" s="152" t="s">
        <v>618</v>
      </c>
      <c r="F2234"/>
      <c r="G2234" s="152" t="s">
        <v>208</v>
      </c>
      <c r="H2234" s="152" t="s">
        <v>606</v>
      </c>
      <c r="I2234" s="152" t="s">
        <v>506</v>
      </c>
      <c r="J2234"/>
      <c r="K2234" s="152" t="s">
        <v>744</v>
      </c>
      <c r="L2234" s="152" t="s">
        <v>741</v>
      </c>
      <c r="M2234">
        <v>2022</v>
      </c>
      <c r="N2234" t="s">
        <v>6646</v>
      </c>
    </row>
    <row r="2235" spans="1:14">
      <c r="A2235" s="152" t="s">
        <v>3107</v>
      </c>
      <c r="B2235" s="152" t="s">
        <v>444</v>
      </c>
      <c r="C2235" s="152" t="s">
        <v>5</v>
      </c>
      <c r="D2235" s="152" t="s">
        <v>217</v>
      </c>
      <c r="E2235" s="152" t="s">
        <v>618</v>
      </c>
      <c r="F2235"/>
      <c r="G2235" s="152" t="s">
        <v>607</v>
      </c>
      <c r="H2235" s="152" t="s">
        <v>606</v>
      </c>
      <c r="I2235" s="152" t="s">
        <v>506</v>
      </c>
      <c r="J2235"/>
      <c r="K2235" s="152" t="s">
        <v>744</v>
      </c>
      <c r="L2235" s="152" t="s">
        <v>741</v>
      </c>
      <c r="M2235">
        <v>2022</v>
      </c>
      <c r="N2235" t="s">
        <v>6647</v>
      </c>
    </row>
    <row r="2236" spans="1:14">
      <c r="A2236" s="152" t="s">
        <v>3108</v>
      </c>
      <c r="B2236" s="152" t="s">
        <v>444</v>
      </c>
      <c r="C2236" s="152" t="s">
        <v>5</v>
      </c>
      <c r="D2236" s="152" t="s">
        <v>217</v>
      </c>
      <c r="E2236" s="152" t="s">
        <v>618</v>
      </c>
      <c r="F2236"/>
      <c r="G2236" s="152" t="s">
        <v>608</v>
      </c>
      <c r="H2236" s="152" t="s">
        <v>606</v>
      </c>
      <c r="I2236" s="152" t="s">
        <v>506</v>
      </c>
      <c r="J2236">
        <v>5.8139999999999997E-2</v>
      </c>
      <c r="K2236" s="152" t="s">
        <v>744</v>
      </c>
      <c r="L2236" s="152" t="s">
        <v>741</v>
      </c>
      <c r="M2236">
        <v>2022</v>
      </c>
      <c r="N2236" t="s">
        <v>6648</v>
      </c>
    </row>
    <row r="2237" spans="1:14">
      <c r="A2237" s="152" t="s">
        <v>3109</v>
      </c>
      <c r="B2237" s="152" t="s">
        <v>444</v>
      </c>
      <c r="C2237" s="152" t="s">
        <v>5</v>
      </c>
      <c r="D2237" s="152" t="s">
        <v>217</v>
      </c>
      <c r="E2237" s="152" t="s">
        <v>619</v>
      </c>
      <c r="F2237"/>
      <c r="G2237" s="152" t="s">
        <v>141</v>
      </c>
      <c r="H2237" s="152" t="s">
        <v>201</v>
      </c>
      <c r="I2237" s="152" t="s">
        <v>506</v>
      </c>
      <c r="J2237">
        <v>0.59877999999999998</v>
      </c>
      <c r="K2237" s="152" t="s">
        <v>744</v>
      </c>
      <c r="L2237" s="152" t="s">
        <v>741</v>
      </c>
      <c r="M2237">
        <v>2022</v>
      </c>
      <c r="N2237" t="s">
        <v>6649</v>
      </c>
    </row>
    <row r="2238" spans="1:14">
      <c r="A2238" s="152" t="s">
        <v>3110</v>
      </c>
      <c r="B2238" s="152" t="s">
        <v>444</v>
      </c>
      <c r="C2238" s="152" t="s">
        <v>5</v>
      </c>
      <c r="D2238" s="152" t="s">
        <v>217</v>
      </c>
      <c r="E2238" s="152" t="s">
        <v>619</v>
      </c>
      <c r="F2238"/>
      <c r="G2238" s="152" t="s">
        <v>207</v>
      </c>
      <c r="H2238" s="152" t="s">
        <v>201</v>
      </c>
      <c r="I2238" s="152" t="s">
        <v>506</v>
      </c>
      <c r="J2238">
        <v>0.76353000000000004</v>
      </c>
      <c r="K2238" s="152" t="s">
        <v>744</v>
      </c>
      <c r="L2238" s="152" t="s">
        <v>741</v>
      </c>
      <c r="M2238">
        <v>2022</v>
      </c>
      <c r="N2238" t="s">
        <v>6650</v>
      </c>
    </row>
    <row r="2239" spans="1:14">
      <c r="A2239" s="152" t="s">
        <v>3111</v>
      </c>
      <c r="B2239" s="152" t="s">
        <v>444</v>
      </c>
      <c r="C2239" s="152" t="s">
        <v>5</v>
      </c>
      <c r="D2239" s="152" t="s">
        <v>217</v>
      </c>
      <c r="E2239" s="152" t="s">
        <v>619</v>
      </c>
      <c r="F2239"/>
      <c r="G2239" s="152" t="s">
        <v>10</v>
      </c>
      <c r="H2239" s="152" t="s">
        <v>201</v>
      </c>
      <c r="I2239" s="152" t="s">
        <v>506</v>
      </c>
      <c r="J2239"/>
      <c r="K2239" s="152" t="s">
        <v>744</v>
      </c>
      <c r="L2239" s="152" t="s">
        <v>741</v>
      </c>
      <c r="M2239">
        <v>2022</v>
      </c>
      <c r="N2239" t="s">
        <v>6651</v>
      </c>
    </row>
    <row r="2240" spans="1:14">
      <c r="A2240" s="152" t="s">
        <v>3112</v>
      </c>
      <c r="B2240" s="152" t="s">
        <v>444</v>
      </c>
      <c r="C2240" s="152" t="s">
        <v>5</v>
      </c>
      <c r="D2240" s="152" t="s">
        <v>217</v>
      </c>
      <c r="E2240" s="152" t="s">
        <v>619</v>
      </c>
      <c r="F2240"/>
      <c r="G2240" s="152" t="s">
        <v>12</v>
      </c>
      <c r="H2240" s="152" t="s">
        <v>201</v>
      </c>
      <c r="I2240" s="152" t="s">
        <v>506</v>
      </c>
      <c r="J2240"/>
      <c r="K2240" s="152" t="s">
        <v>744</v>
      </c>
      <c r="L2240" s="152" t="s">
        <v>741</v>
      </c>
      <c r="M2240">
        <v>2022</v>
      </c>
      <c r="N2240" t="s">
        <v>6652</v>
      </c>
    </row>
    <row r="2241" spans="1:14">
      <c r="A2241" s="152" t="s">
        <v>3113</v>
      </c>
      <c r="B2241" s="152" t="s">
        <v>444</v>
      </c>
      <c r="C2241" s="152" t="s">
        <v>5</v>
      </c>
      <c r="D2241" s="152" t="s">
        <v>217</v>
      </c>
      <c r="E2241" s="152" t="s">
        <v>619</v>
      </c>
      <c r="F2241"/>
      <c r="G2241" s="152" t="s">
        <v>208</v>
      </c>
      <c r="H2241" s="152" t="s">
        <v>201</v>
      </c>
      <c r="I2241" s="152" t="s">
        <v>506</v>
      </c>
      <c r="J2241"/>
      <c r="K2241" s="152" t="s">
        <v>744</v>
      </c>
      <c r="L2241" s="152" t="s">
        <v>741</v>
      </c>
      <c r="M2241">
        <v>2022</v>
      </c>
      <c r="N2241" t="s">
        <v>6653</v>
      </c>
    </row>
    <row r="2242" spans="1:14">
      <c r="A2242" s="152" t="s">
        <v>3114</v>
      </c>
      <c r="B2242" s="152" t="s">
        <v>444</v>
      </c>
      <c r="C2242" s="152" t="s">
        <v>5</v>
      </c>
      <c r="D2242" s="152" t="s">
        <v>217</v>
      </c>
      <c r="E2242" s="152" t="s">
        <v>619</v>
      </c>
      <c r="F2242"/>
      <c r="G2242" s="152" t="s">
        <v>607</v>
      </c>
      <c r="H2242" s="152" t="s">
        <v>201</v>
      </c>
      <c r="I2242" s="152" t="s">
        <v>506</v>
      </c>
      <c r="J2242"/>
      <c r="K2242" s="152" t="s">
        <v>744</v>
      </c>
      <c r="L2242" s="152" t="s">
        <v>741</v>
      </c>
      <c r="M2242">
        <v>2022</v>
      </c>
      <c r="N2242" t="s">
        <v>6654</v>
      </c>
    </row>
    <row r="2243" spans="1:14">
      <c r="A2243" s="152" t="s">
        <v>3115</v>
      </c>
      <c r="B2243" s="152" t="s">
        <v>444</v>
      </c>
      <c r="C2243" s="152" t="s">
        <v>5</v>
      </c>
      <c r="D2243" s="152" t="s">
        <v>217</v>
      </c>
      <c r="E2243" s="152" t="s">
        <v>619</v>
      </c>
      <c r="F2243"/>
      <c r="G2243" s="152" t="s">
        <v>608</v>
      </c>
      <c r="H2243" s="152" t="s">
        <v>201</v>
      </c>
      <c r="I2243" s="152" t="s">
        <v>506</v>
      </c>
      <c r="J2243">
        <v>0.24940000000000001</v>
      </c>
      <c r="K2243" s="152" t="s">
        <v>744</v>
      </c>
      <c r="L2243" s="152" t="s">
        <v>741</v>
      </c>
      <c r="M2243">
        <v>2022</v>
      </c>
      <c r="N2243" t="s">
        <v>6655</v>
      </c>
    </row>
    <row r="2244" spans="1:14">
      <c r="A2244" s="152" t="s">
        <v>3116</v>
      </c>
      <c r="B2244" s="152" t="s">
        <v>444</v>
      </c>
      <c r="C2244" s="152" t="s">
        <v>5</v>
      </c>
      <c r="D2244" s="152" t="s">
        <v>217</v>
      </c>
      <c r="E2244" s="152" t="s">
        <v>619</v>
      </c>
      <c r="F2244"/>
      <c r="G2244" s="152" t="s">
        <v>141</v>
      </c>
      <c r="H2244" s="152" t="s">
        <v>424</v>
      </c>
      <c r="I2244" s="152" t="s">
        <v>506</v>
      </c>
      <c r="J2244">
        <v>0.17513000000000001</v>
      </c>
      <c r="K2244" s="152" t="s">
        <v>744</v>
      </c>
      <c r="L2244" s="152" t="s">
        <v>741</v>
      </c>
      <c r="M2244">
        <v>2022</v>
      </c>
      <c r="N2244" t="s">
        <v>6656</v>
      </c>
    </row>
    <row r="2245" spans="1:14">
      <c r="A2245" s="152" t="s">
        <v>3117</v>
      </c>
      <c r="B2245" s="152" t="s">
        <v>444</v>
      </c>
      <c r="C2245" s="152" t="s">
        <v>5</v>
      </c>
      <c r="D2245" s="152" t="s">
        <v>217</v>
      </c>
      <c r="E2245" s="152" t="s">
        <v>619</v>
      </c>
      <c r="F2245"/>
      <c r="G2245" s="152" t="s">
        <v>207</v>
      </c>
      <c r="H2245" s="152" t="s">
        <v>424</v>
      </c>
      <c r="I2245" s="152" t="s">
        <v>506</v>
      </c>
      <c r="J2245">
        <v>0.20460999999999999</v>
      </c>
      <c r="K2245" s="152" t="s">
        <v>744</v>
      </c>
      <c r="L2245" s="152" t="s">
        <v>741</v>
      </c>
      <c r="M2245">
        <v>2022</v>
      </c>
      <c r="N2245" t="s">
        <v>6657</v>
      </c>
    </row>
    <row r="2246" spans="1:14">
      <c r="A2246" s="152" t="s">
        <v>3118</v>
      </c>
      <c r="B2246" s="152" t="s">
        <v>444</v>
      </c>
      <c r="C2246" s="152" t="s">
        <v>5</v>
      </c>
      <c r="D2246" s="152" t="s">
        <v>217</v>
      </c>
      <c r="E2246" s="152" t="s">
        <v>619</v>
      </c>
      <c r="F2246"/>
      <c r="G2246" s="152" t="s">
        <v>10</v>
      </c>
      <c r="H2246" s="152" t="s">
        <v>424</v>
      </c>
      <c r="I2246" s="152" t="s">
        <v>506</v>
      </c>
      <c r="J2246"/>
      <c r="K2246" s="152" t="s">
        <v>744</v>
      </c>
      <c r="L2246" s="152" t="s">
        <v>741</v>
      </c>
      <c r="M2246">
        <v>2022</v>
      </c>
      <c r="N2246" t="s">
        <v>6658</v>
      </c>
    </row>
    <row r="2247" spans="1:14">
      <c r="A2247" s="152" t="s">
        <v>3119</v>
      </c>
      <c r="B2247" s="152" t="s">
        <v>444</v>
      </c>
      <c r="C2247" s="152" t="s">
        <v>5</v>
      </c>
      <c r="D2247" s="152" t="s">
        <v>217</v>
      </c>
      <c r="E2247" s="152" t="s">
        <v>619</v>
      </c>
      <c r="F2247"/>
      <c r="G2247" s="152" t="s">
        <v>12</v>
      </c>
      <c r="H2247" s="152" t="s">
        <v>424</v>
      </c>
      <c r="I2247" s="152" t="s">
        <v>506</v>
      </c>
      <c r="J2247"/>
      <c r="K2247" s="152" t="s">
        <v>744</v>
      </c>
      <c r="L2247" s="152" t="s">
        <v>741</v>
      </c>
      <c r="M2247">
        <v>2022</v>
      </c>
      <c r="N2247" t="s">
        <v>6659</v>
      </c>
    </row>
    <row r="2248" spans="1:14">
      <c r="A2248" s="152" t="s">
        <v>3120</v>
      </c>
      <c r="B2248" s="152" t="s">
        <v>444</v>
      </c>
      <c r="C2248" s="152" t="s">
        <v>5</v>
      </c>
      <c r="D2248" s="152" t="s">
        <v>217</v>
      </c>
      <c r="E2248" s="152" t="s">
        <v>619</v>
      </c>
      <c r="F2248"/>
      <c r="G2248" s="152" t="s">
        <v>208</v>
      </c>
      <c r="H2248" s="152" t="s">
        <v>424</v>
      </c>
      <c r="I2248" s="152" t="s">
        <v>506</v>
      </c>
      <c r="J2248"/>
      <c r="K2248" s="152" t="s">
        <v>744</v>
      </c>
      <c r="L2248" s="152" t="s">
        <v>741</v>
      </c>
      <c r="M2248">
        <v>2022</v>
      </c>
      <c r="N2248" t="s">
        <v>6660</v>
      </c>
    </row>
    <row r="2249" spans="1:14">
      <c r="A2249" s="152" t="s">
        <v>3121</v>
      </c>
      <c r="B2249" s="152" t="s">
        <v>444</v>
      </c>
      <c r="C2249" s="152" t="s">
        <v>5</v>
      </c>
      <c r="D2249" s="152" t="s">
        <v>217</v>
      </c>
      <c r="E2249" s="152" t="s">
        <v>619</v>
      </c>
      <c r="F2249"/>
      <c r="G2249" s="152" t="s">
        <v>607</v>
      </c>
      <c r="H2249" s="152" t="s">
        <v>424</v>
      </c>
      <c r="I2249" s="152" t="s">
        <v>506</v>
      </c>
      <c r="J2249"/>
      <c r="K2249" s="152" t="s">
        <v>744</v>
      </c>
      <c r="L2249" s="152" t="s">
        <v>741</v>
      </c>
      <c r="M2249">
        <v>2022</v>
      </c>
      <c r="N2249" t="s">
        <v>6661</v>
      </c>
    </row>
    <row r="2250" spans="1:14">
      <c r="A2250" s="152" t="s">
        <v>3122</v>
      </c>
      <c r="B2250" s="152" t="s">
        <v>444</v>
      </c>
      <c r="C2250" s="152" t="s">
        <v>5</v>
      </c>
      <c r="D2250" s="152" t="s">
        <v>217</v>
      </c>
      <c r="E2250" s="152" t="s">
        <v>619</v>
      </c>
      <c r="F2250"/>
      <c r="G2250" s="152" t="s">
        <v>608</v>
      </c>
      <c r="H2250" s="152" t="s">
        <v>424</v>
      </c>
      <c r="I2250" s="152" t="s">
        <v>506</v>
      </c>
      <c r="J2250">
        <v>5.6399999999999999E-2</v>
      </c>
      <c r="K2250" s="152" t="s">
        <v>744</v>
      </c>
      <c r="L2250" s="152" t="s">
        <v>741</v>
      </c>
      <c r="M2250">
        <v>2022</v>
      </c>
      <c r="N2250" t="s">
        <v>6662</v>
      </c>
    </row>
    <row r="2251" spans="1:14">
      <c r="A2251" s="152" t="s">
        <v>3123</v>
      </c>
      <c r="B2251" s="152" t="s">
        <v>444</v>
      </c>
      <c r="C2251" s="152" t="s">
        <v>5</v>
      </c>
      <c r="D2251" s="152" t="s">
        <v>217</v>
      </c>
      <c r="E2251" s="152" t="s">
        <v>619</v>
      </c>
      <c r="F2251"/>
      <c r="G2251" s="152" t="s">
        <v>141</v>
      </c>
      <c r="H2251" s="152" t="s">
        <v>606</v>
      </c>
      <c r="I2251" s="152" t="s">
        <v>506</v>
      </c>
      <c r="J2251">
        <v>0.28186</v>
      </c>
      <c r="K2251" s="152" t="s">
        <v>744</v>
      </c>
      <c r="L2251" s="152" t="s">
        <v>741</v>
      </c>
      <c r="M2251">
        <v>2022</v>
      </c>
      <c r="N2251" t="s">
        <v>6663</v>
      </c>
    </row>
    <row r="2252" spans="1:14">
      <c r="A2252" s="152" t="s">
        <v>3124</v>
      </c>
      <c r="B2252" s="152" t="s">
        <v>444</v>
      </c>
      <c r="C2252" s="152" t="s">
        <v>5</v>
      </c>
      <c r="D2252" s="152" t="s">
        <v>217</v>
      </c>
      <c r="E2252" s="152" t="s">
        <v>619</v>
      </c>
      <c r="F2252"/>
      <c r="G2252" s="152" t="s">
        <v>207</v>
      </c>
      <c r="H2252" s="152" t="s">
        <v>606</v>
      </c>
      <c r="I2252" s="152" t="s">
        <v>506</v>
      </c>
      <c r="J2252">
        <v>0.32928000000000002</v>
      </c>
      <c r="K2252" s="152" t="s">
        <v>744</v>
      </c>
      <c r="L2252" s="152" t="s">
        <v>741</v>
      </c>
      <c r="M2252">
        <v>2022</v>
      </c>
      <c r="N2252" t="s">
        <v>6664</v>
      </c>
    </row>
    <row r="2253" spans="1:14">
      <c r="A2253" s="152" t="s">
        <v>3125</v>
      </c>
      <c r="B2253" s="152" t="s">
        <v>444</v>
      </c>
      <c r="C2253" s="152" t="s">
        <v>5</v>
      </c>
      <c r="D2253" s="152" t="s">
        <v>217</v>
      </c>
      <c r="E2253" s="152" t="s">
        <v>619</v>
      </c>
      <c r="F2253"/>
      <c r="G2253" s="152" t="s">
        <v>10</v>
      </c>
      <c r="H2253" s="152" t="s">
        <v>606</v>
      </c>
      <c r="I2253" s="152" t="s">
        <v>506</v>
      </c>
      <c r="J2253"/>
      <c r="K2253" s="152" t="s">
        <v>744</v>
      </c>
      <c r="L2253" s="152" t="s">
        <v>741</v>
      </c>
      <c r="M2253">
        <v>2022</v>
      </c>
      <c r="N2253" t="s">
        <v>6665</v>
      </c>
    </row>
    <row r="2254" spans="1:14">
      <c r="A2254" s="152" t="s">
        <v>3126</v>
      </c>
      <c r="B2254" s="152" t="s">
        <v>444</v>
      </c>
      <c r="C2254" s="152" t="s">
        <v>5</v>
      </c>
      <c r="D2254" s="152" t="s">
        <v>217</v>
      </c>
      <c r="E2254" s="152" t="s">
        <v>619</v>
      </c>
      <c r="F2254"/>
      <c r="G2254" s="152" t="s">
        <v>12</v>
      </c>
      <c r="H2254" s="152" t="s">
        <v>606</v>
      </c>
      <c r="I2254" s="152" t="s">
        <v>506</v>
      </c>
      <c r="J2254"/>
      <c r="K2254" s="152" t="s">
        <v>744</v>
      </c>
      <c r="L2254" s="152" t="s">
        <v>741</v>
      </c>
      <c r="M2254">
        <v>2022</v>
      </c>
      <c r="N2254" t="s">
        <v>6666</v>
      </c>
    </row>
    <row r="2255" spans="1:14">
      <c r="A2255" s="152" t="s">
        <v>3127</v>
      </c>
      <c r="B2255" s="152" t="s">
        <v>444</v>
      </c>
      <c r="C2255" s="152" t="s">
        <v>5</v>
      </c>
      <c r="D2255" s="152" t="s">
        <v>217</v>
      </c>
      <c r="E2255" s="152" t="s">
        <v>619</v>
      </c>
      <c r="F2255"/>
      <c r="G2255" s="152" t="s">
        <v>208</v>
      </c>
      <c r="H2255" s="152" t="s">
        <v>606</v>
      </c>
      <c r="I2255" s="152" t="s">
        <v>506</v>
      </c>
      <c r="J2255"/>
      <c r="K2255" s="152" t="s">
        <v>744</v>
      </c>
      <c r="L2255" s="152" t="s">
        <v>741</v>
      </c>
      <c r="M2255">
        <v>2022</v>
      </c>
      <c r="N2255" t="s">
        <v>6667</v>
      </c>
    </row>
    <row r="2256" spans="1:14">
      <c r="A2256" s="152" t="s">
        <v>3128</v>
      </c>
      <c r="B2256" s="152" t="s">
        <v>444</v>
      </c>
      <c r="C2256" s="152" t="s">
        <v>5</v>
      </c>
      <c r="D2256" s="152" t="s">
        <v>217</v>
      </c>
      <c r="E2256" s="152" t="s">
        <v>619</v>
      </c>
      <c r="F2256"/>
      <c r="G2256" s="152" t="s">
        <v>607</v>
      </c>
      <c r="H2256" s="152" t="s">
        <v>606</v>
      </c>
      <c r="I2256" s="152" t="s">
        <v>506</v>
      </c>
      <c r="J2256"/>
      <c r="K2256" s="152" t="s">
        <v>744</v>
      </c>
      <c r="L2256" s="152" t="s">
        <v>741</v>
      </c>
      <c r="M2256">
        <v>2022</v>
      </c>
      <c r="N2256" t="s">
        <v>6668</v>
      </c>
    </row>
    <row r="2257" spans="1:14">
      <c r="A2257" s="152" t="s">
        <v>3129</v>
      </c>
      <c r="B2257" s="152" t="s">
        <v>444</v>
      </c>
      <c r="C2257" s="152" t="s">
        <v>5</v>
      </c>
      <c r="D2257" s="152" t="s">
        <v>217</v>
      </c>
      <c r="E2257" s="152" t="s">
        <v>619</v>
      </c>
      <c r="F2257"/>
      <c r="G2257" s="152" t="s">
        <v>608</v>
      </c>
      <c r="H2257" s="152" t="s">
        <v>606</v>
      </c>
      <c r="I2257" s="152" t="s">
        <v>506</v>
      </c>
      <c r="J2257">
        <v>9.0789999999999996E-2</v>
      </c>
      <c r="K2257" s="152" t="s">
        <v>744</v>
      </c>
      <c r="L2257" s="152" t="s">
        <v>741</v>
      </c>
      <c r="M2257">
        <v>2022</v>
      </c>
      <c r="N2257" t="s">
        <v>6669</v>
      </c>
    </row>
    <row r="2258" spans="1:14">
      <c r="A2258" s="152" t="s">
        <v>3130</v>
      </c>
      <c r="B2258" s="152" t="s">
        <v>444</v>
      </c>
      <c r="C2258" s="152" t="s">
        <v>5</v>
      </c>
      <c r="D2258" s="152" t="s">
        <v>217</v>
      </c>
      <c r="E2258" s="152" t="s">
        <v>620</v>
      </c>
      <c r="F2258"/>
      <c r="G2258" s="152" t="s">
        <v>141</v>
      </c>
      <c r="H2258" s="152" t="s">
        <v>201</v>
      </c>
      <c r="I2258" s="152" t="s">
        <v>506</v>
      </c>
      <c r="J2258">
        <v>0.57033999999999996</v>
      </c>
      <c r="K2258" s="152" t="s">
        <v>744</v>
      </c>
      <c r="L2258" s="152" t="s">
        <v>741</v>
      </c>
      <c r="M2258">
        <v>2022</v>
      </c>
      <c r="N2258" t="s">
        <v>6670</v>
      </c>
    </row>
    <row r="2259" spans="1:14">
      <c r="A2259" s="152" t="s">
        <v>3131</v>
      </c>
      <c r="B2259" s="152" t="s">
        <v>444</v>
      </c>
      <c r="C2259" s="152" t="s">
        <v>5</v>
      </c>
      <c r="D2259" s="152" t="s">
        <v>217</v>
      </c>
      <c r="E2259" s="152" t="s">
        <v>620</v>
      </c>
      <c r="F2259"/>
      <c r="G2259" s="152" t="s">
        <v>207</v>
      </c>
      <c r="H2259" s="152" t="s">
        <v>201</v>
      </c>
      <c r="I2259" s="152" t="s">
        <v>506</v>
      </c>
      <c r="J2259">
        <v>0.80723</v>
      </c>
      <c r="K2259" s="152" t="s">
        <v>744</v>
      </c>
      <c r="L2259" s="152" t="s">
        <v>741</v>
      </c>
      <c r="M2259">
        <v>2022</v>
      </c>
      <c r="N2259" t="s">
        <v>6671</v>
      </c>
    </row>
    <row r="2260" spans="1:14">
      <c r="A2260" s="152" t="s">
        <v>3132</v>
      </c>
      <c r="B2260" s="152" t="s">
        <v>444</v>
      </c>
      <c r="C2260" s="152" t="s">
        <v>5</v>
      </c>
      <c r="D2260" s="152" t="s">
        <v>217</v>
      </c>
      <c r="E2260" s="152" t="s">
        <v>620</v>
      </c>
      <c r="F2260"/>
      <c r="G2260" s="152" t="s">
        <v>10</v>
      </c>
      <c r="H2260" s="152" t="s">
        <v>201</v>
      </c>
      <c r="I2260" s="152" t="s">
        <v>506</v>
      </c>
      <c r="J2260"/>
      <c r="K2260" s="152" t="s">
        <v>744</v>
      </c>
      <c r="L2260" s="152" t="s">
        <v>741</v>
      </c>
      <c r="M2260">
        <v>2022</v>
      </c>
      <c r="N2260" t="s">
        <v>6672</v>
      </c>
    </row>
    <row r="2261" spans="1:14">
      <c r="A2261" s="152" t="s">
        <v>3133</v>
      </c>
      <c r="B2261" s="152" t="s">
        <v>444</v>
      </c>
      <c r="C2261" s="152" t="s">
        <v>5</v>
      </c>
      <c r="D2261" s="152" t="s">
        <v>217</v>
      </c>
      <c r="E2261" s="152" t="s">
        <v>620</v>
      </c>
      <c r="F2261"/>
      <c r="G2261" s="152" t="s">
        <v>12</v>
      </c>
      <c r="H2261" s="152" t="s">
        <v>201</v>
      </c>
      <c r="I2261" s="152" t="s">
        <v>506</v>
      </c>
      <c r="J2261"/>
      <c r="K2261" s="152" t="s">
        <v>744</v>
      </c>
      <c r="L2261" s="152" t="s">
        <v>741</v>
      </c>
      <c r="M2261">
        <v>2022</v>
      </c>
      <c r="N2261" t="s">
        <v>6673</v>
      </c>
    </row>
    <row r="2262" spans="1:14">
      <c r="A2262" s="152" t="s">
        <v>3134</v>
      </c>
      <c r="B2262" s="152" t="s">
        <v>444</v>
      </c>
      <c r="C2262" s="152" t="s">
        <v>5</v>
      </c>
      <c r="D2262" s="152" t="s">
        <v>217</v>
      </c>
      <c r="E2262" s="152" t="s">
        <v>620</v>
      </c>
      <c r="F2262"/>
      <c r="G2262" s="152" t="s">
        <v>208</v>
      </c>
      <c r="H2262" s="152" t="s">
        <v>201</v>
      </c>
      <c r="I2262" s="152" t="s">
        <v>506</v>
      </c>
      <c r="J2262"/>
      <c r="K2262" s="152" t="s">
        <v>744</v>
      </c>
      <c r="L2262" s="152" t="s">
        <v>741</v>
      </c>
      <c r="M2262">
        <v>2022</v>
      </c>
      <c r="N2262" t="s">
        <v>6674</v>
      </c>
    </row>
    <row r="2263" spans="1:14">
      <c r="A2263" s="152" t="s">
        <v>3135</v>
      </c>
      <c r="B2263" s="152" t="s">
        <v>444</v>
      </c>
      <c r="C2263" s="152" t="s">
        <v>5</v>
      </c>
      <c r="D2263" s="152" t="s">
        <v>217</v>
      </c>
      <c r="E2263" s="152" t="s">
        <v>620</v>
      </c>
      <c r="F2263"/>
      <c r="G2263" s="152" t="s">
        <v>607</v>
      </c>
      <c r="H2263" s="152" t="s">
        <v>201</v>
      </c>
      <c r="I2263" s="152" t="s">
        <v>506</v>
      </c>
      <c r="J2263"/>
      <c r="K2263" s="152" t="s">
        <v>744</v>
      </c>
      <c r="L2263" s="152" t="s">
        <v>741</v>
      </c>
      <c r="M2263">
        <v>2022</v>
      </c>
      <c r="N2263" t="s">
        <v>6675</v>
      </c>
    </row>
    <row r="2264" spans="1:14">
      <c r="A2264" s="152" t="s">
        <v>3136</v>
      </c>
      <c r="B2264" s="152" t="s">
        <v>444</v>
      </c>
      <c r="C2264" s="152" t="s">
        <v>5</v>
      </c>
      <c r="D2264" s="152" t="s">
        <v>217</v>
      </c>
      <c r="E2264" s="152" t="s">
        <v>620</v>
      </c>
      <c r="F2264"/>
      <c r="G2264" s="152" t="s">
        <v>608</v>
      </c>
      <c r="H2264" s="152" t="s">
        <v>201</v>
      </c>
      <c r="I2264" s="152" t="s">
        <v>506</v>
      </c>
      <c r="J2264">
        <v>0.26121</v>
      </c>
      <c r="K2264" s="152" t="s">
        <v>744</v>
      </c>
      <c r="L2264" s="152" t="s">
        <v>741</v>
      </c>
      <c r="M2264">
        <v>2022</v>
      </c>
      <c r="N2264" t="s">
        <v>6676</v>
      </c>
    </row>
    <row r="2265" spans="1:14">
      <c r="A2265" s="152" t="s">
        <v>3137</v>
      </c>
      <c r="B2265" s="152" t="s">
        <v>444</v>
      </c>
      <c r="C2265" s="152" t="s">
        <v>5</v>
      </c>
      <c r="D2265" s="152" t="s">
        <v>217</v>
      </c>
      <c r="E2265" s="152" t="s">
        <v>620</v>
      </c>
      <c r="F2265"/>
      <c r="G2265" s="152" t="s">
        <v>141</v>
      </c>
      <c r="H2265" s="152" t="s">
        <v>424</v>
      </c>
      <c r="I2265" s="152" t="s">
        <v>506</v>
      </c>
      <c r="J2265">
        <v>0.25480999999999998</v>
      </c>
      <c r="K2265" s="152" t="s">
        <v>744</v>
      </c>
      <c r="L2265" s="152" t="s">
        <v>741</v>
      </c>
      <c r="M2265">
        <v>2022</v>
      </c>
      <c r="N2265" t="s">
        <v>6677</v>
      </c>
    </row>
    <row r="2266" spans="1:14">
      <c r="A2266" s="152" t="s">
        <v>3138</v>
      </c>
      <c r="B2266" s="152" t="s">
        <v>444</v>
      </c>
      <c r="C2266" s="152" t="s">
        <v>5</v>
      </c>
      <c r="D2266" s="152" t="s">
        <v>217</v>
      </c>
      <c r="E2266" s="152" t="s">
        <v>620</v>
      </c>
      <c r="F2266"/>
      <c r="G2266" s="152" t="s">
        <v>207</v>
      </c>
      <c r="H2266" s="152" t="s">
        <v>424</v>
      </c>
      <c r="I2266" s="152" t="s">
        <v>506</v>
      </c>
      <c r="J2266">
        <v>0.32607000000000003</v>
      </c>
      <c r="K2266" s="152" t="s">
        <v>744</v>
      </c>
      <c r="L2266" s="152" t="s">
        <v>741</v>
      </c>
      <c r="M2266">
        <v>2022</v>
      </c>
      <c r="N2266" t="s">
        <v>6678</v>
      </c>
    </row>
    <row r="2267" spans="1:14">
      <c r="A2267" s="152" t="s">
        <v>3139</v>
      </c>
      <c r="B2267" s="152" t="s">
        <v>444</v>
      </c>
      <c r="C2267" s="152" t="s">
        <v>5</v>
      </c>
      <c r="D2267" s="152" t="s">
        <v>217</v>
      </c>
      <c r="E2267" s="152" t="s">
        <v>620</v>
      </c>
      <c r="F2267"/>
      <c r="G2267" s="152" t="s">
        <v>10</v>
      </c>
      <c r="H2267" s="152" t="s">
        <v>424</v>
      </c>
      <c r="I2267" s="152" t="s">
        <v>506</v>
      </c>
      <c r="J2267"/>
      <c r="K2267" s="152" t="s">
        <v>744</v>
      </c>
      <c r="L2267" s="152" t="s">
        <v>741</v>
      </c>
      <c r="M2267">
        <v>2022</v>
      </c>
      <c r="N2267" t="s">
        <v>6679</v>
      </c>
    </row>
    <row r="2268" spans="1:14">
      <c r="A2268" s="152" t="s">
        <v>3140</v>
      </c>
      <c r="B2268" s="152" t="s">
        <v>444</v>
      </c>
      <c r="C2268" s="152" t="s">
        <v>5</v>
      </c>
      <c r="D2268" s="152" t="s">
        <v>217</v>
      </c>
      <c r="E2268" s="152" t="s">
        <v>620</v>
      </c>
      <c r="F2268"/>
      <c r="G2268" s="152" t="s">
        <v>12</v>
      </c>
      <c r="H2268" s="152" t="s">
        <v>424</v>
      </c>
      <c r="I2268" s="152" t="s">
        <v>506</v>
      </c>
      <c r="J2268"/>
      <c r="K2268" s="152" t="s">
        <v>744</v>
      </c>
      <c r="L2268" s="152" t="s">
        <v>741</v>
      </c>
      <c r="M2268">
        <v>2022</v>
      </c>
      <c r="N2268" t="s">
        <v>6680</v>
      </c>
    </row>
    <row r="2269" spans="1:14">
      <c r="A2269" s="152" t="s">
        <v>3141</v>
      </c>
      <c r="B2269" s="152" t="s">
        <v>444</v>
      </c>
      <c r="C2269" s="152" t="s">
        <v>5</v>
      </c>
      <c r="D2269" s="152" t="s">
        <v>217</v>
      </c>
      <c r="E2269" s="152" t="s">
        <v>620</v>
      </c>
      <c r="F2269"/>
      <c r="G2269" s="152" t="s">
        <v>208</v>
      </c>
      <c r="H2269" s="152" t="s">
        <v>424</v>
      </c>
      <c r="I2269" s="152" t="s">
        <v>506</v>
      </c>
      <c r="J2269"/>
      <c r="K2269" s="152" t="s">
        <v>744</v>
      </c>
      <c r="L2269" s="152" t="s">
        <v>741</v>
      </c>
      <c r="M2269">
        <v>2022</v>
      </c>
      <c r="N2269" t="s">
        <v>6681</v>
      </c>
    </row>
    <row r="2270" spans="1:14">
      <c r="A2270" s="152" t="s">
        <v>3142</v>
      </c>
      <c r="B2270" s="152" t="s">
        <v>444</v>
      </c>
      <c r="C2270" s="152" t="s">
        <v>5</v>
      </c>
      <c r="D2270" s="152" t="s">
        <v>217</v>
      </c>
      <c r="E2270" s="152" t="s">
        <v>620</v>
      </c>
      <c r="F2270"/>
      <c r="G2270" s="152" t="s">
        <v>607</v>
      </c>
      <c r="H2270" s="152" t="s">
        <v>424</v>
      </c>
      <c r="I2270" s="152" t="s">
        <v>506</v>
      </c>
      <c r="J2270"/>
      <c r="K2270" s="152" t="s">
        <v>744</v>
      </c>
      <c r="L2270" s="152" t="s">
        <v>741</v>
      </c>
      <c r="M2270">
        <v>2022</v>
      </c>
      <c r="N2270" t="s">
        <v>6682</v>
      </c>
    </row>
    <row r="2271" spans="1:14">
      <c r="A2271" s="152" t="s">
        <v>3143</v>
      </c>
      <c r="B2271" s="152" t="s">
        <v>444</v>
      </c>
      <c r="C2271" s="152" t="s">
        <v>5</v>
      </c>
      <c r="D2271" s="152" t="s">
        <v>217</v>
      </c>
      <c r="E2271" s="152" t="s">
        <v>620</v>
      </c>
      <c r="F2271"/>
      <c r="G2271" s="152" t="s">
        <v>608</v>
      </c>
      <c r="H2271" s="152" t="s">
        <v>424</v>
      </c>
      <c r="I2271" s="152" t="s">
        <v>506</v>
      </c>
      <c r="J2271">
        <v>9.3270000000000006E-2</v>
      </c>
      <c r="K2271" s="152" t="s">
        <v>744</v>
      </c>
      <c r="L2271" s="152" t="s">
        <v>741</v>
      </c>
      <c r="M2271">
        <v>2022</v>
      </c>
      <c r="N2271" t="s">
        <v>6683</v>
      </c>
    </row>
    <row r="2272" spans="1:14">
      <c r="A2272" s="152" t="s">
        <v>3144</v>
      </c>
      <c r="B2272" s="152" t="s">
        <v>444</v>
      </c>
      <c r="C2272" s="152" t="s">
        <v>5</v>
      </c>
      <c r="D2272" s="152" t="s">
        <v>217</v>
      </c>
      <c r="E2272" s="152" t="s">
        <v>620</v>
      </c>
      <c r="F2272"/>
      <c r="G2272" s="152" t="s">
        <v>141</v>
      </c>
      <c r="H2272" s="152" t="s">
        <v>606</v>
      </c>
      <c r="I2272" s="152" t="s">
        <v>506</v>
      </c>
      <c r="J2272">
        <v>0.41010000000000002</v>
      </c>
      <c r="K2272" s="152" t="s">
        <v>744</v>
      </c>
      <c r="L2272" s="152" t="s">
        <v>741</v>
      </c>
      <c r="M2272">
        <v>2022</v>
      </c>
      <c r="N2272" t="s">
        <v>6684</v>
      </c>
    </row>
    <row r="2273" spans="1:14">
      <c r="A2273" s="152" t="s">
        <v>3145</v>
      </c>
      <c r="B2273" s="152" t="s">
        <v>444</v>
      </c>
      <c r="C2273" s="152" t="s">
        <v>5</v>
      </c>
      <c r="D2273" s="152" t="s">
        <v>217</v>
      </c>
      <c r="E2273" s="152" t="s">
        <v>620</v>
      </c>
      <c r="F2273"/>
      <c r="G2273" s="152" t="s">
        <v>207</v>
      </c>
      <c r="H2273" s="152" t="s">
        <v>606</v>
      </c>
      <c r="I2273" s="152" t="s">
        <v>506</v>
      </c>
      <c r="J2273">
        <v>0.52475000000000005</v>
      </c>
      <c r="K2273" s="152" t="s">
        <v>744</v>
      </c>
      <c r="L2273" s="152" t="s">
        <v>741</v>
      </c>
      <c r="M2273">
        <v>2022</v>
      </c>
      <c r="N2273" t="s">
        <v>6685</v>
      </c>
    </row>
    <row r="2274" spans="1:14">
      <c r="A2274" s="152" t="s">
        <v>3146</v>
      </c>
      <c r="B2274" s="152" t="s">
        <v>444</v>
      </c>
      <c r="C2274" s="152" t="s">
        <v>5</v>
      </c>
      <c r="D2274" s="152" t="s">
        <v>217</v>
      </c>
      <c r="E2274" s="152" t="s">
        <v>620</v>
      </c>
      <c r="F2274"/>
      <c r="G2274" s="152" t="s">
        <v>10</v>
      </c>
      <c r="H2274" s="152" t="s">
        <v>606</v>
      </c>
      <c r="I2274" s="152" t="s">
        <v>506</v>
      </c>
      <c r="J2274"/>
      <c r="K2274" s="152" t="s">
        <v>744</v>
      </c>
      <c r="L2274" s="152" t="s">
        <v>741</v>
      </c>
      <c r="M2274">
        <v>2022</v>
      </c>
      <c r="N2274" t="s">
        <v>6686</v>
      </c>
    </row>
    <row r="2275" spans="1:14">
      <c r="A2275" s="152" t="s">
        <v>3147</v>
      </c>
      <c r="B2275" s="152" t="s">
        <v>444</v>
      </c>
      <c r="C2275" s="152" t="s">
        <v>5</v>
      </c>
      <c r="D2275" s="152" t="s">
        <v>217</v>
      </c>
      <c r="E2275" s="152" t="s">
        <v>620</v>
      </c>
      <c r="F2275"/>
      <c r="G2275" s="152" t="s">
        <v>12</v>
      </c>
      <c r="H2275" s="152" t="s">
        <v>606</v>
      </c>
      <c r="I2275" s="152" t="s">
        <v>506</v>
      </c>
      <c r="J2275"/>
      <c r="K2275" s="152" t="s">
        <v>744</v>
      </c>
      <c r="L2275" s="152" t="s">
        <v>741</v>
      </c>
      <c r="M2275">
        <v>2022</v>
      </c>
      <c r="N2275" t="s">
        <v>6687</v>
      </c>
    </row>
    <row r="2276" spans="1:14">
      <c r="A2276" s="152" t="s">
        <v>3148</v>
      </c>
      <c r="B2276" s="152" t="s">
        <v>444</v>
      </c>
      <c r="C2276" s="152" t="s">
        <v>5</v>
      </c>
      <c r="D2276" s="152" t="s">
        <v>217</v>
      </c>
      <c r="E2276" s="152" t="s">
        <v>620</v>
      </c>
      <c r="F2276"/>
      <c r="G2276" s="152" t="s">
        <v>208</v>
      </c>
      <c r="H2276" s="152" t="s">
        <v>606</v>
      </c>
      <c r="I2276" s="152" t="s">
        <v>506</v>
      </c>
      <c r="J2276"/>
      <c r="K2276" s="152" t="s">
        <v>744</v>
      </c>
      <c r="L2276" s="152" t="s">
        <v>741</v>
      </c>
      <c r="M2276">
        <v>2022</v>
      </c>
      <c r="N2276" t="s">
        <v>6688</v>
      </c>
    </row>
    <row r="2277" spans="1:14">
      <c r="A2277" s="152" t="s">
        <v>3149</v>
      </c>
      <c r="B2277" s="152" t="s">
        <v>444</v>
      </c>
      <c r="C2277" s="152" t="s">
        <v>5</v>
      </c>
      <c r="D2277" s="152" t="s">
        <v>217</v>
      </c>
      <c r="E2277" s="152" t="s">
        <v>620</v>
      </c>
      <c r="F2277"/>
      <c r="G2277" s="152" t="s">
        <v>607</v>
      </c>
      <c r="H2277" s="152" t="s">
        <v>606</v>
      </c>
      <c r="I2277" s="152" t="s">
        <v>506</v>
      </c>
      <c r="J2277"/>
      <c r="K2277" s="152" t="s">
        <v>744</v>
      </c>
      <c r="L2277" s="152" t="s">
        <v>741</v>
      </c>
      <c r="M2277">
        <v>2022</v>
      </c>
      <c r="N2277" t="s">
        <v>6689</v>
      </c>
    </row>
    <row r="2278" spans="1:14">
      <c r="A2278" s="152" t="s">
        <v>3150</v>
      </c>
      <c r="B2278" s="152" t="s">
        <v>444</v>
      </c>
      <c r="C2278" s="152" t="s">
        <v>5</v>
      </c>
      <c r="D2278" s="152" t="s">
        <v>217</v>
      </c>
      <c r="E2278" s="152" t="s">
        <v>620</v>
      </c>
      <c r="F2278"/>
      <c r="G2278" s="152" t="s">
        <v>608</v>
      </c>
      <c r="H2278" s="152" t="s">
        <v>606</v>
      </c>
      <c r="I2278" s="152" t="s">
        <v>506</v>
      </c>
      <c r="J2278">
        <v>0.15009</v>
      </c>
      <c r="K2278" s="152" t="s">
        <v>744</v>
      </c>
      <c r="L2278" s="152" t="s">
        <v>741</v>
      </c>
      <c r="M2278">
        <v>2022</v>
      </c>
      <c r="N2278" t="s">
        <v>6690</v>
      </c>
    </row>
    <row r="2279" spans="1:14">
      <c r="A2279" s="152" t="s">
        <v>3151</v>
      </c>
      <c r="B2279" s="152" t="s">
        <v>444</v>
      </c>
      <c r="C2279" s="152" t="s">
        <v>5</v>
      </c>
      <c r="D2279" s="152" t="s">
        <v>217</v>
      </c>
      <c r="E2279" s="152" t="s">
        <v>621</v>
      </c>
      <c r="F2279"/>
      <c r="G2279" s="152" t="s">
        <v>141</v>
      </c>
      <c r="H2279" s="152" t="s">
        <v>201</v>
      </c>
      <c r="I2279" s="152" t="s">
        <v>506</v>
      </c>
      <c r="J2279">
        <v>0.57870999999999995</v>
      </c>
      <c r="K2279" s="152" t="s">
        <v>744</v>
      </c>
      <c r="L2279" s="152" t="s">
        <v>741</v>
      </c>
      <c r="M2279">
        <v>2022</v>
      </c>
      <c r="N2279" t="s">
        <v>6691</v>
      </c>
    </row>
    <row r="2280" spans="1:14">
      <c r="A2280" s="152" t="s">
        <v>3152</v>
      </c>
      <c r="B2280" s="152" t="s">
        <v>444</v>
      </c>
      <c r="C2280" s="152" t="s">
        <v>5</v>
      </c>
      <c r="D2280" s="152" t="s">
        <v>217</v>
      </c>
      <c r="E2280" s="152" t="s">
        <v>621</v>
      </c>
      <c r="F2280"/>
      <c r="G2280" s="152" t="s">
        <v>207</v>
      </c>
      <c r="H2280" s="152" t="s">
        <v>201</v>
      </c>
      <c r="I2280" s="152" t="s">
        <v>506</v>
      </c>
      <c r="J2280">
        <v>0.75394000000000005</v>
      </c>
      <c r="K2280" s="152" t="s">
        <v>744</v>
      </c>
      <c r="L2280" s="152" t="s">
        <v>741</v>
      </c>
      <c r="M2280">
        <v>2022</v>
      </c>
      <c r="N2280" t="s">
        <v>6692</v>
      </c>
    </row>
    <row r="2281" spans="1:14">
      <c r="A2281" s="152" t="s">
        <v>3153</v>
      </c>
      <c r="B2281" s="152" t="s">
        <v>444</v>
      </c>
      <c r="C2281" s="152" t="s">
        <v>5</v>
      </c>
      <c r="D2281" s="152" t="s">
        <v>217</v>
      </c>
      <c r="E2281" s="152" t="s">
        <v>621</v>
      </c>
      <c r="F2281"/>
      <c r="G2281" s="152" t="s">
        <v>10</v>
      </c>
      <c r="H2281" s="152" t="s">
        <v>201</v>
      </c>
      <c r="I2281" s="152" t="s">
        <v>506</v>
      </c>
      <c r="J2281">
        <v>0.59128000000000003</v>
      </c>
      <c r="K2281" s="152" t="s">
        <v>744</v>
      </c>
      <c r="L2281" s="152" t="s">
        <v>741</v>
      </c>
      <c r="M2281">
        <v>2022</v>
      </c>
      <c r="N2281" t="s">
        <v>6693</v>
      </c>
    </row>
    <row r="2282" spans="1:14">
      <c r="A2282" s="152" t="s">
        <v>3154</v>
      </c>
      <c r="B2282" s="152" t="s">
        <v>444</v>
      </c>
      <c r="C2282" s="152" t="s">
        <v>5</v>
      </c>
      <c r="D2282" s="152" t="s">
        <v>217</v>
      </c>
      <c r="E2282" s="152" t="s">
        <v>621</v>
      </c>
      <c r="F2282"/>
      <c r="G2282" s="152" t="s">
        <v>12</v>
      </c>
      <c r="H2282" s="152" t="s">
        <v>201</v>
      </c>
      <c r="I2282" s="152" t="s">
        <v>506</v>
      </c>
      <c r="J2282">
        <v>0.6502</v>
      </c>
      <c r="K2282" s="152" t="s">
        <v>744</v>
      </c>
      <c r="L2282" s="152" t="s">
        <v>741</v>
      </c>
      <c r="M2282">
        <v>2022</v>
      </c>
      <c r="N2282" t="s">
        <v>6694</v>
      </c>
    </row>
    <row r="2283" spans="1:14">
      <c r="A2283" s="152" t="s">
        <v>3155</v>
      </c>
      <c r="B2283" s="152" t="s">
        <v>444</v>
      </c>
      <c r="C2283" s="152" t="s">
        <v>5</v>
      </c>
      <c r="D2283" s="152" t="s">
        <v>217</v>
      </c>
      <c r="E2283" s="152" t="s">
        <v>621</v>
      </c>
      <c r="F2283"/>
      <c r="G2283" s="152" t="s">
        <v>208</v>
      </c>
      <c r="H2283" s="152" t="s">
        <v>201</v>
      </c>
      <c r="I2283" s="152" t="s">
        <v>506</v>
      </c>
      <c r="J2283">
        <v>0.58421000000000001</v>
      </c>
      <c r="K2283" s="152" t="s">
        <v>744</v>
      </c>
      <c r="L2283" s="152" t="s">
        <v>741</v>
      </c>
      <c r="M2283">
        <v>2022</v>
      </c>
      <c r="N2283" t="s">
        <v>6695</v>
      </c>
    </row>
    <row r="2284" spans="1:14">
      <c r="A2284" s="152" t="s">
        <v>3156</v>
      </c>
      <c r="B2284" s="152" t="s">
        <v>444</v>
      </c>
      <c r="C2284" s="152" t="s">
        <v>5</v>
      </c>
      <c r="D2284" s="152" t="s">
        <v>217</v>
      </c>
      <c r="E2284" s="152" t="s">
        <v>621</v>
      </c>
      <c r="F2284"/>
      <c r="G2284" s="152" t="s">
        <v>607</v>
      </c>
      <c r="H2284" s="152" t="s">
        <v>201</v>
      </c>
      <c r="I2284" s="152" t="s">
        <v>506</v>
      </c>
      <c r="J2284"/>
      <c r="K2284" s="152" t="s">
        <v>744</v>
      </c>
      <c r="L2284" s="152" t="s">
        <v>741</v>
      </c>
      <c r="M2284">
        <v>2022</v>
      </c>
      <c r="N2284" t="s">
        <v>6696</v>
      </c>
    </row>
    <row r="2285" spans="1:14">
      <c r="A2285" s="152" t="s">
        <v>3157</v>
      </c>
      <c r="B2285" s="152" t="s">
        <v>444</v>
      </c>
      <c r="C2285" s="152" t="s">
        <v>5</v>
      </c>
      <c r="D2285" s="152" t="s">
        <v>217</v>
      </c>
      <c r="E2285" s="152" t="s">
        <v>621</v>
      </c>
      <c r="F2285"/>
      <c r="G2285" s="152" t="s">
        <v>608</v>
      </c>
      <c r="H2285" s="152" t="s">
        <v>201</v>
      </c>
      <c r="I2285" s="152" t="s">
        <v>506</v>
      </c>
      <c r="J2285">
        <v>0.25115999999999999</v>
      </c>
      <c r="K2285" s="152" t="s">
        <v>744</v>
      </c>
      <c r="L2285" s="152" t="s">
        <v>741</v>
      </c>
      <c r="M2285">
        <v>2022</v>
      </c>
      <c r="N2285" t="s">
        <v>6697</v>
      </c>
    </row>
    <row r="2286" spans="1:14">
      <c r="A2286" s="152" t="s">
        <v>3158</v>
      </c>
      <c r="B2286" s="152" t="s">
        <v>444</v>
      </c>
      <c r="C2286" s="152" t="s">
        <v>5</v>
      </c>
      <c r="D2286" s="152" t="s">
        <v>217</v>
      </c>
      <c r="E2286" s="152" t="s">
        <v>621</v>
      </c>
      <c r="F2286"/>
      <c r="G2286" s="152" t="s">
        <v>141</v>
      </c>
      <c r="H2286" s="152" t="s">
        <v>424</v>
      </c>
      <c r="I2286" s="152" t="s">
        <v>506</v>
      </c>
      <c r="J2286">
        <v>0.23155999999999999</v>
      </c>
      <c r="K2286" s="152" t="s">
        <v>744</v>
      </c>
      <c r="L2286" s="152" t="s">
        <v>741</v>
      </c>
      <c r="M2286">
        <v>2022</v>
      </c>
      <c r="N2286" t="s">
        <v>6698</v>
      </c>
    </row>
    <row r="2287" spans="1:14">
      <c r="A2287" s="152" t="s">
        <v>3159</v>
      </c>
      <c r="B2287" s="152" t="s">
        <v>444</v>
      </c>
      <c r="C2287" s="152" t="s">
        <v>5</v>
      </c>
      <c r="D2287" s="152" t="s">
        <v>217</v>
      </c>
      <c r="E2287" s="152" t="s">
        <v>621</v>
      </c>
      <c r="F2287"/>
      <c r="G2287" s="152" t="s">
        <v>207</v>
      </c>
      <c r="H2287" s="152" t="s">
        <v>424</v>
      </c>
      <c r="I2287" s="152" t="s">
        <v>506</v>
      </c>
      <c r="J2287">
        <v>0.21332000000000001</v>
      </c>
      <c r="K2287" s="152" t="s">
        <v>744</v>
      </c>
      <c r="L2287" s="152" t="s">
        <v>741</v>
      </c>
      <c r="M2287">
        <v>2022</v>
      </c>
      <c r="N2287" t="s">
        <v>6699</v>
      </c>
    </row>
    <row r="2288" spans="1:14">
      <c r="A2288" s="152" t="s">
        <v>3160</v>
      </c>
      <c r="B2288" s="152" t="s">
        <v>444</v>
      </c>
      <c r="C2288" s="152" t="s">
        <v>5</v>
      </c>
      <c r="D2288" s="152" t="s">
        <v>217</v>
      </c>
      <c r="E2288" s="152" t="s">
        <v>621</v>
      </c>
      <c r="F2288"/>
      <c r="G2288" s="152" t="s">
        <v>10</v>
      </c>
      <c r="H2288" s="152" t="s">
        <v>424</v>
      </c>
      <c r="I2288" s="152" t="s">
        <v>506</v>
      </c>
      <c r="J2288">
        <v>0.23574999999999999</v>
      </c>
      <c r="K2288" s="152" t="s">
        <v>744</v>
      </c>
      <c r="L2288" s="152" t="s">
        <v>741</v>
      </c>
      <c r="M2288">
        <v>2022</v>
      </c>
      <c r="N2288" t="s">
        <v>6700</v>
      </c>
    </row>
    <row r="2289" spans="1:14">
      <c r="A2289" s="152" t="s">
        <v>3161</v>
      </c>
      <c r="B2289" s="152" t="s">
        <v>444</v>
      </c>
      <c r="C2289" s="152" t="s">
        <v>5</v>
      </c>
      <c r="D2289" s="152" t="s">
        <v>217</v>
      </c>
      <c r="E2289" s="152" t="s">
        <v>621</v>
      </c>
      <c r="F2289"/>
      <c r="G2289" s="152" t="s">
        <v>12</v>
      </c>
      <c r="H2289" s="152" t="s">
        <v>424</v>
      </c>
      <c r="I2289" s="152" t="s">
        <v>506</v>
      </c>
      <c r="J2289">
        <v>0.25924000000000003</v>
      </c>
      <c r="K2289" s="152" t="s">
        <v>744</v>
      </c>
      <c r="L2289" s="152" t="s">
        <v>741</v>
      </c>
      <c r="M2289">
        <v>2022</v>
      </c>
      <c r="N2289" t="s">
        <v>6701</v>
      </c>
    </row>
    <row r="2290" spans="1:14">
      <c r="A2290" s="152" t="s">
        <v>3162</v>
      </c>
      <c r="B2290" s="152" t="s">
        <v>444</v>
      </c>
      <c r="C2290" s="152" t="s">
        <v>5</v>
      </c>
      <c r="D2290" s="152" t="s">
        <v>217</v>
      </c>
      <c r="E2290" s="152" t="s">
        <v>621</v>
      </c>
      <c r="F2290"/>
      <c r="G2290" s="152" t="s">
        <v>208</v>
      </c>
      <c r="H2290" s="152" t="s">
        <v>424</v>
      </c>
      <c r="I2290" s="152" t="s">
        <v>506</v>
      </c>
      <c r="J2290">
        <v>0.23099</v>
      </c>
      <c r="K2290" s="152" t="s">
        <v>744</v>
      </c>
      <c r="L2290" s="152" t="s">
        <v>741</v>
      </c>
      <c r="M2290">
        <v>2022</v>
      </c>
      <c r="N2290" t="s">
        <v>6702</v>
      </c>
    </row>
    <row r="2291" spans="1:14">
      <c r="A2291" s="152" t="s">
        <v>3163</v>
      </c>
      <c r="B2291" s="152" t="s">
        <v>444</v>
      </c>
      <c r="C2291" s="152" t="s">
        <v>5</v>
      </c>
      <c r="D2291" s="152" t="s">
        <v>217</v>
      </c>
      <c r="E2291" s="152" t="s">
        <v>621</v>
      </c>
      <c r="F2291"/>
      <c r="G2291" s="152" t="s">
        <v>607</v>
      </c>
      <c r="H2291" s="152" t="s">
        <v>424</v>
      </c>
      <c r="I2291" s="152" t="s">
        <v>506</v>
      </c>
      <c r="J2291"/>
      <c r="K2291" s="152" t="s">
        <v>744</v>
      </c>
      <c r="L2291" s="152" t="s">
        <v>741</v>
      </c>
      <c r="M2291">
        <v>2022</v>
      </c>
      <c r="N2291" t="s">
        <v>6703</v>
      </c>
    </row>
    <row r="2292" spans="1:14">
      <c r="A2292" s="152" t="s">
        <v>3164</v>
      </c>
      <c r="B2292" s="152" t="s">
        <v>444</v>
      </c>
      <c r="C2292" s="152" t="s">
        <v>5</v>
      </c>
      <c r="D2292" s="152" t="s">
        <v>217</v>
      </c>
      <c r="E2292" s="152" t="s">
        <v>621</v>
      </c>
      <c r="F2292"/>
      <c r="G2292" s="152" t="s">
        <v>608</v>
      </c>
      <c r="H2292" s="152" t="s">
        <v>424</v>
      </c>
      <c r="I2292" s="152" t="s">
        <v>506</v>
      </c>
      <c r="J2292">
        <v>6.225E-2</v>
      </c>
      <c r="K2292" s="152" t="s">
        <v>744</v>
      </c>
      <c r="L2292" s="152" t="s">
        <v>741</v>
      </c>
      <c r="M2292">
        <v>2022</v>
      </c>
      <c r="N2292" t="s">
        <v>6704</v>
      </c>
    </row>
    <row r="2293" spans="1:14">
      <c r="A2293" s="152" t="s">
        <v>3165</v>
      </c>
      <c r="B2293" s="152" t="s">
        <v>444</v>
      </c>
      <c r="C2293" s="152" t="s">
        <v>5</v>
      </c>
      <c r="D2293" s="152" t="s">
        <v>217</v>
      </c>
      <c r="E2293" s="152" t="s">
        <v>621</v>
      </c>
      <c r="F2293"/>
      <c r="G2293" s="152" t="s">
        <v>141</v>
      </c>
      <c r="H2293" s="152" t="s">
        <v>606</v>
      </c>
      <c r="I2293" s="152" t="s">
        <v>506</v>
      </c>
      <c r="J2293">
        <v>0.37268000000000001</v>
      </c>
      <c r="K2293" s="152" t="s">
        <v>744</v>
      </c>
      <c r="L2293" s="152" t="s">
        <v>741</v>
      </c>
      <c r="M2293">
        <v>2022</v>
      </c>
      <c r="N2293" t="s">
        <v>6705</v>
      </c>
    </row>
    <row r="2294" spans="1:14">
      <c r="A2294" s="152" t="s">
        <v>3166</v>
      </c>
      <c r="B2294" s="152" t="s">
        <v>444</v>
      </c>
      <c r="C2294" s="152" t="s">
        <v>5</v>
      </c>
      <c r="D2294" s="152" t="s">
        <v>217</v>
      </c>
      <c r="E2294" s="152" t="s">
        <v>621</v>
      </c>
      <c r="F2294"/>
      <c r="G2294" s="152" t="s">
        <v>207</v>
      </c>
      <c r="H2294" s="152" t="s">
        <v>606</v>
      </c>
      <c r="I2294" s="152" t="s">
        <v>506</v>
      </c>
      <c r="J2294">
        <v>0.34329999999999999</v>
      </c>
      <c r="K2294" s="152" t="s">
        <v>744</v>
      </c>
      <c r="L2294" s="152" t="s">
        <v>741</v>
      </c>
      <c r="M2294">
        <v>2022</v>
      </c>
      <c r="N2294" t="s">
        <v>6706</v>
      </c>
    </row>
    <row r="2295" spans="1:14">
      <c r="A2295" s="152" t="s">
        <v>3167</v>
      </c>
      <c r="B2295" s="152" t="s">
        <v>444</v>
      </c>
      <c r="C2295" s="152" t="s">
        <v>5</v>
      </c>
      <c r="D2295" s="152" t="s">
        <v>217</v>
      </c>
      <c r="E2295" s="152" t="s">
        <v>621</v>
      </c>
      <c r="F2295"/>
      <c r="G2295" s="152" t="s">
        <v>10</v>
      </c>
      <c r="H2295" s="152" t="s">
        <v>606</v>
      </c>
      <c r="I2295" s="152" t="s">
        <v>506</v>
      </c>
      <c r="J2295">
        <v>0.37939000000000001</v>
      </c>
      <c r="K2295" s="152" t="s">
        <v>744</v>
      </c>
      <c r="L2295" s="152" t="s">
        <v>741</v>
      </c>
      <c r="M2295">
        <v>2022</v>
      </c>
      <c r="N2295" t="s">
        <v>6707</v>
      </c>
    </row>
    <row r="2296" spans="1:14">
      <c r="A2296" s="152" t="s">
        <v>3168</v>
      </c>
      <c r="B2296" s="152" t="s">
        <v>444</v>
      </c>
      <c r="C2296" s="152" t="s">
        <v>5</v>
      </c>
      <c r="D2296" s="152" t="s">
        <v>217</v>
      </c>
      <c r="E2296" s="152" t="s">
        <v>621</v>
      </c>
      <c r="F2296"/>
      <c r="G2296" s="152" t="s">
        <v>12</v>
      </c>
      <c r="H2296" s="152" t="s">
        <v>606</v>
      </c>
      <c r="I2296" s="152" t="s">
        <v>506</v>
      </c>
      <c r="J2296">
        <v>0.41721000000000003</v>
      </c>
      <c r="K2296" s="152" t="s">
        <v>744</v>
      </c>
      <c r="L2296" s="152" t="s">
        <v>741</v>
      </c>
      <c r="M2296">
        <v>2022</v>
      </c>
      <c r="N2296" t="s">
        <v>6708</v>
      </c>
    </row>
    <row r="2297" spans="1:14">
      <c r="A2297" s="152" t="s">
        <v>3169</v>
      </c>
      <c r="B2297" s="152" t="s">
        <v>444</v>
      </c>
      <c r="C2297" s="152" t="s">
        <v>5</v>
      </c>
      <c r="D2297" s="152" t="s">
        <v>217</v>
      </c>
      <c r="E2297" s="152" t="s">
        <v>621</v>
      </c>
      <c r="F2297"/>
      <c r="G2297" s="152" t="s">
        <v>208</v>
      </c>
      <c r="H2297" s="152" t="s">
        <v>606</v>
      </c>
      <c r="I2297" s="152" t="s">
        <v>506</v>
      </c>
      <c r="J2297">
        <v>0.37174000000000001</v>
      </c>
      <c r="K2297" s="152" t="s">
        <v>744</v>
      </c>
      <c r="L2297" s="152" t="s">
        <v>741</v>
      </c>
      <c r="M2297">
        <v>2022</v>
      </c>
      <c r="N2297" t="s">
        <v>6709</v>
      </c>
    </row>
    <row r="2298" spans="1:14">
      <c r="A2298" s="152" t="s">
        <v>3170</v>
      </c>
      <c r="B2298" s="152" t="s">
        <v>444</v>
      </c>
      <c r="C2298" s="152" t="s">
        <v>5</v>
      </c>
      <c r="D2298" s="152" t="s">
        <v>217</v>
      </c>
      <c r="E2298" s="152" t="s">
        <v>621</v>
      </c>
      <c r="F2298"/>
      <c r="G2298" s="152" t="s">
        <v>607</v>
      </c>
      <c r="H2298" s="152" t="s">
        <v>606</v>
      </c>
      <c r="I2298" s="152" t="s">
        <v>506</v>
      </c>
      <c r="J2298"/>
      <c r="K2298" s="152" t="s">
        <v>744</v>
      </c>
      <c r="L2298" s="152" t="s">
        <v>741</v>
      </c>
      <c r="M2298">
        <v>2022</v>
      </c>
      <c r="N2298" t="s">
        <v>6710</v>
      </c>
    </row>
    <row r="2299" spans="1:14">
      <c r="A2299" s="152" t="s">
        <v>3171</v>
      </c>
      <c r="B2299" s="152" t="s">
        <v>444</v>
      </c>
      <c r="C2299" s="152" t="s">
        <v>5</v>
      </c>
      <c r="D2299" s="152" t="s">
        <v>217</v>
      </c>
      <c r="E2299" s="152" t="s">
        <v>621</v>
      </c>
      <c r="F2299"/>
      <c r="G2299" s="152" t="s">
        <v>608</v>
      </c>
      <c r="H2299" s="152" t="s">
        <v>606</v>
      </c>
      <c r="I2299" s="152" t="s">
        <v>506</v>
      </c>
      <c r="J2299">
        <v>0.10019</v>
      </c>
      <c r="K2299" s="152" t="s">
        <v>744</v>
      </c>
      <c r="L2299" s="152" t="s">
        <v>741</v>
      </c>
      <c r="M2299">
        <v>2022</v>
      </c>
      <c r="N2299" t="s">
        <v>6711</v>
      </c>
    </row>
    <row r="2300" spans="1:14">
      <c r="A2300" s="152" t="s">
        <v>3172</v>
      </c>
      <c r="B2300" s="152" t="s">
        <v>444</v>
      </c>
      <c r="C2300" s="152" t="s">
        <v>5</v>
      </c>
      <c r="D2300" s="152" t="s">
        <v>622</v>
      </c>
      <c r="E2300" s="152" t="s">
        <v>218</v>
      </c>
      <c r="F2300"/>
      <c r="G2300" s="152" t="s">
        <v>623</v>
      </c>
      <c r="H2300" s="152" t="s">
        <v>201</v>
      </c>
      <c r="I2300" s="152" t="s">
        <v>506</v>
      </c>
      <c r="J2300"/>
      <c r="K2300" s="152" t="s">
        <v>744</v>
      </c>
      <c r="L2300" s="152" t="s">
        <v>741</v>
      </c>
      <c r="M2300">
        <v>2022</v>
      </c>
      <c r="N2300" t="s">
        <v>6712</v>
      </c>
    </row>
    <row r="2301" spans="1:14">
      <c r="A2301" s="152" t="s">
        <v>3173</v>
      </c>
      <c r="B2301" s="152" t="s">
        <v>444</v>
      </c>
      <c r="C2301" s="152" t="s">
        <v>5</v>
      </c>
      <c r="D2301" s="152" t="s">
        <v>622</v>
      </c>
      <c r="E2301" s="152" t="s">
        <v>218</v>
      </c>
      <c r="F2301"/>
      <c r="G2301" s="152" t="s">
        <v>624</v>
      </c>
      <c r="H2301" s="152" t="s">
        <v>201</v>
      </c>
      <c r="I2301" s="152" t="s">
        <v>506</v>
      </c>
      <c r="J2301">
        <v>0.48921999999999999</v>
      </c>
      <c r="K2301" s="152" t="s">
        <v>744</v>
      </c>
      <c r="L2301" s="152" t="s">
        <v>741</v>
      </c>
      <c r="M2301">
        <v>2022</v>
      </c>
      <c r="N2301" t="s">
        <v>6713</v>
      </c>
    </row>
    <row r="2302" spans="1:14">
      <c r="A2302" s="152" t="s">
        <v>3174</v>
      </c>
      <c r="B2302" s="152" t="s">
        <v>444</v>
      </c>
      <c r="C2302" s="152" t="s">
        <v>5</v>
      </c>
      <c r="D2302" s="152" t="s">
        <v>622</v>
      </c>
      <c r="E2302" s="152" t="s">
        <v>218</v>
      </c>
      <c r="F2302"/>
      <c r="G2302" s="152" t="s">
        <v>625</v>
      </c>
      <c r="H2302" s="152" t="s">
        <v>201</v>
      </c>
      <c r="I2302" s="152" t="s">
        <v>506</v>
      </c>
      <c r="J2302">
        <v>0.26395999999999997</v>
      </c>
      <c r="K2302" s="152" t="s">
        <v>744</v>
      </c>
      <c r="L2302" s="152" t="s">
        <v>741</v>
      </c>
      <c r="M2302">
        <v>2022</v>
      </c>
      <c r="N2302" t="s">
        <v>6714</v>
      </c>
    </row>
    <row r="2303" spans="1:14">
      <c r="A2303" s="152" t="s">
        <v>3175</v>
      </c>
      <c r="B2303" s="152" t="s">
        <v>444</v>
      </c>
      <c r="C2303" s="152" t="s">
        <v>5</v>
      </c>
      <c r="D2303" s="152" t="s">
        <v>622</v>
      </c>
      <c r="E2303" s="152" t="s">
        <v>218</v>
      </c>
      <c r="F2303"/>
      <c r="G2303" s="152" t="s">
        <v>626</v>
      </c>
      <c r="H2303" s="152" t="s">
        <v>201</v>
      </c>
      <c r="I2303" s="152" t="s">
        <v>506</v>
      </c>
      <c r="J2303">
        <v>0.56213999999999997</v>
      </c>
      <c r="K2303" s="152" t="s">
        <v>744</v>
      </c>
      <c r="L2303" s="152" t="s">
        <v>741</v>
      </c>
      <c r="M2303">
        <v>2022</v>
      </c>
      <c r="N2303" t="s">
        <v>6715</v>
      </c>
    </row>
    <row r="2304" spans="1:14">
      <c r="A2304" s="152" t="s">
        <v>3176</v>
      </c>
      <c r="B2304" s="152" t="s">
        <v>444</v>
      </c>
      <c r="C2304" s="152" t="s">
        <v>5</v>
      </c>
      <c r="D2304" s="152" t="s">
        <v>622</v>
      </c>
      <c r="E2304" s="152" t="s">
        <v>218</v>
      </c>
      <c r="F2304"/>
      <c r="G2304" s="152" t="s">
        <v>623</v>
      </c>
      <c r="H2304" s="152" t="s">
        <v>424</v>
      </c>
      <c r="I2304" s="152" t="s">
        <v>506</v>
      </c>
      <c r="J2304">
        <v>0.46338000000000001</v>
      </c>
      <c r="K2304" s="152" t="s">
        <v>744</v>
      </c>
      <c r="L2304" s="152" t="s">
        <v>741</v>
      </c>
      <c r="M2304">
        <v>2022</v>
      </c>
      <c r="N2304" t="s">
        <v>6716</v>
      </c>
    </row>
    <row r="2305" spans="1:14">
      <c r="A2305" s="152" t="s">
        <v>3177</v>
      </c>
      <c r="B2305" s="152" t="s">
        <v>444</v>
      </c>
      <c r="C2305" s="152" t="s">
        <v>5</v>
      </c>
      <c r="D2305" s="152" t="s">
        <v>622</v>
      </c>
      <c r="E2305" s="152" t="s">
        <v>218</v>
      </c>
      <c r="F2305"/>
      <c r="G2305" s="152" t="s">
        <v>624</v>
      </c>
      <c r="H2305" s="152" t="s">
        <v>424</v>
      </c>
      <c r="I2305" s="152" t="s">
        <v>506</v>
      </c>
      <c r="J2305">
        <v>0.50314999999999999</v>
      </c>
      <c r="K2305" s="152" t="s">
        <v>744</v>
      </c>
      <c r="L2305" s="152" t="s">
        <v>741</v>
      </c>
      <c r="M2305">
        <v>2022</v>
      </c>
      <c r="N2305" t="s">
        <v>6717</v>
      </c>
    </row>
    <row r="2306" spans="1:14">
      <c r="A2306" s="152" t="s">
        <v>3178</v>
      </c>
      <c r="B2306" s="152" t="s">
        <v>444</v>
      </c>
      <c r="C2306" s="152" t="s">
        <v>5</v>
      </c>
      <c r="D2306" s="152" t="s">
        <v>622</v>
      </c>
      <c r="E2306" s="152" t="s">
        <v>218</v>
      </c>
      <c r="F2306"/>
      <c r="G2306" s="152" t="s">
        <v>625</v>
      </c>
      <c r="H2306" s="152" t="s">
        <v>424</v>
      </c>
      <c r="I2306" s="152" t="s">
        <v>506</v>
      </c>
      <c r="J2306">
        <v>0.54291</v>
      </c>
      <c r="K2306" s="152" t="s">
        <v>744</v>
      </c>
      <c r="L2306" s="152" t="s">
        <v>741</v>
      </c>
      <c r="M2306">
        <v>2022</v>
      </c>
      <c r="N2306" t="s">
        <v>6718</v>
      </c>
    </row>
    <row r="2307" spans="1:14">
      <c r="A2307" s="152" t="s">
        <v>3179</v>
      </c>
      <c r="B2307" s="152" t="s">
        <v>444</v>
      </c>
      <c r="C2307" s="152" t="s">
        <v>5</v>
      </c>
      <c r="D2307" s="152" t="s">
        <v>622</v>
      </c>
      <c r="E2307" s="152" t="s">
        <v>218</v>
      </c>
      <c r="F2307"/>
      <c r="G2307" s="152" t="s">
        <v>626</v>
      </c>
      <c r="H2307" s="152" t="s">
        <v>424</v>
      </c>
      <c r="I2307" s="152" t="s">
        <v>506</v>
      </c>
      <c r="J2307">
        <v>0.49758000000000002</v>
      </c>
      <c r="K2307" s="152" t="s">
        <v>744</v>
      </c>
      <c r="L2307" s="152" t="s">
        <v>741</v>
      </c>
      <c r="M2307">
        <v>2022</v>
      </c>
      <c r="N2307" t="s">
        <v>6719</v>
      </c>
    </row>
    <row r="2308" spans="1:14">
      <c r="A2308" s="152" t="s">
        <v>3180</v>
      </c>
      <c r="B2308" s="152" t="s">
        <v>444</v>
      </c>
      <c r="C2308" s="152" t="s">
        <v>5</v>
      </c>
      <c r="D2308" s="152" t="s">
        <v>622</v>
      </c>
      <c r="E2308" s="152" t="s">
        <v>218</v>
      </c>
      <c r="F2308"/>
      <c r="G2308" s="152" t="s">
        <v>623</v>
      </c>
      <c r="H2308" s="152" t="s">
        <v>606</v>
      </c>
      <c r="I2308" s="152" t="s">
        <v>506</v>
      </c>
      <c r="J2308">
        <v>0.74573999999999996</v>
      </c>
      <c r="K2308" s="152" t="s">
        <v>744</v>
      </c>
      <c r="L2308" s="152" t="s">
        <v>741</v>
      </c>
      <c r="M2308">
        <v>2022</v>
      </c>
      <c r="N2308" t="s">
        <v>6720</v>
      </c>
    </row>
    <row r="2309" spans="1:14">
      <c r="A2309" s="152" t="s">
        <v>3181</v>
      </c>
      <c r="B2309" s="152" t="s">
        <v>444</v>
      </c>
      <c r="C2309" s="152" t="s">
        <v>5</v>
      </c>
      <c r="D2309" s="152" t="s">
        <v>622</v>
      </c>
      <c r="E2309" s="152" t="s">
        <v>218</v>
      </c>
      <c r="F2309"/>
      <c r="G2309" s="152" t="s">
        <v>624</v>
      </c>
      <c r="H2309" s="152" t="s">
        <v>606</v>
      </c>
      <c r="I2309" s="152" t="s">
        <v>506</v>
      </c>
      <c r="J2309">
        <v>0.80972999999999995</v>
      </c>
      <c r="K2309" s="152" t="s">
        <v>744</v>
      </c>
      <c r="L2309" s="152" t="s">
        <v>741</v>
      </c>
      <c r="M2309">
        <v>2022</v>
      </c>
      <c r="N2309" t="s">
        <v>6721</v>
      </c>
    </row>
    <row r="2310" spans="1:14">
      <c r="A2310" s="152" t="s">
        <v>3182</v>
      </c>
      <c r="B2310" s="152" t="s">
        <v>444</v>
      </c>
      <c r="C2310" s="152" t="s">
        <v>5</v>
      </c>
      <c r="D2310" s="152" t="s">
        <v>622</v>
      </c>
      <c r="E2310" s="152" t="s">
        <v>218</v>
      </c>
      <c r="F2310"/>
      <c r="G2310" s="152" t="s">
        <v>625</v>
      </c>
      <c r="H2310" s="152" t="s">
        <v>606</v>
      </c>
      <c r="I2310" s="152" t="s">
        <v>506</v>
      </c>
      <c r="J2310">
        <v>0.87373000000000001</v>
      </c>
      <c r="K2310" s="152" t="s">
        <v>744</v>
      </c>
      <c r="L2310" s="152" t="s">
        <v>741</v>
      </c>
      <c r="M2310">
        <v>2022</v>
      </c>
      <c r="N2310" t="s">
        <v>6722</v>
      </c>
    </row>
    <row r="2311" spans="1:14">
      <c r="A2311" s="152" t="s">
        <v>3183</v>
      </c>
      <c r="B2311" s="152" t="s">
        <v>444</v>
      </c>
      <c r="C2311" s="152" t="s">
        <v>5</v>
      </c>
      <c r="D2311" s="152" t="s">
        <v>622</v>
      </c>
      <c r="E2311" s="152" t="s">
        <v>218</v>
      </c>
      <c r="F2311"/>
      <c r="G2311" s="152" t="s">
        <v>626</v>
      </c>
      <c r="H2311" s="152" t="s">
        <v>606</v>
      </c>
      <c r="I2311" s="152" t="s">
        <v>506</v>
      </c>
      <c r="J2311">
        <v>0.80078000000000005</v>
      </c>
      <c r="K2311" s="152" t="s">
        <v>744</v>
      </c>
      <c r="L2311" s="152" t="s">
        <v>741</v>
      </c>
      <c r="M2311">
        <v>2022</v>
      </c>
      <c r="N2311" t="s">
        <v>6723</v>
      </c>
    </row>
    <row r="2312" spans="1:14">
      <c r="A2312" s="152" t="s">
        <v>3184</v>
      </c>
      <c r="B2312" s="152" t="s">
        <v>444</v>
      </c>
      <c r="C2312" s="152" t="s">
        <v>5</v>
      </c>
      <c r="D2312" s="152" t="s">
        <v>622</v>
      </c>
      <c r="E2312" s="152" t="s">
        <v>219</v>
      </c>
      <c r="F2312"/>
      <c r="G2312" s="152" t="s">
        <v>623</v>
      </c>
      <c r="H2312" s="152" t="s">
        <v>201</v>
      </c>
      <c r="I2312" s="152" t="s">
        <v>506</v>
      </c>
      <c r="J2312"/>
      <c r="K2312" s="152" t="s">
        <v>744</v>
      </c>
      <c r="L2312" s="152" t="s">
        <v>741</v>
      </c>
      <c r="M2312">
        <v>2022</v>
      </c>
      <c r="N2312" t="s">
        <v>6724</v>
      </c>
    </row>
    <row r="2313" spans="1:14">
      <c r="A2313" s="152" t="s">
        <v>3185</v>
      </c>
      <c r="B2313" s="152" t="s">
        <v>444</v>
      </c>
      <c r="C2313" s="152" t="s">
        <v>5</v>
      </c>
      <c r="D2313" s="152" t="s">
        <v>622</v>
      </c>
      <c r="E2313" s="152" t="s">
        <v>219</v>
      </c>
      <c r="F2313"/>
      <c r="G2313" s="152" t="s">
        <v>624</v>
      </c>
      <c r="H2313" s="152" t="s">
        <v>201</v>
      </c>
      <c r="I2313" s="152" t="s">
        <v>506</v>
      </c>
      <c r="J2313">
        <v>0.25908999999999999</v>
      </c>
      <c r="K2313" s="152" t="s">
        <v>744</v>
      </c>
      <c r="L2313" s="152" t="s">
        <v>741</v>
      </c>
      <c r="M2313">
        <v>2022</v>
      </c>
      <c r="N2313" t="s">
        <v>6725</v>
      </c>
    </row>
    <row r="2314" spans="1:14">
      <c r="A2314" s="152" t="s">
        <v>3186</v>
      </c>
      <c r="B2314" s="152" t="s">
        <v>444</v>
      </c>
      <c r="C2314" s="152" t="s">
        <v>5</v>
      </c>
      <c r="D2314" s="152" t="s">
        <v>622</v>
      </c>
      <c r="E2314" s="152" t="s">
        <v>219</v>
      </c>
      <c r="F2314"/>
      <c r="G2314" s="152" t="s">
        <v>625</v>
      </c>
      <c r="H2314" s="152" t="s">
        <v>201</v>
      </c>
      <c r="I2314" s="152" t="s">
        <v>506</v>
      </c>
      <c r="J2314">
        <v>0.14555999999999999</v>
      </c>
      <c r="K2314" s="152" t="s">
        <v>744</v>
      </c>
      <c r="L2314" s="152" t="s">
        <v>741</v>
      </c>
      <c r="M2314">
        <v>2022</v>
      </c>
      <c r="N2314" t="s">
        <v>6726</v>
      </c>
    </row>
    <row r="2315" spans="1:14">
      <c r="A2315" s="152" t="s">
        <v>3187</v>
      </c>
      <c r="B2315" s="152" t="s">
        <v>444</v>
      </c>
      <c r="C2315" s="152" t="s">
        <v>5</v>
      </c>
      <c r="D2315" s="152" t="s">
        <v>622</v>
      </c>
      <c r="E2315" s="152" t="s">
        <v>219</v>
      </c>
      <c r="F2315"/>
      <c r="G2315" s="152" t="s">
        <v>626</v>
      </c>
      <c r="H2315" s="152" t="s">
        <v>201</v>
      </c>
      <c r="I2315" s="152" t="s">
        <v>506</v>
      </c>
      <c r="J2315">
        <v>0.38655</v>
      </c>
      <c r="K2315" s="152" t="s">
        <v>744</v>
      </c>
      <c r="L2315" s="152" t="s">
        <v>741</v>
      </c>
      <c r="M2315">
        <v>2022</v>
      </c>
      <c r="N2315" t="s">
        <v>6727</v>
      </c>
    </row>
    <row r="2316" spans="1:14">
      <c r="A2316" s="152" t="s">
        <v>3188</v>
      </c>
      <c r="B2316" s="152" t="s">
        <v>444</v>
      </c>
      <c r="C2316" s="152" t="s">
        <v>5</v>
      </c>
      <c r="D2316" s="152" t="s">
        <v>622</v>
      </c>
      <c r="E2316" s="152" t="s">
        <v>219</v>
      </c>
      <c r="F2316"/>
      <c r="G2316" s="152" t="s">
        <v>623</v>
      </c>
      <c r="H2316" s="152" t="s">
        <v>424</v>
      </c>
      <c r="I2316" s="152" t="s">
        <v>506</v>
      </c>
      <c r="J2316">
        <v>0.55762999999999996</v>
      </c>
      <c r="K2316" s="152" t="s">
        <v>744</v>
      </c>
      <c r="L2316" s="152" t="s">
        <v>741</v>
      </c>
      <c r="M2316">
        <v>2022</v>
      </c>
      <c r="N2316" t="s">
        <v>6728</v>
      </c>
    </row>
    <row r="2317" spans="1:14">
      <c r="A2317" s="152" t="s">
        <v>3189</v>
      </c>
      <c r="B2317" s="152" t="s">
        <v>444</v>
      </c>
      <c r="C2317" s="152" t="s">
        <v>5</v>
      </c>
      <c r="D2317" s="152" t="s">
        <v>622</v>
      </c>
      <c r="E2317" s="152" t="s">
        <v>219</v>
      </c>
      <c r="F2317"/>
      <c r="G2317" s="152" t="s">
        <v>624</v>
      </c>
      <c r="H2317" s="152" t="s">
        <v>424</v>
      </c>
      <c r="I2317" s="152" t="s">
        <v>506</v>
      </c>
      <c r="J2317">
        <v>0.63622999999999996</v>
      </c>
      <c r="K2317" s="152" t="s">
        <v>744</v>
      </c>
      <c r="L2317" s="152" t="s">
        <v>741</v>
      </c>
      <c r="M2317">
        <v>2022</v>
      </c>
      <c r="N2317" t="s">
        <v>6729</v>
      </c>
    </row>
    <row r="2318" spans="1:14">
      <c r="A2318" s="152" t="s">
        <v>3190</v>
      </c>
      <c r="B2318" s="152" t="s">
        <v>444</v>
      </c>
      <c r="C2318" s="152" t="s">
        <v>5</v>
      </c>
      <c r="D2318" s="152" t="s">
        <v>622</v>
      </c>
      <c r="E2318" s="152" t="s">
        <v>219</v>
      </c>
      <c r="F2318"/>
      <c r="G2318" s="152" t="s">
        <v>625</v>
      </c>
      <c r="H2318" s="152" t="s">
        <v>424</v>
      </c>
      <c r="I2318" s="152" t="s">
        <v>506</v>
      </c>
      <c r="J2318">
        <v>0.71482999999999997</v>
      </c>
      <c r="K2318" s="152" t="s">
        <v>744</v>
      </c>
      <c r="L2318" s="152" t="s">
        <v>741</v>
      </c>
      <c r="M2318">
        <v>2022</v>
      </c>
      <c r="N2318" t="s">
        <v>6730</v>
      </c>
    </row>
    <row r="2319" spans="1:14">
      <c r="A2319" s="152" t="s">
        <v>3191</v>
      </c>
      <c r="B2319" s="152" t="s">
        <v>444</v>
      </c>
      <c r="C2319" s="152" t="s">
        <v>5</v>
      </c>
      <c r="D2319" s="152" t="s">
        <v>622</v>
      </c>
      <c r="E2319" s="152" t="s">
        <v>219</v>
      </c>
      <c r="F2319"/>
      <c r="G2319" s="152" t="s">
        <v>626</v>
      </c>
      <c r="H2319" s="152" t="s">
        <v>424</v>
      </c>
      <c r="I2319" s="152" t="s">
        <v>506</v>
      </c>
      <c r="J2319">
        <v>0.60792999999999997</v>
      </c>
      <c r="K2319" s="152" t="s">
        <v>744</v>
      </c>
      <c r="L2319" s="152" t="s">
        <v>741</v>
      </c>
      <c r="M2319">
        <v>2022</v>
      </c>
      <c r="N2319" t="s">
        <v>6731</v>
      </c>
    </row>
    <row r="2320" spans="1:14">
      <c r="A2320" s="152" t="s">
        <v>3192</v>
      </c>
      <c r="B2320" s="152" t="s">
        <v>444</v>
      </c>
      <c r="C2320" s="152" t="s">
        <v>5</v>
      </c>
      <c r="D2320" s="152" t="s">
        <v>622</v>
      </c>
      <c r="E2320" s="152" t="s">
        <v>219</v>
      </c>
      <c r="F2320"/>
      <c r="G2320" s="152" t="s">
        <v>623</v>
      </c>
      <c r="H2320" s="152" t="s">
        <v>606</v>
      </c>
      <c r="I2320" s="152" t="s">
        <v>506</v>
      </c>
      <c r="J2320">
        <v>0.89742</v>
      </c>
      <c r="K2320" s="152" t="s">
        <v>744</v>
      </c>
      <c r="L2320" s="152" t="s">
        <v>741</v>
      </c>
      <c r="M2320">
        <v>2022</v>
      </c>
      <c r="N2320" t="s">
        <v>6732</v>
      </c>
    </row>
    <row r="2321" spans="1:14">
      <c r="A2321" s="152" t="s">
        <v>3193</v>
      </c>
      <c r="B2321" s="152" t="s">
        <v>444</v>
      </c>
      <c r="C2321" s="152" t="s">
        <v>5</v>
      </c>
      <c r="D2321" s="152" t="s">
        <v>622</v>
      </c>
      <c r="E2321" s="152" t="s">
        <v>219</v>
      </c>
      <c r="F2321"/>
      <c r="G2321" s="152" t="s">
        <v>624</v>
      </c>
      <c r="H2321" s="152" t="s">
        <v>606</v>
      </c>
      <c r="I2321" s="152" t="s">
        <v>506</v>
      </c>
      <c r="J2321">
        <v>1.0239199999999999</v>
      </c>
      <c r="K2321" s="152" t="s">
        <v>744</v>
      </c>
      <c r="L2321" s="152" t="s">
        <v>741</v>
      </c>
      <c r="M2321">
        <v>2022</v>
      </c>
      <c r="N2321" t="s">
        <v>6733</v>
      </c>
    </row>
    <row r="2322" spans="1:14">
      <c r="A2322" s="152" t="s">
        <v>3194</v>
      </c>
      <c r="B2322" s="152" t="s">
        <v>444</v>
      </c>
      <c r="C2322" s="152" t="s">
        <v>5</v>
      </c>
      <c r="D2322" s="152" t="s">
        <v>622</v>
      </c>
      <c r="E2322" s="152" t="s">
        <v>219</v>
      </c>
      <c r="F2322"/>
      <c r="G2322" s="152" t="s">
        <v>625</v>
      </c>
      <c r="H2322" s="152" t="s">
        <v>606</v>
      </c>
      <c r="I2322" s="152" t="s">
        <v>506</v>
      </c>
      <c r="J2322">
        <v>1.1504099999999999</v>
      </c>
      <c r="K2322" s="152" t="s">
        <v>744</v>
      </c>
      <c r="L2322" s="152" t="s">
        <v>741</v>
      </c>
      <c r="M2322">
        <v>2022</v>
      </c>
      <c r="N2322" t="s">
        <v>6734</v>
      </c>
    </row>
    <row r="2323" spans="1:14">
      <c r="A2323" s="152" t="s">
        <v>3195</v>
      </c>
      <c r="B2323" s="152" t="s">
        <v>444</v>
      </c>
      <c r="C2323" s="152" t="s">
        <v>5</v>
      </c>
      <c r="D2323" s="152" t="s">
        <v>622</v>
      </c>
      <c r="E2323" s="152" t="s">
        <v>219</v>
      </c>
      <c r="F2323"/>
      <c r="G2323" s="152" t="s">
        <v>626</v>
      </c>
      <c r="H2323" s="152" t="s">
        <v>606</v>
      </c>
      <c r="I2323" s="152" t="s">
        <v>506</v>
      </c>
      <c r="J2323">
        <v>0.97838000000000003</v>
      </c>
      <c r="K2323" s="152" t="s">
        <v>744</v>
      </c>
      <c r="L2323" s="152" t="s">
        <v>741</v>
      </c>
      <c r="M2323">
        <v>2022</v>
      </c>
      <c r="N2323" t="s">
        <v>6735</v>
      </c>
    </row>
    <row r="2324" spans="1:14">
      <c r="A2324" s="152" t="s">
        <v>3196</v>
      </c>
      <c r="B2324" s="152" t="s">
        <v>444</v>
      </c>
      <c r="C2324" s="152" t="s">
        <v>5</v>
      </c>
      <c r="D2324" s="152" t="s">
        <v>622</v>
      </c>
      <c r="E2324" s="152" t="s">
        <v>220</v>
      </c>
      <c r="F2324"/>
      <c r="G2324" s="152" t="s">
        <v>623</v>
      </c>
      <c r="H2324" s="152" t="s">
        <v>201</v>
      </c>
      <c r="I2324" s="152" t="s">
        <v>506</v>
      </c>
      <c r="J2324"/>
      <c r="K2324" s="152" t="s">
        <v>744</v>
      </c>
      <c r="L2324" s="152" t="s">
        <v>741</v>
      </c>
      <c r="M2324">
        <v>2022</v>
      </c>
      <c r="N2324" t="s">
        <v>6736</v>
      </c>
    </row>
    <row r="2325" spans="1:14">
      <c r="A2325" s="152" t="s">
        <v>3197</v>
      </c>
      <c r="B2325" s="152" t="s">
        <v>444</v>
      </c>
      <c r="C2325" s="152" t="s">
        <v>5</v>
      </c>
      <c r="D2325" s="152" t="s">
        <v>622</v>
      </c>
      <c r="E2325" s="152" t="s">
        <v>220</v>
      </c>
      <c r="F2325"/>
      <c r="G2325" s="152" t="s">
        <v>624</v>
      </c>
      <c r="H2325" s="152" t="s">
        <v>201</v>
      </c>
      <c r="I2325" s="152" t="s">
        <v>506</v>
      </c>
      <c r="J2325">
        <v>0.21312</v>
      </c>
      <c r="K2325" s="152" t="s">
        <v>744</v>
      </c>
      <c r="L2325" s="152" t="s">
        <v>741</v>
      </c>
      <c r="M2325">
        <v>2022</v>
      </c>
      <c r="N2325" t="s">
        <v>6737</v>
      </c>
    </row>
    <row r="2326" spans="1:14">
      <c r="A2326" s="152" t="s">
        <v>3198</v>
      </c>
      <c r="B2326" s="152" t="s">
        <v>444</v>
      </c>
      <c r="C2326" s="152" t="s">
        <v>5</v>
      </c>
      <c r="D2326" s="152" t="s">
        <v>622</v>
      </c>
      <c r="E2326" s="152" t="s">
        <v>220</v>
      </c>
      <c r="F2326"/>
      <c r="G2326" s="152" t="s">
        <v>625</v>
      </c>
      <c r="H2326" s="152" t="s">
        <v>201</v>
      </c>
      <c r="I2326" s="152" t="s">
        <v>506</v>
      </c>
      <c r="J2326">
        <v>0.1255</v>
      </c>
      <c r="K2326" s="152" t="s">
        <v>744</v>
      </c>
      <c r="L2326" s="152" t="s">
        <v>741</v>
      </c>
      <c r="M2326">
        <v>2022</v>
      </c>
      <c r="N2326" t="s">
        <v>6738</v>
      </c>
    </row>
    <row r="2327" spans="1:14">
      <c r="A2327" s="152" t="s">
        <v>3199</v>
      </c>
      <c r="B2327" s="152" t="s">
        <v>444</v>
      </c>
      <c r="C2327" s="152" t="s">
        <v>5</v>
      </c>
      <c r="D2327" s="152" t="s">
        <v>622</v>
      </c>
      <c r="E2327" s="152" t="s">
        <v>220</v>
      </c>
      <c r="F2327"/>
      <c r="G2327" s="152" t="s">
        <v>626</v>
      </c>
      <c r="H2327" s="152" t="s">
        <v>201</v>
      </c>
      <c r="I2327" s="152" t="s">
        <v>506</v>
      </c>
      <c r="J2327">
        <v>0.18597</v>
      </c>
      <c r="K2327" s="152" t="s">
        <v>744</v>
      </c>
      <c r="L2327" s="152" t="s">
        <v>741</v>
      </c>
      <c r="M2327">
        <v>2022</v>
      </c>
      <c r="N2327" t="s">
        <v>6739</v>
      </c>
    </row>
    <row r="2328" spans="1:14">
      <c r="A2328" s="152" t="s">
        <v>3200</v>
      </c>
      <c r="B2328" s="152" t="s">
        <v>444</v>
      </c>
      <c r="C2328" s="152" t="s">
        <v>5</v>
      </c>
      <c r="D2328" s="152" t="s">
        <v>622</v>
      </c>
      <c r="E2328" s="152" t="s">
        <v>220</v>
      </c>
      <c r="F2328"/>
      <c r="G2328" s="152" t="s">
        <v>623</v>
      </c>
      <c r="H2328" s="152" t="s">
        <v>424</v>
      </c>
      <c r="I2328" s="152" t="s">
        <v>506</v>
      </c>
      <c r="J2328">
        <v>0.79096999999999995</v>
      </c>
      <c r="K2328" s="152" t="s">
        <v>744</v>
      </c>
      <c r="L2328" s="152" t="s">
        <v>741</v>
      </c>
      <c r="M2328">
        <v>2022</v>
      </c>
      <c r="N2328" t="s">
        <v>6740</v>
      </c>
    </row>
    <row r="2329" spans="1:14">
      <c r="A2329" s="152" t="s">
        <v>3201</v>
      </c>
      <c r="B2329" s="152" t="s">
        <v>444</v>
      </c>
      <c r="C2329" s="152" t="s">
        <v>5</v>
      </c>
      <c r="D2329" s="152" t="s">
        <v>622</v>
      </c>
      <c r="E2329" s="152" t="s">
        <v>220</v>
      </c>
      <c r="F2329"/>
      <c r="G2329" s="152" t="s">
        <v>624</v>
      </c>
      <c r="H2329" s="152" t="s">
        <v>424</v>
      </c>
      <c r="I2329" s="152" t="s">
        <v>506</v>
      </c>
      <c r="J2329">
        <v>0.96194000000000002</v>
      </c>
      <c r="K2329" s="152" t="s">
        <v>744</v>
      </c>
      <c r="L2329" s="152" t="s">
        <v>741</v>
      </c>
      <c r="M2329">
        <v>2022</v>
      </c>
      <c r="N2329" t="s">
        <v>6741</v>
      </c>
    </row>
    <row r="2330" spans="1:14">
      <c r="A2330" s="152" t="s">
        <v>3202</v>
      </c>
      <c r="B2330" s="152" t="s">
        <v>444</v>
      </c>
      <c r="C2330" s="152" t="s">
        <v>5</v>
      </c>
      <c r="D2330" s="152" t="s">
        <v>622</v>
      </c>
      <c r="E2330" s="152" t="s">
        <v>220</v>
      </c>
      <c r="F2330"/>
      <c r="G2330" s="152" t="s">
        <v>625</v>
      </c>
      <c r="H2330" s="152" t="s">
        <v>424</v>
      </c>
      <c r="I2330" s="152" t="s">
        <v>506</v>
      </c>
      <c r="J2330">
        <v>1.1329100000000001</v>
      </c>
      <c r="K2330" s="152" t="s">
        <v>744</v>
      </c>
      <c r="L2330" s="152" t="s">
        <v>741</v>
      </c>
      <c r="M2330">
        <v>2022</v>
      </c>
      <c r="N2330" t="s">
        <v>6742</v>
      </c>
    </row>
    <row r="2331" spans="1:14">
      <c r="A2331" s="152" t="s">
        <v>3203</v>
      </c>
      <c r="B2331" s="152" t="s">
        <v>444</v>
      </c>
      <c r="C2331" s="152" t="s">
        <v>5</v>
      </c>
      <c r="D2331" s="152" t="s">
        <v>622</v>
      </c>
      <c r="E2331" s="152" t="s">
        <v>220</v>
      </c>
      <c r="F2331"/>
      <c r="G2331" s="152" t="s">
        <v>626</v>
      </c>
      <c r="H2331" s="152" t="s">
        <v>424</v>
      </c>
      <c r="I2331" s="152" t="s">
        <v>506</v>
      </c>
      <c r="J2331">
        <v>0.99336999999999998</v>
      </c>
      <c r="K2331" s="152" t="s">
        <v>744</v>
      </c>
      <c r="L2331" s="152" t="s">
        <v>741</v>
      </c>
      <c r="M2331">
        <v>2022</v>
      </c>
      <c r="N2331" t="s">
        <v>6743</v>
      </c>
    </row>
    <row r="2332" spans="1:14">
      <c r="A2332" s="152" t="s">
        <v>3204</v>
      </c>
      <c r="B2332" s="152" t="s">
        <v>444</v>
      </c>
      <c r="C2332" s="152" t="s">
        <v>5</v>
      </c>
      <c r="D2332" s="152" t="s">
        <v>622</v>
      </c>
      <c r="E2332" s="152" t="s">
        <v>220</v>
      </c>
      <c r="F2332"/>
      <c r="G2332" s="152" t="s">
        <v>623</v>
      </c>
      <c r="H2332" s="152" t="s">
        <v>606</v>
      </c>
      <c r="I2332" s="152" t="s">
        <v>506</v>
      </c>
      <c r="J2332">
        <v>1.27294</v>
      </c>
      <c r="K2332" s="152" t="s">
        <v>744</v>
      </c>
      <c r="L2332" s="152" t="s">
        <v>741</v>
      </c>
      <c r="M2332">
        <v>2022</v>
      </c>
      <c r="N2332" t="s">
        <v>6744</v>
      </c>
    </row>
    <row r="2333" spans="1:14">
      <c r="A2333" s="152" t="s">
        <v>3205</v>
      </c>
      <c r="B2333" s="152" t="s">
        <v>444</v>
      </c>
      <c r="C2333" s="152" t="s">
        <v>5</v>
      </c>
      <c r="D2333" s="152" t="s">
        <v>622</v>
      </c>
      <c r="E2333" s="152" t="s">
        <v>220</v>
      </c>
      <c r="F2333"/>
      <c r="G2333" s="152" t="s">
        <v>624</v>
      </c>
      <c r="H2333" s="152" t="s">
        <v>606</v>
      </c>
      <c r="I2333" s="152" t="s">
        <v>506</v>
      </c>
      <c r="J2333">
        <v>1.54809</v>
      </c>
      <c r="K2333" s="152" t="s">
        <v>744</v>
      </c>
      <c r="L2333" s="152" t="s">
        <v>741</v>
      </c>
      <c r="M2333">
        <v>2022</v>
      </c>
      <c r="N2333" t="s">
        <v>6745</v>
      </c>
    </row>
    <row r="2334" spans="1:14">
      <c r="A2334" s="152" t="s">
        <v>3206</v>
      </c>
      <c r="B2334" s="152" t="s">
        <v>444</v>
      </c>
      <c r="C2334" s="152" t="s">
        <v>5</v>
      </c>
      <c r="D2334" s="152" t="s">
        <v>622</v>
      </c>
      <c r="E2334" s="152" t="s">
        <v>220</v>
      </c>
      <c r="F2334"/>
      <c r="G2334" s="152" t="s">
        <v>625</v>
      </c>
      <c r="H2334" s="152" t="s">
        <v>606</v>
      </c>
      <c r="I2334" s="152" t="s">
        <v>506</v>
      </c>
      <c r="J2334">
        <v>1.82324</v>
      </c>
      <c r="K2334" s="152" t="s">
        <v>744</v>
      </c>
      <c r="L2334" s="152" t="s">
        <v>741</v>
      </c>
      <c r="M2334">
        <v>2022</v>
      </c>
      <c r="N2334" t="s">
        <v>6746</v>
      </c>
    </row>
    <row r="2335" spans="1:14">
      <c r="A2335" s="152" t="s">
        <v>3207</v>
      </c>
      <c r="B2335" s="152" t="s">
        <v>444</v>
      </c>
      <c r="C2335" s="152" t="s">
        <v>5</v>
      </c>
      <c r="D2335" s="152" t="s">
        <v>622</v>
      </c>
      <c r="E2335" s="152" t="s">
        <v>220</v>
      </c>
      <c r="F2335"/>
      <c r="G2335" s="152" t="s">
        <v>626</v>
      </c>
      <c r="H2335" s="152" t="s">
        <v>606</v>
      </c>
      <c r="I2335" s="152" t="s">
        <v>506</v>
      </c>
      <c r="J2335">
        <v>1.5986800000000001</v>
      </c>
      <c r="K2335" s="152" t="s">
        <v>744</v>
      </c>
      <c r="L2335" s="152" t="s">
        <v>741</v>
      </c>
      <c r="M2335">
        <v>2022</v>
      </c>
      <c r="N2335" t="s">
        <v>6747</v>
      </c>
    </row>
    <row r="2336" spans="1:14">
      <c r="A2336" s="152" t="s">
        <v>3208</v>
      </c>
      <c r="B2336" s="152" t="s">
        <v>444</v>
      </c>
      <c r="C2336" s="152" t="s">
        <v>5</v>
      </c>
      <c r="D2336" s="152" t="s">
        <v>622</v>
      </c>
      <c r="E2336" s="152" t="s">
        <v>198</v>
      </c>
      <c r="F2336"/>
      <c r="G2336" s="152" t="s">
        <v>623</v>
      </c>
      <c r="H2336" s="152" t="s">
        <v>201</v>
      </c>
      <c r="I2336" s="152" t="s">
        <v>506</v>
      </c>
      <c r="J2336"/>
      <c r="K2336" s="152" t="s">
        <v>744</v>
      </c>
      <c r="L2336" s="152" t="s">
        <v>741</v>
      </c>
      <c r="M2336">
        <v>2022</v>
      </c>
      <c r="N2336" t="s">
        <v>6748</v>
      </c>
    </row>
    <row r="2337" spans="1:14">
      <c r="A2337" s="152" t="s">
        <v>3209</v>
      </c>
      <c r="B2337" s="152" t="s">
        <v>444</v>
      </c>
      <c r="C2337" s="152" t="s">
        <v>5</v>
      </c>
      <c r="D2337" s="152" t="s">
        <v>622</v>
      </c>
      <c r="E2337" s="152" t="s">
        <v>198</v>
      </c>
      <c r="F2337"/>
      <c r="G2337" s="152" t="s">
        <v>624</v>
      </c>
      <c r="H2337" s="152" t="s">
        <v>201</v>
      </c>
      <c r="I2337" s="152" t="s">
        <v>506</v>
      </c>
      <c r="J2337">
        <v>0.22924</v>
      </c>
      <c r="K2337" s="152" t="s">
        <v>744</v>
      </c>
      <c r="L2337" s="152" t="s">
        <v>741</v>
      </c>
      <c r="M2337">
        <v>2022</v>
      </c>
      <c r="N2337" t="s">
        <v>6749</v>
      </c>
    </row>
    <row r="2338" spans="1:14">
      <c r="A2338" s="152" t="s">
        <v>3210</v>
      </c>
      <c r="B2338" s="152" t="s">
        <v>444</v>
      </c>
      <c r="C2338" s="152" t="s">
        <v>5</v>
      </c>
      <c r="D2338" s="152" t="s">
        <v>622</v>
      </c>
      <c r="E2338" s="152" t="s">
        <v>198</v>
      </c>
      <c r="F2338"/>
      <c r="G2338" s="152" t="s">
        <v>625</v>
      </c>
      <c r="H2338" s="152" t="s">
        <v>201</v>
      </c>
      <c r="I2338" s="152" t="s">
        <v>506</v>
      </c>
      <c r="J2338">
        <v>0.13346</v>
      </c>
      <c r="K2338" s="152" t="s">
        <v>744</v>
      </c>
      <c r="L2338" s="152" t="s">
        <v>741</v>
      </c>
      <c r="M2338">
        <v>2022</v>
      </c>
      <c r="N2338" t="s">
        <v>6750</v>
      </c>
    </row>
    <row r="2339" spans="1:14">
      <c r="A2339" s="152" t="s">
        <v>3211</v>
      </c>
      <c r="B2339" s="152" t="s">
        <v>444</v>
      </c>
      <c r="C2339" s="152" t="s">
        <v>5</v>
      </c>
      <c r="D2339" s="152" t="s">
        <v>622</v>
      </c>
      <c r="E2339" s="152" t="s">
        <v>198</v>
      </c>
      <c r="F2339"/>
      <c r="G2339" s="152" t="s">
        <v>626</v>
      </c>
      <c r="H2339" s="152" t="s">
        <v>201</v>
      </c>
      <c r="I2339" s="152" t="s">
        <v>506</v>
      </c>
      <c r="J2339">
        <v>0.21345</v>
      </c>
      <c r="K2339" s="152" t="s">
        <v>744</v>
      </c>
      <c r="L2339" s="152" t="s">
        <v>741</v>
      </c>
      <c r="M2339">
        <v>2022</v>
      </c>
      <c r="N2339" t="s">
        <v>6751</v>
      </c>
    </row>
    <row r="2340" spans="1:14">
      <c r="A2340" s="152" t="s">
        <v>3212</v>
      </c>
      <c r="B2340" s="152" t="s">
        <v>444</v>
      </c>
      <c r="C2340" s="152" t="s">
        <v>5</v>
      </c>
      <c r="D2340" s="152" t="s">
        <v>622</v>
      </c>
      <c r="E2340" s="152" t="s">
        <v>198</v>
      </c>
      <c r="F2340"/>
      <c r="G2340" s="152" t="s">
        <v>623</v>
      </c>
      <c r="H2340" s="152" t="s">
        <v>424</v>
      </c>
      <c r="I2340" s="152" t="s">
        <v>506</v>
      </c>
      <c r="J2340">
        <v>0.69215000000000004</v>
      </c>
      <c r="K2340" s="152" t="s">
        <v>744</v>
      </c>
      <c r="L2340" s="152" t="s">
        <v>741</v>
      </c>
      <c r="M2340">
        <v>2022</v>
      </c>
      <c r="N2340" t="s">
        <v>6752</v>
      </c>
    </row>
    <row r="2341" spans="1:14">
      <c r="A2341" s="152" t="s">
        <v>3213</v>
      </c>
      <c r="B2341" s="152" t="s">
        <v>444</v>
      </c>
      <c r="C2341" s="152" t="s">
        <v>5</v>
      </c>
      <c r="D2341" s="152" t="s">
        <v>622</v>
      </c>
      <c r="E2341" s="152" t="s">
        <v>198</v>
      </c>
      <c r="F2341"/>
      <c r="G2341" s="152" t="s">
        <v>624</v>
      </c>
      <c r="H2341" s="152" t="s">
        <v>424</v>
      </c>
      <c r="I2341" s="152" t="s">
        <v>506</v>
      </c>
      <c r="J2341">
        <v>0.82367999999999997</v>
      </c>
      <c r="K2341" s="152" t="s">
        <v>744</v>
      </c>
      <c r="L2341" s="152" t="s">
        <v>741</v>
      </c>
      <c r="M2341">
        <v>2022</v>
      </c>
      <c r="N2341" t="s">
        <v>6753</v>
      </c>
    </row>
    <row r="2342" spans="1:14">
      <c r="A2342" s="152" t="s">
        <v>3214</v>
      </c>
      <c r="B2342" s="152" t="s">
        <v>444</v>
      </c>
      <c r="C2342" s="152" t="s">
        <v>5</v>
      </c>
      <c r="D2342" s="152" t="s">
        <v>622</v>
      </c>
      <c r="E2342" s="152" t="s">
        <v>198</v>
      </c>
      <c r="F2342"/>
      <c r="G2342" s="152" t="s">
        <v>625</v>
      </c>
      <c r="H2342" s="152" t="s">
        <v>424</v>
      </c>
      <c r="I2342" s="152" t="s">
        <v>506</v>
      </c>
      <c r="J2342">
        <v>0.95521999999999996</v>
      </c>
      <c r="K2342" s="152" t="s">
        <v>744</v>
      </c>
      <c r="L2342" s="152" t="s">
        <v>741</v>
      </c>
      <c r="M2342">
        <v>2022</v>
      </c>
      <c r="N2342" t="s">
        <v>6754</v>
      </c>
    </row>
    <row r="2343" spans="1:14">
      <c r="A2343" s="152" t="s">
        <v>3215</v>
      </c>
      <c r="B2343" s="152" t="s">
        <v>444</v>
      </c>
      <c r="C2343" s="152" t="s">
        <v>5</v>
      </c>
      <c r="D2343" s="152" t="s">
        <v>622</v>
      </c>
      <c r="E2343" s="152" t="s">
        <v>198</v>
      </c>
      <c r="F2343"/>
      <c r="G2343" s="152" t="s">
        <v>626</v>
      </c>
      <c r="H2343" s="152" t="s">
        <v>424</v>
      </c>
      <c r="I2343" s="152" t="s">
        <v>506</v>
      </c>
      <c r="J2343">
        <v>0.84060999999999997</v>
      </c>
      <c r="K2343" s="152" t="s">
        <v>744</v>
      </c>
      <c r="L2343" s="152" t="s">
        <v>741</v>
      </c>
      <c r="M2343">
        <v>2022</v>
      </c>
      <c r="N2343" t="s">
        <v>6755</v>
      </c>
    </row>
    <row r="2344" spans="1:14">
      <c r="A2344" s="152" t="s">
        <v>3216</v>
      </c>
      <c r="B2344" s="152" t="s">
        <v>444</v>
      </c>
      <c r="C2344" s="152" t="s">
        <v>5</v>
      </c>
      <c r="D2344" s="152" t="s">
        <v>622</v>
      </c>
      <c r="E2344" s="152" t="s">
        <v>198</v>
      </c>
      <c r="F2344"/>
      <c r="G2344" s="152" t="s">
        <v>623</v>
      </c>
      <c r="H2344" s="152" t="s">
        <v>606</v>
      </c>
      <c r="I2344" s="152" t="s">
        <v>506</v>
      </c>
      <c r="J2344">
        <v>1.11389</v>
      </c>
      <c r="K2344" s="152" t="s">
        <v>744</v>
      </c>
      <c r="L2344" s="152" t="s">
        <v>741</v>
      </c>
      <c r="M2344">
        <v>2022</v>
      </c>
      <c r="N2344" t="s">
        <v>6756</v>
      </c>
    </row>
    <row r="2345" spans="1:14">
      <c r="A2345" s="152" t="s">
        <v>3217</v>
      </c>
      <c r="B2345" s="152" t="s">
        <v>444</v>
      </c>
      <c r="C2345" s="152" t="s">
        <v>5</v>
      </c>
      <c r="D2345" s="152" t="s">
        <v>622</v>
      </c>
      <c r="E2345" s="152" t="s">
        <v>198</v>
      </c>
      <c r="F2345"/>
      <c r="G2345" s="152" t="s">
        <v>624</v>
      </c>
      <c r="H2345" s="152" t="s">
        <v>606</v>
      </c>
      <c r="I2345" s="152" t="s">
        <v>506</v>
      </c>
      <c r="J2345">
        <v>1.3255699999999999</v>
      </c>
      <c r="K2345" s="152" t="s">
        <v>744</v>
      </c>
      <c r="L2345" s="152" t="s">
        <v>741</v>
      </c>
      <c r="M2345">
        <v>2022</v>
      </c>
      <c r="N2345" t="s">
        <v>6757</v>
      </c>
    </row>
    <row r="2346" spans="1:14">
      <c r="A2346" s="152" t="s">
        <v>3218</v>
      </c>
      <c r="B2346" s="152" t="s">
        <v>444</v>
      </c>
      <c r="C2346" s="152" t="s">
        <v>5</v>
      </c>
      <c r="D2346" s="152" t="s">
        <v>622</v>
      </c>
      <c r="E2346" s="152" t="s">
        <v>198</v>
      </c>
      <c r="F2346"/>
      <c r="G2346" s="152" t="s">
        <v>625</v>
      </c>
      <c r="H2346" s="152" t="s">
        <v>606</v>
      </c>
      <c r="I2346" s="152" t="s">
        <v>506</v>
      </c>
      <c r="J2346">
        <v>1.5372600000000001</v>
      </c>
      <c r="K2346" s="152" t="s">
        <v>744</v>
      </c>
      <c r="L2346" s="152" t="s">
        <v>741</v>
      </c>
      <c r="M2346">
        <v>2022</v>
      </c>
      <c r="N2346" t="s">
        <v>6758</v>
      </c>
    </row>
    <row r="2347" spans="1:14">
      <c r="A2347" s="152" t="s">
        <v>3219</v>
      </c>
      <c r="B2347" s="152" t="s">
        <v>444</v>
      </c>
      <c r="C2347" s="152" t="s">
        <v>5</v>
      </c>
      <c r="D2347" s="152" t="s">
        <v>622</v>
      </c>
      <c r="E2347" s="152" t="s">
        <v>198</v>
      </c>
      <c r="F2347"/>
      <c r="G2347" s="152" t="s">
        <v>626</v>
      </c>
      <c r="H2347" s="152" t="s">
        <v>606</v>
      </c>
      <c r="I2347" s="152" t="s">
        <v>506</v>
      </c>
      <c r="J2347">
        <v>1.3528199999999999</v>
      </c>
      <c r="K2347" s="152" t="s">
        <v>744</v>
      </c>
      <c r="L2347" s="152" t="s">
        <v>741</v>
      </c>
      <c r="M2347">
        <v>2022</v>
      </c>
      <c r="N2347" t="s">
        <v>6759</v>
      </c>
    </row>
    <row r="2348" spans="1:14">
      <c r="A2348" s="152" t="s">
        <v>3220</v>
      </c>
      <c r="B2348" s="152" t="s">
        <v>444</v>
      </c>
      <c r="C2348" s="152" t="s">
        <v>5</v>
      </c>
      <c r="D2348" s="152" t="s">
        <v>622</v>
      </c>
      <c r="E2348" s="152" t="s">
        <v>221</v>
      </c>
      <c r="F2348"/>
      <c r="G2348" s="152" t="s">
        <v>623</v>
      </c>
      <c r="H2348" s="152" t="s">
        <v>201</v>
      </c>
      <c r="I2348" s="152" t="s">
        <v>506</v>
      </c>
      <c r="J2348"/>
      <c r="K2348" s="152" t="s">
        <v>744</v>
      </c>
      <c r="L2348" s="152" t="s">
        <v>741</v>
      </c>
      <c r="M2348">
        <v>2022</v>
      </c>
      <c r="N2348" t="s">
        <v>6760</v>
      </c>
    </row>
    <row r="2349" spans="1:14">
      <c r="A2349" s="152" t="s">
        <v>3221</v>
      </c>
      <c r="B2349" s="152" t="s">
        <v>444</v>
      </c>
      <c r="C2349" s="152" t="s">
        <v>5</v>
      </c>
      <c r="D2349" s="152" t="s">
        <v>622</v>
      </c>
      <c r="E2349" s="152" t="s">
        <v>221</v>
      </c>
      <c r="F2349"/>
      <c r="G2349" s="152" t="s">
        <v>624</v>
      </c>
      <c r="H2349" s="152" t="s">
        <v>201</v>
      </c>
      <c r="I2349" s="152" t="s">
        <v>506</v>
      </c>
      <c r="J2349">
        <v>0.12415</v>
      </c>
      <c r="K2349" s="152" t="s">
        <v>744</v>
      </c>
      <c r="L2349" s="152" t="s">
        <v>741</v>
      </c>
      <c r="M2349">
        <v>2022</v>
      </c>
      <c r="N2349" t="s">
        <v>6761</v>
      </c>
    </row>
    <row r="2350" spans="1:14">
      <c r="A2350" s="152" t="s">
        <v>3222</v>
      </c>
      <c r="B2350" s="152" t="s">
        <v>444</v>
      </c>
      <c r="C2350" s="152" t="s">
        <v>5</v>
      </c>
      <c r="D2350" s="152" t="s">
        <v>622</v>
      </c>
      <c r="E2350" s="152" t="s">
        <v>221</v>
      </c>
      <c r="F2350"/>
      <c r="G2350" s="152" t="s">
        <v>625</v>
      </c>
      <c r="H2350" s="152" t="s">
        <v>201</v>
      </c>
      <c r="I2350" s="152" t="s">
        <v>506</v>
      </c>
      <c r="J2350">
        <v>7.4279999999999999E-2</v>
      </c>
      <c r="K2350" s="152" t="s">
        <v>744</v>
      </c>
      <c r="L2350" s="152" t="s">
        <v>741</v>
      </c>
      <c r="M2350">
        <v>2022</v>
      </c>
      <c r="N2350" t="s">
        <v>6762</v>
      </c>
    </row>
    <row r="2351" spans="1:14">
      <c r="A2351" s="152" t="s">
        <v>3223</v>
      </c>
      <c r="B2351" s="152" t="s">
        <v>444</v>
      </c>
      <c r="C2351" s="152" t="s">
        <v>5</v>
      </c>
      <c r="D2351" s="152" t="s">
        <v>622</v>
      </c>
      <c r="E2351" s="152" t="s">
        <v>221</v>
      </c>
      <c r="F2351"/>
      <c r="G2351" s="152" t="s">
        <v>626</v>
      </c>
      <c r="H2351" s="152" t="s">
        <v>201</v>
      </c>
      <c r="I2351" s="152" t="s">
        <v>506</v>
      </c>
      <c r="J2351">
        <v>0.14013</v>
      </c>
      <c r="K2351" s="152" t="s">
        <v>744</v>
      </c>
      <c r="L2351" s="152" t="s">
        <v>741</v>
      </c>
      <c r="M2351">
        <v>2022</v>
      </c>
      <c r="N2351" t="s">
        <v>6763</v>
      </c>
    </row>
    <row r="2352" spans="1:14">
      <c r="A2352" s="152" t="s">
        <v>3224</v>
      </c>
      <c r="B2352" s="152" t="s">
        <v>444</v>
      </c>
      <c r="C2352" s="152" t="s">
        <v>5</v>
      </c>
      <c r="D2352" s="152" t="s">
        <v>622</v>
      </c>
      <c r="E2352" s="152" t="s">
        <v>221</v>
      </c>
      <c r="F2352"/>
      <c r="G2352" s="152" t="s">
        <v>623</v>
      </c>
      <c r="H2352" s="152" t="s">
        <v>424</v>
      </c>
      <c r="I2352" s="152" t="s">
        <v>506</v>
      </c>
      <c r="J2352">
        <v>0.64531000000000005</v>
      </c>
      <c r="K2352" s="152" t="s">
        <v>744</v>
      </c>
      <c r="L2352" s="152" t="s">
        <v>741</v>
      </c>
      <c r="M2352">
        <v>2022</v>
      </c>
      <c r="N2352" t="s">
        <v>6764</v>
      </c>
    </row>
    <row r="2353" spans="1:14">
      <c r="A2353" s="152" t="s">
        <v>3225</v>
      </c>
      <c r="B2353" s="152" t="s">
        <v>444</v>
      </c>
      <c r="C2353" s="152" t="s">
        <v>5</v>
      </c>
      <c r="D2353" s="152" t="s">
        <v>622</v>
      </c>
      <c r="E2353" s="152" t="s">
        <v>221</v>
      </c>
      <c r="F2353"/>
      <c r="G2353" s="152" t="s">
        <v>624</v>
      </c>
      <c r="H2353" s="152" t="s">
        <v>424</v>
      </c>
      <c r="I2353" s="152" t="s">
        <v>506</v>
      </c>
      <c r="J2353">
        <v>0.80322000000000005</v>
      </c>
      <c r="K2353" s="152" t="s">
        <v>744</v>
      </c>
      <c r="L2353" s="152" t="s">
        <v>741</v>
      </c>
      <c r="M2353">
        <v>2022</v>
      </c>
      <c r="N2353" t="s">
        <v>6765</v>
      </c>
    </row>
    <row r="2354" spans="1:14">
      <c r="A2354" s="152" t="s">
        <v>3226</v>
      </c>
      <c r="B2354" s="152" t="s">
        <v>444</v>
      </c>
      <c r="C2354" s="152" t="s">
        <v>5</v>
      </c>
      <c r="D2354" s="152" t="s">
        <v>622</v>
      </c>
      <c r="E2354" s="152" t="s">
        <v>221</v>
      </c>
      <c r="F2354"/>
      <c r="G2354" s="152" t="s">
        <v>625</v>
      </c>
      <c r="H2354" s="152" t="s">
        <v>424</v>
      </c>
      <c r="I2354" s="152" t="s">
        <v>506</v>
      </c>
      <c r="J2354">
        <v>0.96111999999999997</v>
      </c>
      <c r="K2354" s="152" t="s">
        <v>744</v>
      </c>
      <c r="L2354" s="152" t="s">
        <v>741</v>
      </c>
      <c r="M2354">
        <v>2022</v>
      </c>
      <c r="N2354" t="s">
        <v>6766</v>
      </c>
    </row>
    <row r="2355" spans="1:14">
      <c r="A2355" s="152" t="s">
        <v>3227</v>
      </c>
      <c r="B2355" s="152" t="s">
        <v>444</v>
      </c>
      <c r="C2355" s="152" t="s">
        <v>5</v>
      </c>
      <c r="D2355" s="152" t="s">
        <v>622</v>
      </c>
      <c r="E2355" s="152" t="s">
        <v>221</v>
      </c>
      <c r="F2355"/>
      <c r="G2355" s="152" t="s">
        <v>626</v>
      </c>
      <c r="H2355" s="152" t="s">
        <v>424</v>
      </c>
      <c r="I2355" s="152" t="s">
        <v>506</v>
      </c>
      <c r="J2355">
        <v>0.78110999999999997</v>
      </c>
      <c r="K2355" s="152" t="s">
        <v>744</v>
      </c>
      <c r="L2355" s="152" t="s">
        <v>741</v>
      </c>
      <c r="M2355">
        <v>2022</v>
      </c>
      <c r="N2355" t="s">
        <v>6767</v>
      </c>
    </row>
    <row r="2356" spans="1:14">
      <c r="A2356" s="152" t="s">
        <v>3228</v>
      </c>
      <c r="B2356" s="152" t="s">
        <v>444</v>
      </c>
      <c r="C2356" s="152" t="s">
        <v>5</v>
      </c>
      <c r="D2356" s="152" t="s">
        <v>622</v>
      </c>
      <c r="E2356" s="152" t="s">
        <v>221</v>
      </c>
      <c r="F2356"/>
      <c r="G2356" s="152" t="s">
        <v>623</v>
      </c>
      <c r="H2356" s="152" t="s">
        <v>606</v>
      </c>
      <c r="I2356" s="152" t="s">
        <v>506</v>
      </c>
      <c r="J2356">
        <v>1.03851</v>
      </c>
      <c r="K2356" s="152" t="s">
        <v>744</v>
      </c>
      <c r="L2356" s="152" t="s">
        <v>741</v>
      </c>
      <c r="M2356">
        <v>2022</v>
      </c>
      <c r="N2356" t="s">
        <v>6768</v>
      </c>
    </row>
    <row r="2357" spans="1:14">
      <c r="A2357" s="152" t="s">
        <v>3229</v>
      </c>
      <c r="B2357" s="152" t="s">
        <v>444</v>
      </c>
      <c r="C2357" s="152" t="s">
        <v>5</v>
      </c>
      <c r="D2357" s="152" t="s">
        <v>622</v>
      </c>
      <c r="E2357" s="152" t="s">
        <v>221</v>
      </c>
      <c r="F2357"/>
      <c r="G2357" s="152" t="s">
        <v>624</v>
      </c>
      <c r="H2357" s="152" t="s">
        <v>606</v>
      </c>
      <c r="I2357" s="152" t="s">
        <v>506</v>
      </c>
      <c r="J2357">
        <v>1.2926299999999999</v>
      </c>
      <c r="K2357" s="152" t="s">
        <v>744</v>
      </c>
      <c r="L2357" s="152" t="s">
        <v>741</v>
      </c>
      <c r="M2357">
        <v>2022</v>
      </c>
      <c r="N2357" t="s">
        <v>6769</v>
      </c>
    </row>
    <row r="2358" spans="1:14">
      <c r="A2358" s="152" t="s">
        <v>3230</v>
      </c>
      <c r="B2358" s="152" t="s">
        <v>444</v>
      </c>
      <c r="C2358" s="152" t="s">
        <v>5</v>
      </c>
      <c r="D2358" s="152" t="s">
        <v>622</v>
      </c>
      <c r="E2358" s="152" t="s">
        <v>221</v>
      </c>
      <c r="F2358"/>
      <c r="G2358" s="152" t="s">
        <v>625</v>
      </c>
      <c r="H2358" s="152" t="s">
        <v>606</v>
      </c>
      <c r="I2358" s="152" t="s">
        <v>506</v>
      </c>
      <c r="J2358">
        <v>1.5467500000000001</v>
      </c>
      <c r="K2358" s="152" t="s">
        <v>744</v>
      </c>
      <c r="L2358" s="152" t="s">
        <v>741</v>
      </c>
      <c r="M2358">
        <v>2022</v>
      </c>
      <c r="N2358" t="s">
        <v>6770</v>
      </c>
    </row>
    <row r="2359" spans="1:14">
      <c r="A2359" s="152" t="s">
        <v>3231</v>
      </c>
      <c r="B2359" s="152" t="s">
        <v>444</v>
      </c>
      <c r="C2359" s="152" t="s">
        <v>5</v>
      </c>
      <c r="D2359" s="152" t="s">
        <v>622</v>
      </c>
      <c r="E2359" s="152" t="s">
        <v>221</v>
      </c>
      <c r="F2359"/>
      <c r="G2359" s="152" t="s">
        <v>626</v>
      </c>
      <c r="H2359" s="152" t="s">
        <v>606</v>
      </c>
      <c r="I2359" s="152" t="s">
        <v>506</v>
      </c>
      <c r="J2359">
        <v>1.2570600000000001</v>
      </c>
      <c r="K2359" s="152" t="s">
        <v>744</v>
      </c>
      <c r="L2359" s="152" t="s">
        <v>741</v>
      </c>
      <c r="M2359">
        <v>2022</v>
      </c>
      <c r="N2359" t="s">
        <v>6771</v>
      </c>
    </row>
    <row r="2360" spans="1:14">
      <c r="A2360" s="152" t="s">
        <v>3232</v>
      </c>
      <c r="B2360" s="152" t="s">
        <v>444</v>
      </c>
      <c r="C2360" s="152" t="s">
        <v>5</v>
      </c>
      <c r="D2360" s="152" t="s">
        <v>622</v>
      </c>
      <c r="E2360" s="152" t="s">
        <v>222</v>
      </c>
      <c r="F2360"/>
      <c r="G2360" s="152" t="s">
        <v>623</v>
      </c>
      <c r="H2360" s="152" t="s">
        <v>201</v>
      </c>
      <c r="I2360" s="152" t="s">
        <v>506</v>
      </c>
      <c r="J2360"/>
      <c r="K2360" s="152" t="s">
        <v>744</v>
      </c>
      <c r="L2360" s="152" t="s">
        <v>741</v>
      </c>
      <c r="M2360">
        <v>2022</v>
      </c>
      <c r="N2360" t="s">
        <v>6772</v>
      </c>
    </row>
    <row r="2361" spans="1:14">
      <c r="A2361" s="152" t="s">
        <v>3233</v>
      </c>
      <c r="B2361" s="152" t="s">
        <v>444</v>
      </c>
      <c r="C2361" s="152" t="s">
        <v>5</v>
      </c>
      <c r="D2361" s="152" t="s">
        <v>622</v>
      </c>
      <c r="E2361" s="152" t="s">
        <v>222</v>
      </c>
      <c r="F2361"/>
      <c r="G2361" s="152" t="s">
        <v>624</v>
      </c>
      <c r="H2361" s="152" t="s">
        <v>201</v>
      </c>
      <c r="I2361" s="152" t="s">
        <v>506</v>
      </c>
      <c r="J2361">
        <v>9.6170000000000005E-2</v>
      </c>
      <c r="K2361" s="152" t="s">
        <v>744</v>
      </c>
      <c r="L2361" s="152" t="s">
        <v>741</v>
      </c>
      <c r="M2361">
        <v>2022</v>
      </c>
      <c r="N2361" t="s">
        <v>6773</v>
      </c>
    </row>
    <row r="2362" spans="1:14">
      <c r="A2362" s="152" t="s">
        <v>3234</v>
      </c>
      <c r="B2362" s="152" t="s">
        <v>444</v>
      </c>
      <c r="C2362" s="152" t="s">
        <v>5</v>
      </c>
      <c r="D2362" s="152" t="s">
        <v>622</v>
      </c>
      <c r="E2362" s="152" t="s">
        <v>222</v>
      </c>
      <c r="F2362"/>
      <c r="G2362" s="152" t="s">
        <v>625</v>
      </c>
      <c r="H2362" s="152" t="s">
        <v>201</v>
      </c>
      <c r="I2362" s="152" t="s">
        <v>506</v>
      </c>
      <c r="J2362">
        <v>5.9889999999999999E-2</v>
      </c>
      <c r="K2362" s="152" t="s">
        <v>744</v>
      </c>
      <c r="L2362" s="152" t="s">
        <v>741</v>
      </c>
      <c r="M2362">
        <v>2022</v>
      </c>
      <c r="N2362" t="s">
        <v>6774</v>
      </c>
    </row>
    <row r="2363" spans="1:14">
      <c r="A2363" s="152" t="s">
        <v>3235</v>
      </c>
      <c r="B2363" s="152" t="s">
        <v>444</v>
      </c>
      <c r="C2363" s="152" t="s">
        <v>5</v>
      </c>
      <c r="D2363" s="152" t="s">
        <v>622</v>
      </c>
      <c r="E2363" s="152" t="s">
        <v>222</v>
      </c>
      <c r="F2363"/>
      <c r="G2363" s="152" t="s">
        <v>626</v>
      </c>
      <c r="H2363" s="152" t="s">
        <v>201</v>
      </c>
      <c r="I2363" s="152" t="s">
        <v>506</v>
      </c>
      <c r="J2363">
        <v>8.0320000000000003E-2</v>
      </c>
      <c r="K2363" s="152" t="s">
        <v>744</v>
      </c>
      <c r="L2363" s="152" t="s">
        <v>741</v>
      </c>
      <c r="M2363">
        <v>2022</v>
      </c>
      <c r="N2363" t="s">
        <v>6775</v>
      </c>
    </row>
    <row r="2364" spans="1:14">
      <c r="A2364" s="152" t="s">
        <v>3236</v>
      </c>
      <c r="B2364" s="152" t="s">
        <v>444</v>
      </c>
      <c r="C2364" s="152" t="s">
        <v>5</v>
      </c>
      <c r="D2364" s="152" t="s">
        <v>622</v>
      </c>
      <c r="E2364" s="152" t="s">
        <v>222</v>
      </c>
      <c r="F2364"/>
      <c r="G2364" s="152" t="s">
        <v>623</v>
      </c>
      <c r="H2364" s="152" t="s">
        <v>424</v>
      </c>
      <c r="I2364" s="152" t="s">
        <v>506</v>
      </c>
      <c r="J2364">
        <v>0.65676999999999996</v>
      </c>
      <c r="K2364" s="152" t="s">
        <v>744</v>
      </c>
      <c r="L2364" s="152" t="s">
        <v>741</v>
      </c>
      <c r="M2364">
        <v>2022</v>
      </c>
      <c r="N2364" t="s">
        <v>6776</v>
      </c>
    </row>
    <row r="2365" spans="1:14">
      <c r="A2365" s="152" t="s">
        <v>3237</v>
      </c>
      <c r="B2365" s="152" t="s">
        <v>444</v>
      </c>
      <c r="C2365" s="152" t="s">
        <v>5</v>
      </c>
      <c r="D2365" s="152" t="s">
        <v>622</v>
      </c>
      <c r="E2365" s="152" t="s">
        <v>222</v>
      </c>
      <c r="F2365"/>
      <c r="G2365" s="152" t="s">
        <v>624</v>
      </c>
      <c r="H2365" s="152" t="s">
        <v>424</v>
      </c>
      <c r="I2365" s="152" t="s">
        <v>506</v>
      </c>
      <c r="J2365">
        <v>0.87026000000000003</v>
      </c>
      <c r="K2365" s="152" t="s">
        <v>744</v>
      </c>
      <c r="L2365" s="152" t="s">
        <v>741</v>
      </c>
      <c r="M2365">
        <v>2022</v>
      </c>
      <c r="N2365" t="s">
        <v>6777</v>
      </c>
    </row>
    <row r="2366" spans="1:14">
      <c r="A2366" s="152" t="s">
        <v>3238</v>
      </c>
      <c r="B2366" s="152" t="s">
        <v>444</v>
      </c>
      <c r="C2366" s="152" t="s">
        <v>5</v>
      </c>
      <c r="D2366" s="152" t="s">
        <v>622</v>
      </c>
      <c r="E2366" s="152" t="s">
        <v>222</v>
      </c>
      <c r="F2366"/>
      <c r="G2366" s="152" t="s">
        <v>625</v>
      </c>
      <c r="H2366" s="152" t="s">
        <v>424</v>
      </c>
      <c r="I2366" s="152" t="s">
        <v>506</v>
      </c>
      <c r="J2366">
        <v>1.08375</v>
      </c>
      <c r="K2366" s="152" t="s">
        <v>744</v>
      </c>
      <c r="L2366" s="152" t="s">
        <v>741</v>
      </c>
      <c r="M2366">
        <v>2022</v>
      </c>
      <c r="N2366" t="s">
        <v>6778</v>
      </c>
    </row>
    <row r="2367" spans="1:14">
      <c r="A2367" s="152" t="s">
        <v>3239</v>
      </c>
      <c r="B2367" s="152" t="s">
        <v>444</v>
      </c>
      <c r="C2367" s="152" t="s">
        <v>5</v>
      </c>
      <c r="D2367" s="152" t="s">
        <v>622</v>
      </c>
      <c r="E2367" s="152" t="s">
        <v>222</v>
      </c>
      <c r="F2367"/>
      <c r="G2367" s="152" t="s">
        <v>626</v>
      </c>
      <c r="H2367" s="152" t="s">
        <v>424</v>
      </c>
      <c r="I2367" s="152" t="s">
        <v>506</v>
      </c>
      <c r="J2367">
        <v>0.93003999999999998</v>
      </c>
      <c r="K2367" s="152" t="s">
        <v>744</v>
      </c>
      <c r="L2367" s="152" t="s">
        <v>741</v>
      </c>
      <c r="M2367">
        <v>2022</v>
      </c>
      <c r="N2367" t="s">
        <v>6779</v>
      </c>
    </row>
    <row r="2368" spans="1:14">
      <c r="A2368" s="152" t="s">
        <v>3240</v>
      </c>
      <c r="B2368" s="152" t="s">
        <v>444</v>
      </c>
      <c r="C2368" s="152" t="s">
        <v>5</v>
      </c>
      <c r="D2368" s="152" t="s">
        <v>622</v>
      </c>
      <c r="E2368" s="152" t="s">
        <v>222</v>
      </c>
      <c r="F2368"/>
      <c r="G2368" s="152" t="s">
        <v>623</v>
      </c>
      <c r="H2368" s="152" t="s">
        <v>606</v>
      </c>
      <c r="I2368" s="152" t="s">
        <v>506</v>
      </c>
      <c r="J2368">
        <v>1.0569599999999999</v>
      </c>
      <c r="K2368" s="152" t="s">
        <v>744</v>
      </c>
      <c r="L2368" s="152" t="s">
        <v>741</v>
      </c>
      <c r="M2368">
        <v>2022</v>
      </c>
      <c r="N2368" t="s">
        <v>6780</v>
      </c>
    </row>
    <row r="2369" spans="1:14">
      <c r="A2369" s="152" t="s">
        <v>3241</v>
      </c>
      <c r="B2369" s="152" t="s">
        <v>444</v>
      </c>
      <c r="C2369" s="152" t="s">
        <v>5</v>
      </c>
      <c r="D2369" s="152" t="s">
        <v>622</v>
      </c>
      <c r="E2369" s="152" t="s">
        <v>222</v>
      </c>
      <c r="F2369"/>
      <c r="G2369" s="152" t="s">
        <v>624</v>
      </c>
      <c r="H2369" s="152" t="s">
        <v>606</v>
      </c>
      <c r="I2369" s="152" t="s">
        <v>506</v>
      </c>
      <c r="J2369">
        <v>1.4005399999999999</v>
      </c>
      <c r="K2369" s="152" t="s">
        <v>744</v>
      </c>
      <c r="L2369" s="152" t="s">
        <v>741</v>
      </c>
      <c r="M2369">
        <v>2022</v>
      </c>
      <c r="N2369" t="s">
        <v>6781</v>
      </c>
    </row>
    <row r="2370" spans="1:14">
      <c r="A2370" s="152" t="s">
        <v>3242</v>
      </c>
      <c r="B2370" s="152" t="s">
        <v>444</v>
      </c>
      <c r="C2370" s="152" t="s">
        <v>5</v>
      </c>
      <c r="D2370" s="152" t="s">
        <v>622</v>
      </c>
      <c r="E2370" s="152" t="s">
        <v>222</v>
      </c>
      <c r="F2370"/>
      <c r="G2370" s="152" t="s">
        <v>625</v>
      </c>
      <c r="H2370" s="152" t="s">
        <v>606</v>
      </c>
      <c r="I2370" s="152" t="s">
        <v>506</v>
      </c>
      <c r="J2370">
        <v>1.7441199999999999</v>
      </c>
      <c r="K2370" s="152" t="s">
        <v>744</v>
      </c>
      <c r="L2370" s="152" t="s">
        <v>741</v>
      </c>
      <c r="M2370">
        <v>2022</v>
      </c>
      <c r="N2370" t="s">
        <v>6782</v>
      </c>
    </row>
    <row r="2371" spans="1:14">
      <c r="A2371" s="152" t="s">
        <v>3243</v>
      </c>
      <c r="B2371" s="152" t="s">
        <v>444</v>
      </c>
      <c r="C2371" s="152" t="s">
        <v>5</v>
      </c>
      <c r="D2371" s="152" t="s">
        <v>622</v>
      </c>
      <c r="E2371" s="152" t="s">
        <v>222</v>
      </c>
      <c r="F2371"/>
      <c r="G2371" s="152" t="s">
        <v>626</v>
      </c>
      <c r="H2371" s="152" t="s">
        <v>606</v>
      </c>
      <c r="I2371" s="152" t="s">
        <v>506</v>
      </c>
      <c r="J2371">
        <v>1.49674</v>
      </c>
      <c r="K2371" s="152" t="s">
        <v>744</v>
      </c>
      <c r="L2371" s="152" t="s">
        <v>741</v>
      </c>
      <c r="M2371">
        <v>2022</v>
      </c>
      <c r="N2371" t="s">
        <v>6783</v>
      </c>
    </row>
    <row r="2372" spans="1:14">
      <c r="A2372" s="152" t="s">
        <v>3244</v>
      </c>
      <c r="B2372" s="152" t="s">
        <v>444</v>
      </c>
      <c r="C2372" s="152" t="s">
        <v>5</v>
      </c>
      <c r="D2372" s="152" t="s">
        <v>622</v>
      </c>
      <c r="E2372" s="152" t="s">
        <v>223</v>
      </c>
      <c r="F2372"/>
      <c r="G2372" s="152" t="s">
        <v>623</v>
      </c>
      <c r="H2372" s="152" t="s">
        <v>201</v>
      </c>
      <c r="I2372" s="152" t="s">
        <v>506</v>
      </c>
      <c r="J2372"/>
      <c r="K2372" s="152" t="s">
        <v>744</v>
      </c>
      <c r="L2372" s="152" t="s">
        <v>741</v>
      </c>
      <c r="M2372">
        <v>2022</v>
      </c>
      <c r="N2372" t="s">
        <v>6784</v>
      </c>
    </row>
    <row r="2373" spans="1:14">
      <c r="A2373" s="152" t="s">
        <v>3245</v>
      </c>
      <c r="B2373" s="152" t="s">
        <v>444</v>
      </c>
      <c r="C2373" s="152" t="s">
        <v>5</v>
      </c>
      <c r="D2373" s="152" t="s">
        <v>622</v>
      </c>
      <c r="E2373" s="152" t="s">
        <v>223</v>
      </c>
      <c r="F2373"/>
      <c r="G2373" s="152" t="s">
        <v>624</v>
      </c>
      <c r="H2373" s="152" t="s">
        <v>201</v>
      </c>
      <c r="I2373" s="152" t="s">
        <v>506</v>
      </c>
      <c r="J2373">
        <v>9.6740000000000007E-2</v>
      </c>
      <c r="K2373" s="152" t="s">
        <v>744</v>
      </c>
      <c r="L2373" s="152" t="s">
        <v>741</v>
      </c>
      <c r="M2373">
        <v>2022</v>
      </c>
      <c r="N2373" t="s">
        <v>6785</v>
      </c>
    </row>
    <row r="2374" spans="1:14">
      <c r="A2374" s="152" t="s">
        <v>3246</v>
      </c>
      <c r="B2374" s="152" t="s">
        <v>444</v>
      </c>
      <c r="C2374" s="152" t="s">
        <v>5</v>
      </c>
      <c r="D2374" s="152" t="s">
        <v>622</v>
      </c>
      <c r="E2374" s="152" t="s">
        <v>223</v>
      </c>
      <c r="F2374"/>
      <c r="G2374" s="152" t="s">
        <v>625</v>
      </c>
      <c r="H2374" s="152" t="s">
        <v>201</v>
      </c>
      <c r="I2374" s="152" t="s">
        <v>506</v>
      </c>
      <c r="J2374">
        <v>6.0170000000000001E-2</v>
      </c>
      <c r="K2374" s="152" t="s">
        <v>744</v>
      </c>
      <c r="L2374" s="152" t="s">
        <v>741</v>
      </c>
      <c r="M2374">
        <v>2022</v>
      </c>
      <c r="N2374" t="s">
        <v>6786</v>
      </c>
    </row>
    <row r="2375" spans="1:14">
      <c r="A2375" s="152" t="s">
        <v>3247</v>
      </c>
      <c r="B2375" s="152" t="s">
        <v>444</v>
      </c>
      <c r="C2375" s="152" t="s">
        <v>5</v>
      </c>
      <c r="D2375" s="152" t="s">
        <v>622</v>
      </c>
      <c r="E2375" s="152" t="s">
        <v>223</v>
      </c>
      <c r="F2375"/>
      <c r="G2375" s="152" t="s">
        <v>626</v>
      </c>
      <c r="H2375" s="152" t="s">
        <v>201</v>
      </c>
      <c r="I2375" s="152" t="s">
        <v>506</v>
      </c>
      <c r="J2375">
        <v>8.1530000000000005E-2</v>
      </c>
      <c r="K2375" s="152" t="s">
        <v>744</v>
      </c>
      <c r="L2375" s="152" t="s">
        <v>741</v>
      </c>
      <c r="M2375">
        <v>2022</v>
      </c>
      <c r="N2375" t="s">
        <v>6787</v>
      </c>
    </row>
    <row r="2376" spans="1:14">
      <c r="A2376" s="152" t="s">
        <v>3248</v>
      </c>
      <c r="B2376" s="152" t="s">
        <v>444</v>
      </c>
      <c r="C2376" s="152" t="s">
        <v>5</v>
      </c>
      <c r="D2376" s="152" t="s">
        <v>622</v>
      </c>
      <c r="E2376" s="152" t="s">
        <v>223</v>
      </c>
      <c r="F2376"/>
      <c r="G2376" s="152" t="s">
        <v>623</v>
      </c>
      <c r="H2376" s="152" t="s">
        <v>424</v>
      </c>
      <c r="I2376" s="152" t="s">
        <v>506</v>
      </c>
      <c r="J2376">
        <v>0.65629999999999999</v>
      </c>
      <c r="K2376" s="152" t="s">
        <v>744</v>
      </c>
      <c r="L2376" s="152" t="s">
        <v>741</v>
      </c>
      <c r="M2376">
        <v>2022</v>
      </c>
      <c r="N2376" t="s">
        <v>6788</v>
      </c>
    </row>
    <row r="2377" spans="1:14">
      <c r="A2377" s="152" t="s">
        <v>3249</v>
      </c>
      <c r="B2377" s="152" t="s">
        <v>444</v>
      </c>
      <c r="C2377" s="152" t="s">
        <v>5</v>
      </c>
      <c r="D2377" s="152" t="s">
        <v>622</v>
      </c>
      <c r="E2377" s="152" t="s">
        <v>223</v>
      </c>
      <c r="F2377"/>
      <c r="G2377" s="152" t="s">
        <v>624</v>
      </c>
      <c r="H2377" s="152" t="s">
        <v>424</v>
      </c>
      <c r="I2377" s="152" t="s">
        <v>506</v>
      </c>
      <c r="J2377">
        <v>0.86750000000000005</v>
      </c>
      <c r="K2377" s="152" t="s">
        <v>744</v>
      </c>
      <c r="L2377" s="152" t="s">
        <v>741</v>
      </c>
      <c r="M2377">
        <v>2022</v>
      </c>
      <c r="N2377" t="s">
        <v>6789</v>
      </c>
    </row>
    <row r="2378" spans="1:14">
      <c r="A2378" s="152" t="s">
        <v>3250</v>
      </c>
      <c r="B2378" s="152" t="s">
        <v>444</v>
      </c>
      <c r="C2378" s="152" t="s">
        <v>5</v>
      </c>
      <c r="D2378" s="152" t="s">
        <v>622</v>
      </c>
      <c r="E2378" s="152" t="s">
        <v>223</v>
      </c>
      <c r="F2378"/>
      <c r="G2378" s="152" t="s">
        <v>625</v>
      </c>
      <c r="H2378" s="152" t="s">
        <v>424</v>
      </c>
      <c r="I2378" s="152" t="s">
        <v>506</v>
      </c>
      <c r="J2378">
        <v>1.0787</v>
      </c>
      <c r="K2378" s="152" t="s">
        <v>744</v>
      </c>
      <c r="L2378" s="152" t="s">
        <v>741</v>
      </c>
      <c r="M2378">
        <v>2022</v>
      </c>
      <c r="N2378" t="s">
        <v>6790</v>
      </c>
    </row>
    <row r="2379" spans="1:14">
      <c r="A2379" s="152" t="s">
        <v>3251</v>
      </c>
      <c r="B2379" s="152" t="s">
        <v>444</v>
      </c>
      <c r="C2379" s="152" t="s">
        <v>5</v>
      </c>
      <c r="D2379" s="152" t="s">
        <v>622</v>
      </c>
      <c r="E2379" s="152" t="s">
        <v>223</v>
      </c>
      <c r="F2379"/>
      <c r="G2379" s="152" t="s">
        <v>626</v>
      </c>
      <c r="H2379" s="152" t="s">
        <v>424</v>
      </c>
      <c r="I2379" s="152" t="s">
        <v>506</v>
      </c>
      <c r="J2379">
        <v>0.92391000000000001</v>
      </c>
      <c r="K2379" s="152" t="s">
        <v>744</v>
      </c>
      <c r="L2379" s="152" t="s">
        <v>741</v>
      </c>
      <c r="M2379">
        <v>2022</v>
      </c>
      <c r="N2379" t="s">
        <v>6791</v>
      </c>
    </row>
    <row r="2380" spans="1:14">
      <c r="A2380" s="152" t="s">
        <v>3252</v>
      </c>
      <c r="B2380" s="152" t="s">
        <v>444</v>
      </c>
      <c r="C2380" s="152" t="s">
        <v>5</v>
      </c>
      <c r="D2380" s="152" t="s">
        <v>622</v>
      </c>
      <c r="E2380" s="152" t="s">
        <v>223</v>
      </c>
      <c r="F2380"/>
      <c r="G2380" s="152" t="s">
        <v>623</v>
      </c>
      <c r="H2380" s="152" t="s">
        <v>606</v>
      </c>
      <c r="I2380" s="152" t="s">
        <v>506</v>
      </c>
      <c r="J2380">
        <v>1.0562</v>
      </c>
      <c r="K2380" s="152" t="s">
        <v>744</v>
      </c>
      <c r="L2380" s="152" t="s">
        <v>741</v>
      </c>
      <c r="M2380">
        <v>2022</v>
      </c>
      <c r="N2380" t="s">
        <v>6792</v>
      </c>
    </row>
    <row r="2381" spans="1:14">
      <c r="A2381" s="152" t="s">
        <v>3253</v>
      </c>
      <c r="B2381" s="152" t="s">
        <v>444</v>
      </c>
      <c r="C2381" s="152" t="s">
        <v>5</v>
      </c>
      <c r="D2381" s="152" t="s">
        <v>622</v>
      </c>
      <c r="E2381" s="152" t="s">
        <v>223</v>
      </c>
      <c r="F2381"/>
      <c r="G2381" s="152" t="s">
        <v>624</v>
      </c>
      <c r="H2381" s="152" t="s">
        <v>606</v>
      </c>
      <c r="I2381" s="152" t="s">
        <v>506</v>
      </c>
      <c r="J2381">
        <v>1.3960999999999999</v>
      </c>
      <c r="K2381" s="152" t="s">
        <v>744</v>
      </c>
      <c r="L2381" s="152" t="s">
        <v>741</v>
      </c>
      <c r="M2381">
        <v>2022</v>
      </c>
      <c r="N2381" t="s">
        <v>6793</v>
      </c>
    </row>
    <row r="2382" spans="1:14">
      <c r="A2382" s="152" t="s">
        <v>3254</v>
      </c>
      <c r="B2382" s="152" t="s">
        <v>444</v>
      </c>
      <c r="C2382" s="152" t="s">
        <v>5</v>
      </c>
      <c r="D2382" s="152" t="s">
        <v>622</v>
      </c>
      <c r="E2382" s="152" t="s">
        <v>223</v>
      </c>
      <c r="F2382"/>
      <c r="G2382" s="152" t="s">
        <v>625</v>
      </c>
      <c r="H2382" s="152" t="s">
        <v>606</v>
      </c>
      <c r="I2382" s="152" t="s">
        <v>506</v>
      </c>
      <c r="J2382">
        <v>1.736</v>
      </c>
      <c r="K2382" s="152" t="s">
        <v>744</v>
      </c>
      <c r="L2382" s="152" t="s">
        <v>741</v>
      </c>
      <c r="M2382">
        <v>2022</v>
      </c>
      <c r="N2382" t="s">
        <v>6794</v>
      </c>
    </row>
    <row r="2383" spans="1:14">
      <c r="A2383" s="152" t="s">
        <v>3255</v>
      </c>
      <c r="B2383" s="152" t="s">
        <v>444</v>
      </c>
      <c r="C2383" s="152" t="s">
        <v>5</v>
      </c>
      <c r="D2383" s="152" t="s">
        <v>622</v>
      </c>
      <c r="E2383" s="152" t="s">
        <v>223</v>
      </c>
      <c r="F2383"/>
      <c r="G2383" s="152" t="s">
        <v>626</v>
      </c>
      <c r="H2383" s="152" t="s">
        <v>606</v>
      </c>
      <c r="I2383" s="152" t="s">
        <v>506</v>
      </c>
      <c r="J2383">
        <v>1.48688</v>
      </c>
      <c r="K2383" s="152" t="s">
        <v>744</v>
      </c>
      <c r="L2383" s="152" t="s">
        <v>741</v>
      </c>
      <c r="M2383">
        <v>2022</v>
      </c>
      <c r="N2383" t="s">
        <v>6795</v>
      </c>
    </row>
    <row r="2384" spans="1:14">
      <c r="A2384" s="152" t="s">
        <v>3256</v>
      </c>
      <c r="B2384" s="152" t="s">
        <v>444</v>
      </c>
      <c r="C2384" s="152" t="s">
        <v>5</v>
      </c>
      <c r="D2384" s="152" t="s">
        <v>622</v>
      </c>
      <c r="E2384" s="152" t="s">
        <v>224</v>
      </c>
      <c r="F2384"/>
      <c r="G2384" s="152" t="s">
        <v>623</v>
      </c>
      <c r="H2384" s="152" t="s">
        <v>201</v>
      </c>
      <c r="I2384" s="152" t="s">
        <v>506</v>
      </c>
      <c r="J2384"/>
      <c r="K2384" s="152" t="s">
        <v>744</v>
      </c>
      <c r="L2384" s="152" t="s">
        <v>741</v>
      </c>
      <c r="M2384">
        <v>2022</v>
      </c>
      <c r="N2384" t="s">
        <v>6796</v>
      </c>
    </row>
    <row r="2385" spans="1:14">
      <c r="A2385" s="152" t="s">
        <v>3257</v>
      </c>
      <c r="B2385" s="152" t="s">
        <v>444</v>
      </c>
      <c r="C2385" s="152" t="s">
        <v>5</v>
      </c>
      <c r="D2385" s="152" t="s">
        <v>622</v>
      </c>
      <c r="E2385" s="152" t="s">
        <v>224</v>
      </c>
      <c r="F2385"/>
      <c r="G2385" s="152" t="s">
        <v>624</v>
      </c>
      <c r="H2385" s="152" t="s">
        <v>201</v>
      </c>
      <c r="I2385" s="152" t="s">
        <v>506</v>
      </c>
      <c r="J2385">
        <v>0.12145</v>
      </c>
      <c r="K2385" s="152" t="s">
        <v>744</v>
      </c>
      <c r="L2385" s="152" t="s">
        <v>741</v>
      </c>
      <c r="M2385">
        <v>2022</v>
      </c>
      <c r="N2385" t="s">
        <v>6797</v>
      </c>
    </row>
    <row r="2386" spans="1:14">
      <c r="A2386" s="152" t="s">
        <v>3258</v>
      </c>
      <c r="B2386" s="152" t="s">
        <v>444</v>
      </c>
      <c r="C2386" s="152" t="s">
        <v>5</v>
      </c>
      <c r="D2386" s="152" t="s">
        <v>622</v>
      </c>
      <c r="E2386" s="152" t="s">
        <v>224</v>
      </c>
      <c r="F2386"/>
      <c r="G2386" s="152" t="s">
        <v>625</v>
      </c>
      <c r="H2386" s="152" t="s">
        <v>201</v>
      </c>
      <c r="I2386" s="152" t="s">
        <v>506</v>
      </c>
      <c r="J2386">
        <v>7.3840000000000003E-2</v>
      </c>
      <c r="K2386" s="152" t="s">
        <v>744</v>
      </c>
      <c r="L2386" s="152" t="s">
        <v>741</v>
      </c>
      <c r="M2386">
        <v>2022</v>
      </c>
      <c r="N2386" t="s">
        <v>6798</v>
      </c>
    </row>
    <row r="2387" spans="1:14">
      <c r="A2387" s="152" t="s">
        <v>3259</v>
      </c>
      <c r="B2387" s="152" t="s">
        <v>444</v>
      </c>
      <c r="C2387" s="152" t="s">
        <v>5</v>
      </c>
      <c r="D2387" s="152" t="s">
        <v>622</v>
      </c>
      <c r="E2387" s="152" t="s">
        <v>224</v>
      </c>
      <c r="F2387"/>
      <c r="G2387" s="152" t="s">
        <v>626</v>
      </c>
      <c r="H2387" s="152" t="s">
        <v>201</v>
      </c>
      <c r="I2387" s="152" t="s">
        <v>506</v>
      </c>
      <c r="J2387">
        <v>0.10614</v>
      </c>
      <c r="K2387" s="152" t="s">
        <v>744</v>
      </c>
      <c r="L2387" s="152" t="s">
        <v>741</v>
      </c>
      <c r="M2387">
        <v>2022</v>
      </c>
      <c r="N2387" t="s">
        <v>6799</v>
      </c>
    </row>
    <row r="2388" spans="1:14">
      <c r="A2388" s="152" t="s">
        <v>3260</v>
      </c>
      <c r="B2388" s="152" t="s">
        <v>444</v>
      </c>
      <c r="C2388" s="152" t="s">
        <v>5</v>
      </c>
      <c r="D2388" s="152" t="s">
        <v>622</v>
      </c>
      <c r="E2388" s="152" t="s">
        <v>224</v>
      </c>
      <c r="F2388"/>
      <c r="G2388" s="152" t="s">
        <v>623</v>
      </c>
      <c r="H2388" s="152" t="s">
        <v>424</v>
      </c>
      <c r="I2388" s="152" t="s">
        <v>506</v>
      </c>
      <c r="J2388">
        <v>0.67032000000000003</v>
      </c>
      <c r="K2388" s="152" t="s">
        <v>744</v>
      </c>
      <c r="L2388" s="152" t="s">
        <v>741</v>
      </c>
      <c r="M2388">
        <v>2022</v>
      </c>
      <c r="N2388" t="s">
        <v>6800</v>
      </c>
    </row>
    <row r="2389" spans="1:14">
      <c r="A2389" s="152" t="s">
        <v>3261</v>
      </c>
      <c r="B2389" s="152" t="s">
        <v>444</v>
      </c>
      <c r="C2389" s="152" t="s">
        <v>5</v>
      </c>
      <c r="D2389" s="152" t="s">
        <v>622</v>
      </c>
      <c r="E2389" s="152" t="s">
        <v>224</v>
      </c>
      <c r="F2389"/>
      <c r="G2389" s="152" t="s">
        <v>624</v>
      </c>
      <c r="H2389" s="152" t="s">
        <v>424</v>
      </c>
      <c r="I2389" s="152" t="s">
        <v>506</v>
      </c>
      <c r="J2389">
        <v>0.84987999999999997</v>
      </c>
      <c r="K2389" s="152" t="s">
        <v>744</v>
      </c>
      <c r="L2389" s="152" t="s">
        <v>741</v>
      </c>
      <c r="M2389">
        <v>2022</v>
      </c>
      <c r="N2389" t="s">
        <v>6801</v>
      </c>
    </row>
    <row r="2390" spans="1:14">
      <c r="A2390" s="152" t="s">
        <v>3262</v>
      </c>
      <c r="B2390" s="152" t="s">
        <v>444</v>
      </c>
      <c r="C2390" s="152" t="s">
        <v>5</v>
      </c>
      <c r="D2390" s="152" t="s">
        <v>622</v>
      </c>
      <c r="E2390" s="152" t="s">
        <v>224</v>
      </c>
      <c r="F2390"/>
      <c r="G2390" s="152" t="s">
        <v>625</v>
      </c>
      <c r="H2390" s="152" t="s">
        <v>424</v>
      </c>
      <c r="I2390" s="152" t="s">
        <v>506</v>
      </c>
      <c r="J2390">
        <v>1.0294399999999999</v>
      </c>
      <c r="K2390" s="152" t="s">
        <v>744</v>
      </c>
      <c r="L2390" s="152" t="s">
        <v>741</v>
      </c>
      <c r="M2390">
        <v>2022</v>
      </c>
      <c r="N2390" t="s">
        <v>6802</v>
      </c>
    </row>
    <row r="2391" spans="1:14">
      <c r="A2391" s="152" t="s">
        <v>3263</v>
      </c>
      <c r="B2391" s="152" t="s">
        <v>444</v>
      </c>
      <c r="C2391" s="152" t="s">
        <v>5</v>
      </c>
      <c r="D2391" s="152" t="s">
        <v>622</v>
      </c>
      <c r="E2391" s="152" t="s">
        <v>224</v>
      </c>
      <c r="F2391"/>
      <c r="G2391" s="152" t="s">
        <v>626</v>
      </c>
      <c r="H2391" s="152" t="s">
        <v>424</v>
      </c>
      <c r="I2391" s="152" t="s">
        <v>506</v>
      </c>
      <c r="J2391">
        <v>0.89061000000000001</v>
      </c>
      <c r="K2391" s="152" t="s">
        <v>744</v>
      </c>
      <c r="L2391" s="152" t="s">
        <v>741</v>
      </c>
      <c r="M2391">
        <v>2022</v>
      </c>
      <c r="N2391" t="s">
        <v>6803</v>
      </c>
    </row>
    <row r="2392" spans="1:14">
      <c r="A2392" s="152" t="s">
        <v>3264</v>
      </c>
      <c r="B2392" s="152" t="s">
        <v>444</v>
      </c>
      <c r="C2392" s="152" t="s">
        <v>5</v>
      </c>
      <c r="D2392" s="152" t="s">
        <v>622</v>
      </c>
      <c r="E2392" s="152" t="s">
        <v>224</v>
      </c>
      <c r="F2392"/>
      <c r="G2392" s="152" t="s">
        <v>623</v>
      </c>
      <c r="H2392" s="152" t="s">
        <v>606</v>
      </c>
      <c r="I2392" s="152" t="s">
        <v>506</v>
      </c>
      <c r="J2392">
        <v>1.07877</v>
      </c>
      <c r="K2392" s="152" t="s">
        <v>744</v>
      </c>
      <c r="L2392" s="152" t="s">
        <v>741</v>
      </c>
      <c r="M2392">
        <v>2022</v>
      </c>
      <c r="N2392" t="s">
        <v>6804</v>
      </c>
    </row>
    <row r="2393" spans="1:14">
      <c r="A2393" s="152" t="s">
        <v>3265</v>
      </c>
      <c r="B2393" s="152" t="s">
        <v>444</v>
      </c>
      <c r="C2393" s="152" t="s">
        <v>5</v>
      </c>
      <c r="D2393" s="152" t="s">
        <v>622</v>
      </c>
      <c r="E2393" s="152" t="s">
        <v>224</v>
      </c>
      <c r="F2393"/>
      <c r="G2393" s="152" t="s">
        <v>624</v>
      </c>
      <c r="H2393" s="152" t="s">
        <v>606</v>
      </c>
      <c r="I2393" s="152" t="s">
        <v>506</v>
      </c>
      <c r="J2393">
        <v>1.36774</v>
      </c>
      <c r="K2393" s="152" t="s">
        <v>744</v>
      </c>
      <c r="L2393" s="152" t="s">
        <v>741</v>
      </c>
      <c r="M2393">
        <v>2022</v>
      </c>
      <c r="N2393" t="s">
        <v>6805</v>
      </c>
    </row>
    <row r="2394" spans="1:14">
      <c r="A2394" s="152" t="s">
        <v>3266</v>
      </c>
      <c r="B2394" s="152" t="s">
        <v>444</v>
      </c>
      <c r="C2394" s="152" t="s">
        <v>5</v>
      </c>
      <c r="D2394" s="152" t="s">
        <v>622</v>
      </c>
      <c r="E2394" s="152" t="s">
        <v>224</v>
      </c>
      <c r="F2394"/>
      <c r="G2394" s="152" t="s">
        <v>625</v>
      </c>
      <c r="H2394" s="152" t="s">
        <v>606</v>
      </c>
      <c r="I2394" s="152" t="s">
        <v>506</v>
      </c>
      <c r="J2394">
        <v>1.6567099999999999</v>
      </c>
      <c r="K2394" s="152" t="s">
        <v>744</v>
      </c>
      <c r="L2394" s="152" t="s">
        <v>741</v>
      </c>
      <c r="M2394">
        <v>2022</v>
      </c>
      <c r="N2394" t="s">
        <v>6806</v>
      </c>
    </row>
    <row r="2395" spans="1:14">
      <c r="A2395" s="152" t="s">
        <v>3267</v>
      </c>
      <c r="B2395" s="152" t="s">
        <v>444</v>
      </c>
      <c r="C2395" s="152" t="s">
        <v>5</v>
      </c>
      <c r="D2395" s="152" t="s">
        <v>622</v>
      </c>
      <c r="E2395" s="152" t="s">
        <v>224</v>
      </c>
      <c r="F2395"/>
      <c r="G2395" s="152" t="s">
        <v>626</v>
      </c>
      <c r="H2395" s="152" t="s">
        <v>606</v>
      </c>
      <c r="I2395" s="152" t="s">
        <v>506</v>
      </c>
      <c r="J2395">
        <v>1.43329</v>
      </c>
      <c r="K2395" s="152" t="s">
        <v>744</v>
      </c>
      <c r="L2395" s="152" t="s">
        <v>741</v>
      </c>
      <c r="M2395">
        <v>2022</v>
      </c>
      <c r="N2395" t="s">
        <v>6807</v>
      </c>
    </row>
    <row r="2396" spans="1:14">
      <c r="A2396" s="152" t="s">
        <v>3268</v>
      </c>
      <c r="B2396" s="152" t="s">
        <v>444</v>
      </c>
      <c r="C2396" s="152" t="s">
        <v>5</v>
      </c>
      <c r="D2396" s="152" t="s">
        <v>730</v>
      </c>
      <c r="E2396" s="152" t="s">
        <v>218</v>
      </c>
      <c r="F2396"/>
      <c r="G2396" s="152" t="s">
        <v>623</v>
      </c>
      <c r="H2396" s="152" t="s">
        <v>201</v>
      </c>
      <c r="I2396" s="152" t="s">
        <v>506</v>
      </c>
      <c r="J2396"/>
      <c r="K2396" s="152" t="s">
        <v>744</v>
      </c>
      <c r="L2396" s="152" t="s">
        <v>741</v>
      </c>
      <c r="M2396">
        <v>2022</v>
      </c>
      <c r="N2396" t="s">
        <v>6808</v>
      </c>
    </row>
    <row r="2397" spans="1:14">
      <c r="A2397" s="152" t="s">
        <v>3269</v>
      </c>
      <c r="B2397" s="152" t="s">
        <v>444</v>
      </c>
      <c r="C2397" s="152" t="s">
        <v>5</v>
      </c>
      <c r="D2397" s="152" t="s">
        <v>730</v>
      </c>
      <c r="E2397" s="152" t="s">
        <v>218</v>
      </c>
      <c r="F2397"/>
      <c r="G2397" s="152" t="s">
        <v>624</v>
      </c>
      <c r="H2397" s="152" t="s">
        <v>201</v>
      </c>
      <c r="I2397" s="152" t="s">
        <v>506</v>
      </c>
      <c r="J2397">
        <v>0.58255999999999997</v>
      </c>
      <c r="K2397" s="152" t="s">
        <v>744</v>
      </c>
      <c r="L2397" s="152" t="s">
        <v>741</v>
      </c>
      <c r="M2397">
        <v>2022</v>
      </c>
      <c r="N2397" t="s">
        <v>6809</v>
      </c>
    </row>
    <row r="2398" spans="1:14">
      <c r="A2398" s="152" t="s">
        <v>3270</v>
      </c>
      <c r="B2398" s="152" t="s">
        <v>444</v>
      </c>
      <c r="C2398" s="152" t="s">
        <v>5</v>
      </c>
      <c r="D2398" s="152" t="s">
        <v>730</v>
      </c>
      <c r="E2398" s="152" t="s">
        <v>218</v>
      </c>
      <c r="F2398"/>
      <c r="G2398" s="152" t="s">
        <v>625</v>
      </c>
      <c r="H2398" s="152" t="s">
        <v>201</v>
      </c>
      <c r="I2398" s="152" t="s">
        <v>506</v>
      </c>
      <c r="J2398">
        <v>0.31436999999999998</v>
      </c>
      <c r="K2398" s="152" t="s">
        <v>744</v>
      </c>
      <c r="L2398" s="152" t="s">
        <v>741</v>
      </c>
      <c r="M2398">
        <v>2022</v>
      </c>
      <c r="N2398" t="s">
        <v>6810</v>
      </c>
    </row>
    <row r="2399" spans="1:14">
      <c r="A2399" s="152" t="s">
        <v>3271</v>
      </c>
      <c r="B2399" s="152" t="s">
        <v>444</v>
      </c>
      <c r="C2399" s="152" t="s">
        <v>5</v>
      </c>
      <c r="D2399" s="152" t="s">
        <v>730</v>
      </c>
      <c r="E2399" s="152" t="s">
        <v>218</v>
      </c>
      <c r="F2399"/>
      <c r="G2399" s="152" t="s">
        <v>626</v>
      </c>
      <c r="H2399" s="152" t="s">
        <v>201</v>
      </c>
      <c r="I2399" s="152" t="s">
        <v>506</v>
      </c>
      <c r="J2399">
        <v>0.66944999999999999</v>
      </c>
      <c r="K2399" s="152" t="s">
        <v>744</v>
      </c>
      <c r="L2399" s="152" t="s">
        <v>741</v>
      </c>
      <c r="M2399">
        <v>2022</v>
      </c>
      <c r="N2399" t="s">
        <v>6811</v>
      </c>
    </row>
    <row r="2400" spans="1:14">
      <c r="A2400" s="152" t="s">
        <v>3272</v>
      </c>
      <c r="B2400" s="152" t="s">
        <v>444</v>
      </c>
      <c r="C2400" s="152" t="s">
        <v>5</v>
      </c>
      <c r="D2400" s="152" t="s">
        <v>730</v>
      </c>
      <c r="E2400" s="152" t="s">
        <v>218</v>
      </c>
      <c r="F2400"/>
      <c r="G2400" s="152" t="s">
        <v>623</v>
      </c>
      <c r="H2400" s="152" t="s">
        <v>424</v>
      </c>
      <c r="I2400" s="152" t="s">
        <v>506</v>
      </c>
      <c r="J2400">
        <v>0.55164999999999997</v>
      </c>
      <c r="K2400" s="152" t="s">
        <v>744</v>
      </c>
      <c r="L2400" s="152" t="s">
        <v>741</v>
      </c>
      <c r="M2400">
        <v>2022</v>
      </c>
      <c r="N2400" t="s">
        <v>6812</v>
      </c>
    </row>
    <row r="2401" spans="1:14">
      <c r="A2401" s="152" t="s">
        <v>3273</v>
      </c>
      <c r="B2401" s="152" t="s">
        <v>444</v>
      </c>
      <c r="C2401" s="152" t="s">
        <v>5</v>
      </c>
      <c r="D2401" s="152" t="s">
        <v>730</v>
      </c>
      <c r="E2401" s="152" t="s">
        <v>218</v>
      </c>
      <c r="F2401"/>
      <c r="G2401" s="152" t="s">
        <v>624</v>
      </c>
      <c r="H2401" s="152" t="s">
        <v>424</v>
      </c>
      <c r="I2401" s="152" t="s">
        <v>506</v>
      </c>
      <c r="J2401">
        <v>0.59909000000000001</v>
      </c>
      <c r="K2401" s="152" t="s">
        <v>744</v>
      </c>
      <c r="L2401" s="152" t="s">
        <v>741</v>
      </c>
      <c r="M2401">
        <v>2022</v>
      </c>
      <c r="N2401" t="s">
        <v>6813</v>
      </c>
    </row>
    <row r="2402" spans="1:14">
      <c r="A2402" s="152" t="s">
        <v>3274</v>
      </c>
      <c r="B2402" s="152" t="s">
        <v>444</v>
      </c>
      <c r="C2402" s="152" t="s">
        <v>5</v>
      </c>
      <c r="D2402" s="152" t="s">
        <v>730</v>
      </c>
      <c r="E2402" s="152" t="s">
        <v>218</v>
      </c>
      <c r="F2402"/>
      <c r="G2402" s="152" t="s">
        <v>625</v>
      </c>
      <c r="H2402" s="152" t="s">
        <v>424</v>
      </c>
      <c r="I2402" s="152" t="s">
        <v>506</v>
      </c>
      <c r="J2402">
        <v>0.64653000000000005</v>
      </c>
      <c r="K2402" s="152" t="s">
        <v>744</v>
      </c>
      <c r="L2402" s="152" t="s">
        <v>741</v>
      </c>
      <c r="M2402">
        <v>2022</v>
      </c>
      <c r="N2402" t="s">
        <v>6814</v>
      </c>
    </row>
    <row r="2403" spans="1:14">
      <c r="A2403" s="152" t="s">
        <v>3275</v>
      </c>
      <c r="B2403" s="152" t="s">
        <v>444</v>
      </c>
      <c r="C2403" s="152" t="s">
        <v>5</v>
      </c>
      <c r="D2403" s="152" t="s">
        <v>730</v>
      </c>
      <c r="E2403" s="152" t="s">
        <v>218</v>
      </c>
      <c r="F2403"/>
      <c r="G2403" s="152" t="s">
        <v>626</v>
      </c>
      <c r="H2403" s="152" t="s">
        <v>424</v>
      </c>
      <c r="I2403" s="152" t="s">
        <v>506</v>
      </c>
      <c r="J2403">
        <v>0.59245000000000003</v>
      </c>
      <c r="K2403" s="152" t="s">
        <v>744</v>
      </c>
      <c r="L2403" s="152" t="s">
        <v>741</v>
      </c>
      <c r="M2403">
        <v>2022</v>
      </c>
      <c r="N2403" t="s">
        <v>6815</v>
      </c>
    </row>
    <row r="2404" spans="1:14">
      <c r="A2404" s="152" t="s">
        <v>3276</v>
      </c>
      <c r="B2404" s="152" t="s">
        <v>444</v>
      </c>
      <c r="C2404" s="152" t="s">
        <v>5</v>
      </c>
      <c r="D2404" s="152" t="s">
        <v>730</v>
      </c>
      <c r="E2404" s="152" t="s">
        <v>218</v>
      </c>
      <c r="F2404"/>
      <c r="G2404" s="152" t="s">
        <v>623</v>
      </c>
      <c r="H2404" s="152" t="s">
        <v>606</v>
      </c>
      <c r="I2404" s="152" t="s">
        <v>506</v>
      </c>
      <c r="J2404">
        <v>0.88778999999999997</v>
      </c>
      <c r="K2404" s="152" t="s">
        <v>744</v>
      </c>
      <c r="L2404" s="152" t="s">
        <v>741</v>
      </c>
      <c r="M2404">
        <v>2022</v>
      </c>
      <c r="N2404" t="s">
        <v>6816</v>
      </c>
    </row>
    <row r="2405" spans="1:14">
      <c r="A2405" s="152" t="s">
        <v>3277</v>
      </c>
      <c r="B2405" s="152" t="s">
        <v>444</v>
      </c>
      <c r="C2405" s="152" t="s">
        <v>5</v>
      </c>
      <c r="D2405" s="152" t="s">
        <v>730</v>
      </c>
      <c r="E2405" s="152" t="s">
        <v>218</v>
      </c>
      <c r="F2405"/>
      <c r="G2405" s="152" t="s">
        <v>624</v>
      </c>
      <c r="H2405" s="152" t="s">
        <v>606</v>
      </c>
      <c r="I2405" s="152" t="s">
        <v>506</v>
      </c>
      <c r="J2405">
        <v>0.96414</v>
      </c>
      <c r="K2405" s="152" t="s">
        <v>744</v>
      </c>
      <c r="L2405" s="152" t="s">
        <v>741</v>
      </c>
      <c r="M2405">
        <v>2022</v>
      </c>
      <c r="N2405" t="s">
        <v>6817</v>
      </c>
    </row>
    <row r="2406" spans="1:14">
      <c r="A2406" s="152" t="s">
        <v>3278</v>
      </c>
      <c r="B2406" s="152" t="s">
        <v>444</v>
      </c>
      <c r="C2406" s="152" t="s">
        <v>5</v>
      </c>
      <c r="D2406" s="152" t="s">
        <v>730</v>
      </c>
      <c r="E2406" s="152" t="s">
        <v>218</v>
      </c>
      <c r="F2406"/>
      <c r="G2406" s="152" t="s">
        <v>625</v>
      </c>
      <c r="H2406" s="152" t="s">
        <v>606</v>
      </c>
      <c r="I2406" s="152" t="s">
        <v>506</v>
      </c>
      <c r="J2406">
        <v>1.0404899999999999</v>
      </c>
      <c r="K2406" s="152" t="s">
        <v>744</v>
      </c>
      <c r="L2406" s="152" t="s">
        <v>741</v>
      </c>
      <c r="M2406">
        <v>2022</v>
      </c>
      <c r="N2406" t="s">
        <v>6818</v>
      </c>
    </row>
    <row r="2407" spans="1:14">
      <c r="A2407" s="152" t="s">
        <v>3279</v>
      </c>
      <c r="B2407" s="152" t="s">
        <v>444</v>
      </c>
      <c r="C2407" s="152" t="s">
        <v>5</v>
      </c>
      <c r="D2407" s="152" t="s">
        <v>730</v>
      </c>
      <c r="E2407" s="152" t="s">
        <v>218</v>
      </c>
      <c r="F2407"/>
      <c r="G2407" s="152" t="s">
        <v>626</v>
      </c>
      <c r="H2407" s="152" t="s">
        <v>606</v>
      </c>
      <c r="I2407" s="152" t="s">
        <v>506</v>
      </c>
      <c r="J2407">
        <v>0.95345000000000002</v>
      </c>
      <c r="K2407" s="152" t="s">
        <v>744</v>
      </c>
      <c r="L2407" s="152" t="s">
        <v>741</v>
      </c>
      <c r="M2407">
        <v>2022</v>
      </c>
      <c r="N2407" t="s">
        <v>6819</v>
      </c>
    </row>
    <row r="2408" spans="1:14">
      <c r="A2408" s="152" t="s">
        <v>3280</v>
      </c>
      <c r="B2408" s="152" t="s">
        <v>444</v>
      </c>
      <c r="C2408" s="152" t="s">
        <v>5</v>
      </c>
      <c r="D2408" s="152" t="s">
        <v>730</v>
      </c>
      <c r="E2408" s="152" t="s">
        <v>219</v>
      </c>
      <c r="F2408"/>
      <c r="G2408" s="152" t="s">
        <v>623</v>
      </c>
      <c r="H2408" s="152" t="s">
        <v>201</v>
      </c>
      <c r="I2408" s="152" t="s">
        <v>506</v>
      </c>
      <c r="J2408"/>
      <c r="K2408" s="152" t="s">
        <v>744</v>
      </c>
      <c r="L2408" s="152" t="s">
        <v>741</v>
      </c>
      <c r="M2408">
        <v>2022</v>
      </c>
      <c r="N2408" t="s">
        <v>6820</v>
      </c>
    </row>
    <row r="2409" spans="1:14">
      <c r="A2409" s="152" t="s">
        <v>3281</v>
      </c>
      <c r="B2409" s="152" t="s">
        <v>444</v>
      </c>
      <c r="C2409" s="152" t="s">
        <v>5</v>
      </c>
      <c r="D2409" s="152" t="s">
        <v>730</v>
      </c>
      <c r="E2409" s="152" t="s">
        <v>219</v>
      </c>
      <c r="F2409"/>
      <c r="G2409" s="152" t="s">
        <v>624</v>
      </c>
      <c r="H2409" s="152" t="s">
        <v>201</v>
      </c>
      <c r="I2409" s="152" t="s">
        <v>506</v>
      </c>
      <c r="J2409">
        <v>0.30853999999999998</v>
      </c>
      <c r="K2409" s="152" t="s">
        <v>744</v>
      </c>
      <c r="L2409" s="152" t="s">
        <v>741</v>
      </c>
      <c r="M2409">
        <v>2022</v>
      </c>
      <c r="N2409" t="s">
        <v>6821</v>
      </c>
    </row>
    <row r="2410" spans="1:14">
      <c r="A2410" s="152" t="s">
        <v>3282</v>
      </c>
      <c r="B2410" s="152" t="s">
        <v>444</v>
      </c>
      <c r="C2410" s="152" t="s">
        <v>5</v>
      </c>
      <c r="D2410" s="152" t="s">
        <v>730</v>
      </c>
      <c r="E2410" s="152" t="s">
        <v>219</v>
      </c>
      <c r="F2410"/>
      <c r="G2410" s="152" t="s">
        <v>625</v>
      </c>
      <c r="H2410" s="152" t="s">
        <v>201</v>
      </c>
      <c r="I2410" s="152" t="s">
        <v>506</v>
      </c>
      <c r="J2410">
        <v>0.17337</v>
      </c>
      <c r="K2410" s="152" t="s">
        <v>744</v>
      </c>
      <c r="L2410" s="152" t="s">
        <v>741</v>
      </c>
      <c r="M2410">
        <v>2022</v>
      </c>
      <c r="N2410" t="s">
        <v>6822</v>
      </c>
    </row>
    <row r="2411" spans="1:14">
      <c r="A2411" s="152" t="s">
        <v>3283</v>
      </c>
      <c r="B2411" s="152" t="s">
        <v>444</v>
      </c>
      <c r="C2411" s="152" t="s">
        <v>5</v>
      </c>
      <c r="D2411" s="152" t="s">
        <v>730</v>
      </c>
      <c r="E2411" s="152" t="s">
        <v>219</v>
      </c>
      <c r="F2411"/>
      <c r="G2411" s="152" t="s">
        <v>626</v>
      </c>
      <c r="H2411" s="152" t="s">
        <v>201</v>
      </c>
      <c r="I2411" s="152" t="s">
        <v>506</v>
      </c>
      <c r="J2411">
        <v>0.46033000000000002</v>
      </c>
      <c r="K2411" s="152" t="s">
        <v>744</v>
      </c>
      <c r="L2411" s="152" t="s">
        <v>741</v>
      </c>
      <c r="M2411">
        <v>2022</v>
      </c>
      <c r="N2411" t="s">
        <v>6823</v>
      </c>
    </row>
    <row r="2412" spans="1:14">
      <c r="A2412" s="152" t="s">
        <v>3284</v>
      </c>
      <c r="B2412" s="152" t="s">
        <v>444</v>
      </c>
      <c r="C2412" s="152" t="s">
        <v>5</v>
      </c>
      <c r="D2412" s="152" t="s">
        <v>730</v>
      </c>
      <c r="E2412" s="152" t="s">
        <v>219</v>
      </c>
      <c r="F2412"/>
      <c r="G2412" s="152" t="s">
        <v>623</v>
      </c>
      <c r="H2412" s="152" t="s">
        <v>424</v>
      </c>
      <c r="I2412" s="152" t="s">
        <v>506</v>
      </c>
      <c r="J2412">
        <v>0.66383000000000003</v>
      </c>
      <c r="K2412" s="152" t="s">
        <v>744</v>
      </c>
      <c r="L2412" s="152" t="s">
        <v>741</v>
      </c>
      <c r="M2412">
        <v>2022</v>
      </c>
      <c r="N2412" t="s">
        <v>6824</v>
      </c>
    </row>
    <row r="2413" spans="1:14">
      <c r="A2413" s="152" t="s">
        <v>3285</v>
      </c>
      <c r="B2413" s="152" t="s">
        <v>444</v>
      </c>
      <c r="C2413" s="152" t="s">
        <v>5</v>
      </c>
      <c r="D2413" s="152" t="s">
        <v>730</v>
      </c>
      <c r="E2413" s="152" t="s">
        <v>219</v>
      </c>
      <c r="F2413"/>
      <c r="G2413" s="152" t="s">
        <v>624</v>
      </c>
      <c r="H2413" s="152" t="s">
        <v>424</v>
      </c>
      <c r="I2413" s="152" t="s">
        <v>506</v>
      </c>
      <c r="J2413">
        <v>0.75760000000000005</v>
      </c>
      <c r="K2413" s="152" t="s">
        <v>744</v>
      </c>
      <c r="L2413" s="152" t="s">
        <v>741</v>
      </c>
      <c r="M2413">
        <v>2022</v>
      </c>
      <c r="N2413" t="s">
        <v>6825</v>
      </c>
    </row>
    <row r="2414" spans="1:14">
      <c r="A2414" s="152" t="s">
        <v>3286</v>
      </c>
      <c r="B2414" s="152" t="s">
        <v>444</v>
      </c>
      <c r="C2414" s="152" t="s">
        <v>5</v>
      </c>
      <c r="D2414" s="152" t="s">
        <v>730</v>
      </c>
      <c r="E2414" s="152" t="s">
        <v>219</v>
      </c>
      <c r="F2414"/>
      <c r="G2414" s="152" t="s">
        <v>625</v>
      </c>
      <c r="H2414" s="152" t="s">
        <v>424</v>
      </c>
      <c r="I2414" s="152" t="s">
        <v>506</v>
      </c>
      <c r="J2414">
        <v>0.85138000000000003</v>
      </c>
      <c r="K2414" s="152" t="s">
        <v>744</v>
      </c>
      <c r="L2414" s="152" t="s">
        <v>741</v>
      </c>
      <c r="M2414">
        <v>2022</v>
      </c>
      <c r="N2414" t="s">
        <v>6826</v>
      </c>
    </row>
    <row r="2415" spans="1:14">
      <c r="A2415" s="152" t="s">
        <v>3287</v>
      </c>
      <c r="B2415" s="152" t="s">
        <v>444</v>
      </c>
      <c r="C2415" s="152" t="s">
        <v>5</v>
      </c>
      <c r="D2415" s="152" t="s">
        <v>730</v>
      </c>
      <c r="E2415" s="152" t="s">
        <v>219</v>
      </c>
      <c r="F2415"/>
      <c r="G2415" s="152" t="s">
        <v>626</v>
      </c>
      <c r="H2415" s="152" t="s">
        <v>424</v>
      </c>
      <c r="I2415" s="152" t="s">
        <v>506</v>
      </c>
      <c r="J2415">
        <v>0.72384000000000004</v>
      </c>
      <c r="K2415" s="152" t="s">
        <v>744</v>
      </c>
      <c r="L2415" s="152" t="s">
        <v>741</v>
      </c>
      <c r="M2415">
        <v>2022</v>
      </c>
      <c r="N2415" t="s">
        <v>6827</v>
      </c>
    </row>
    <row r="2416" spans="1:14">
      <c r="A2416" s="152" t="s">
        <v>3288</v>
      </c>
      <c r="B2416" s="152" t="s">
        <v>444</v>
      </c>
      <c r="C2416" s="152" t="s">
        <v>5</v>
      </c>
      <c r="D2416" s="152" t="s">
        <v>730</v>
      </c>
      <c r="E2416" s="152" t="s">
        <v>219</v>
      </c>
      <c r="F2416"/>
      <c r="G2416" s="152" t="s">
        <v>623</v>
      </c>
      <c r="H2416" s="152" t="s">
        <v>606</v>
      </c>
      <c r="I2416" s="152" t="s">
        <v>506</v>
      </c>
      <c r="J2416">
        <v>1.06833</v>
      </c>
      <c r="K2416" s="152" t="s">
        <v>744</v>
      </c>
      <c r="L2416" s="152" t="s">
        <v>741</v>
      </c>
      <c r="M2416">
        <v>2022</v>
      </c>
      <c r="N2416" t="s">
        <v>6828</v>
      </c>
    </row>
    <row r="2417" spans="1:14">
      <c r="A2417" s="152" t="s">
        <v>3289</v>
      </c>
      <c r="B2417" s="152" t="s">
        <v>444</v>
      </c>
      <c r="C2417" s="152" t="s">
        <v>5</v>
      </c>
      <c r="D2417" s="152" t="s">
        <v>730</v>
      </c>
      <c r="E2417" s="152" t="s">
        <v>219</v>
      </c>
      <c r="F2417"/>
      <c r="G2417" s="152" t="s">
        <v>624</v>
      </c>
      <c r="H2417" s="152" t="s">
        <v>606</v>
      </c>
      <c r="I2417" s="152" t="s">
        <v>506</v>
      </c>
      <c r="J2417">
        <v>1.2192499999999999</v>
      </c>
      <c r="K2417" s="152" t="s">
        <v>744</v>
      </c>
      <c r="L2417" s="152" t="s">
        <v>741</v>
      </c>
      <c r="M2417">
        <v>2022</v>
      </c>
      <c r="N2417" t="s">
        <v>6829</v>
      </c>
    </row>
    <row r="2418" spans="1:14">
      <c r="A2418" s="152" t="s">
        <v>3290</v>
      </c>
      <c r="B2418" s="152" t="s">
        <v>444</v>
      </c>
      <c r="C2418" s="152" t="s">
        <v>5</v>
      </c>
      <c r="D2418" s="152" t="s">
        <v>730</v>
      </c>
      <c r="E2418" s="152" t="s">
        <v>219</v>
      </c>
      <c r="F2418"/>
      <c r="G2418" s="152" t="s">
        <v>625</v>
      </c>
      <c r="H2418" s="152" t="s">
        <v>606</v>
      </c>
      <c r="I2418" s="152" t="s">
        <v>506</v>
      </c>
      <c r="J2418">
        <v>1.37016</v>
      </c>
      <c r="K2418" s="152" t="s">
        <v>744</v>
      </c>
      <c r="L2418" s="152" t="s">
        <v>741</v>
      </c>
      <c r="M2418">
        <v>2022</v>
      </c>
      <c r="N2418" t="s">
        <v>6830</v>
      </c>
    </row>
    <row r="2419" spans="1:14">
      <c r="A2419" s="152" t="s">
        <v>3291</v>
      </c>
      <c r="B2419" s="152" t="s">
        <v>444</v>
      </c>
      <c r="C2419" s="152" t="s">
        <v>5</v>
      </c>
      <c r="D2419" s="152" t="s">
        <v>730</v>
      </c>
      <c r="E2419" s="152" t="s">
        <v>219</v>
      </c>
      <c r="F2419"/>
      <c r="G2419" s="152" t="s">
        <v>626</v>
      </c>
      <c r="H2419" s="152" t="s">
        <v>606</v>
      </c>
      <c r="I2419" s="152" t="s">
        <v>506</v>
      </c>
      <c r="J2419">
        <v>1.16492</v>
      </c>
      <c r="K2419" s="152" t="s">
        <v>744</v>
      </c>
      <c r="L2419" s="152" t="s">
        <v>741</v>
      </c>
      <c r="M2419">
        <v>2022</v>
      </c>
      <c r="N2419" t="s">
        <v>6831</v>
      </c>
    </row>
    <row r="2420" spans="1:14">
      <c r="A2420" s="152" t="s">
        <v>3292</v>
      </c>
      <c r="B2420" s="152" t="s">
        <v>444</v>
      </c>
      <c r="C2420" s="152" t="s">
        <v>5</v>
      </c>
      <c r="D2420" s="152" t="s">
        <v>730</v>
      </c>
      <c r="E2420" s="152" t="s">
        <v>220</v>
      </c>
      <c r="F2420"/>
      <c r="G2420" s="152" t="s">
        <v>623</v>
      </c>
      <c r="H2420" s="152" t="s">
        <v>201</v>
      </c>
      <c r="I2420" s="152" t="s">
        <v>506</v>
      </c>
      <c r="J2420"/>
      <c r="K2420" s="152" t="s">
        <v>744</v>
      </c>
      <c r="L2420" s="152" t="s">
        <v>741</v>
      </c>
      <c r="M2420">
        <v>2022</v>
      </c>
      <c r="N2420" t="s">
        <v>6832</v>
      </c>
    </row>
    <row r="2421" spans="1:14">
      <c r="A2421" s="152" t="s">
        <v>3293</v>
      </c>
      <c r="B2421" s="152" t="s">
        <v>444</v>
      </c>
      <c r="C2421" s="152" t="s">
        <v>5</v>
      </c>
      <c r="D2421" s="152" t="s">
        <v>730</v>
      </c>
      <c r="E2421" s="152" t="s">
        <v>220</v>
      </c>
      <c r="F2421"/>
      <c r="G2421" s="152" t="s">
        <v>624</v>
      </c>
      <c r="H2421" s="152" t="s">
        <v>201</v>
      </c>
      <c r="I2421" s="152" t="s">
        <v>506</v>
      </c>
      <c r="J2421">
        <v>0.25374999999999998</v>
      </c>
      <c r="K2421" s="152" t="s">
        <v>744</v>
      </c>
      <c r="L2421" s="152" t="s">
        <v>741</v>
      </c>
      <c r="M2421">
        <v>2022</v>
      </c>
      <c r="N2421" t="s">
        <v>6833</v>
      </c>
    </row>
    <row r="2422" spans="1:14">
      <c r="A2422" s="152" t="s">
        <v>3294</v>
      </c>
      <c r="B2422" s="152" t="s">
        <v>444</v>
      </c>
      <c r="C2422" s="152" t="s">
        <v>5</v>
      </c>
      <c r="D2422" s="152" t="s">
        <v>730</v>
      </c>
      <c r="E2422" s="152" t="s">
        <v>220</v>
      </c>
      <c r="F2422"/>
      <c r="G2422" s="152" t="s">
        <v>625</v>
      </c>
      <c r="H2422" s="152" t="s">
        <v>201</v>
      </c>
      <c r="I2422" s="152" t="s">
        <v>506</v>
      </c>
      <c r="J2422">
        <v>0.14946999999999999</v>
      </c>
      <c r="K2422" s="152" t="s">
        <v>744</v>
      </c>
      <c r="L2422" s="152" t="s">
        <v>741</v>
      </c>
      <c r="M2422">
        <v>2022</v>
      </c>
      <c r="N2422" t="s">
        <v>6834</v>
      </c>
    </row>
    <row r="2423" spans="1:14">
      <c r="A2423" s="152" t="s">
        <v>3295</v>
      </c>
      <c r="B2423" s="152" t="s">
        <v>444</v>
      </c>
      <c r="C2423" s="152" t="s">
        <v>5</v>
      </c>
      <c r="D2423" s="152" t="s">
        <v>730</v>
      </c>
      <c r="E2423" s="152" t="s">
        <v>220</v>
      </c>
      <c r="F2423"/>
      <c r="G2423" s="152" t="s">
        <v>626</v>
      </c>
      <c r="H2423" s="152" t="s">
        <v>201</v>
      </c>
      <c r="I2423" s="152" t="s">
        <v>506</v>
      </c>
      <c r="J2423">
        <v>0.22142000000000001</v>
      </c>
      <c r="K2423" s="152" t="s">
        <v>744</v>
      </c>
      <c r="L2423" s="152" t="s">
        <v>741</v>
      </c>
      <c r="M2423">
        <v>2022</v>
      </c>
      <c r="N2423" t="s">
        <v>6835</v>
      </c>
    </row>
    <row r="2424" spans="1:14">
      <c r="A2424" s="152" t="s">
        <v>3296</v>
      </c>
      <c r="B2424" s="152" t="s">
        <v>444</v>
      </c>
      <c r="C2424" s="152" t="s">
        <v>5</v>
      </c>
      <c r="D2424" s="152" t="s">
        <v>730</v>
      </c>
      <c r="E2424" s="152" t="s">
        <v>220</v>
      </c>
      <c r="F2424"/>
      <c r="G2424" s="152" t="s">
        <v>623</v>
      </c>
      <c r="H2424" s="152" t="s">
        <v>424</v>
      </c>
      <c r="I2424" s="152" t="s">
        <v>506</v>
      </c>
      <c r="J2424">
        <v>0.94130000000000003</v>
      </c>
      <c r="K2424" s="152" t="s">
        <v>744</v>
      </c>
      <c r="L2424" s="152" t="s">
        <v>741</v>
      </c>
      <c r="M2424">
        <v>2022</v>
      </c>
      <c r="N2424" t="s">
        <v>6836</v>
      </c>
    </row>
    <row r="2425" spans="1:14">
      <c r="A2425" s="152" t="s">
        <v>3297</v>
      </c>
      <c r="B2425" s="152" t="s">
        <v>444</v>
      </c>
      <c r="C2425" s="152" t="s">
        <v>5</v>
      </c>
      <c r="D2425" s="152" t="s">
        <v>730</v>
      </c>
      <c r="E2425" s="152" t="s">
        <v>220</v>
      </c>
      <c r="F2425"/>
      <c r="G2425" s="152" t="s">
        <v>624</v>
      </c>
      <c r="H2425" s="152" t="s">
        <v>424</v>
      </c>
      <c r="I2425" s="152" t="s">
        <v>506</v>
      </c>
      <c r="J2425">
        <v>1.14527</v>
      </c>
      <c r="K2425" s="152" t="s">
        <v>744</v>
      </c>
      <c r="L2425" s="152" t="s">
        <v>741</v>
      </c>
      <c r="M2425">
        <v>2022</v>
      </c>
      <c r="N2425" t="s">
        <v>6837</v>
      </c>
    </row>
    <row r="2426" spans="1:14">
      <c r="A2426" s="152" t="s">
        <v>3298</v>
      </c>
      <c r="B2426" s="152" t="s">
        <v>444</v>
      </c>
      <c r="C2426" s="152" t="s">
        <v>5</v>
      </c>
      <c r="D2426" s="152" t="s">
        <v>730</v>
      </c>
      <c r="E2426" s="152" t="s">
        <v>220</v>
      </c>
      <c r="F2426"/>
      <c r="G2426" s="152" t="s">
        <v>625</v>
      </c>
      <c r="H2426" s="152" t="s">
        <v>424</v>
      </c>
      <c r="I2426" s="152" t="s">
        <v>506</v>
      </c>
      <c r="J2426">
        <v>1.34924</v>
      </c>
      <c r="K2426" s="152" t="s">
        <v>744</v>
      </c>
      <c r="L2426" s="152" t="s">
        <v>741</v>
      </c>
      <c r="M2426">
        <v>2022</v>
      </c>
      <c r="N2426" t="s">
        <v>6838</v>
      </c>
    </row>
    <row r="2427" spans="1:14">
      <c r="A2427" s="152" t="s">
        <v>3299</v>
      </c>
      <c r="B2427" s="152" t="s">
        <v>444</v>
      </c>
      <c r="C2427" s="152" t="s">
        <v>5</v>
      </c>
      <c r="D2427" s="152" t="s">
        <v>730</v>
      </c>
      <c r="E2427" s="152" t="s">
        <v>220</v>
      </c>
      <c r="F2427"/>
      <c r="G2427" s="152" t="s">
        <v>626</v>
      </c>
      <c r="H2427" s="152" t="s">
        <v>424</v>
      </c>
      <c r="I2427" s="152" t="s">
        <v>506</v>
      </c>
      <c r="J2427">
        <v>1.1827700000000001</v>
      </c>
      <c r="K2427" s="152" t="s">
        <v>744</v>
      </c>
      <c r="L2427" s="152" t="s">
        <v>741</v>
      </c>
      <c r="M2427">
        <v>2022</v>
      </c>
      <c r="N2427" t="s">
        <v>6839</v>
      </c>
    </row>
    <row r="2428" spans="1:14">
      <c r="A2428" s="152" t="s">
        <v>3300</v>
      </c>
      <c r="B2428" s="152" t="s">
        <v>444</v>
      </c>
      <c r="C2428" s="152" t="s">
        <v>5</v>
      </c>
      <c r="D2428" s="152" t="s">
        <v>730</v>
      </c>
      <c r="E2428" s="152" t="s">
        <v>220</v>
      </c>
      <c r="F2428"/>
      <c r="G2428" s="152" t="s">
        <v>623</v>
      </c>
      <c r="H2428" s="152" t="s">
        <v>606</v>
      </c>
      <c r="I2428" s="152" t="s">
        <v>506</v>
      </c>
      <c r="J2428">
        <v>1.51488</v>
      </c>
      <c r="K2428" s="152" t="s">
        <v>744</v>
      </c>
      <c r="L2428" s="152" t="s">
        <v>741</v>
      </c>
      <c r="M2428">
        <v>2022</v>
      </c>
      <c r="N2428" t="s">
        <v>6840</v>
      </c>
    </row>
    <row r="2429" spans="1:14">
      <c r="A2429" s="152" t="s">
        <v>3301</v>
      </c>
      <c r="B2429" s="152" t="s">
        <v>444</v>
      </c>
      <c r="C2429" s="152" t="s">
        <v>5</v>
      </c>
      <c r="D2429" s="152" t="s">
        <v>730</v>
      </c>
      <c r="E2429" s="152" t="s">
        <v>220</v>
      </c>
      <c r="F2429"/>
      <c r="G2429" s="152" t="s">
        <v>624</v>
      </c>
      <c r="H2429" s="152" t="s">
        <v>606</v>
      </c>
      <c r="I2429" s="152" t="s">
        <v>506</v>
      </c>
      <c r="J2429">
        <v>1.84314</v>
      </c>
      <c r="K2429" s="152" t="s">
        <v>744</v>
      </c>
      <c r="L2429" s="152" t="s">
        <v>741</v>
      </c>
      <c r="M2429">
        <v>2022</v>
      </c>
      <c r="N2429" t="s">
        <v>6841</v>
      </c>
    </row>
    <row r="2430" spans="1:14">
      <c r="A2430" s="152" t="s">
        <v>3302</v>
      </c>
      <c r="B2430" s="152" t="s">
        <v>444</v>
      </c>
      <c r="C2430" s="152" t="s">
        <v>5</v>
      </c>
      <c r="D2430" s="152" t="s">
        <v>730</v>
      </c>
      <c r="E2430" s="152" t="s">
        <v>220</v>
      </c>
      <c r="F2430"/>
      <c r="G2430" s="152" t="s">
        <v>625</v>
      </c>
      <c r="H2430" s="152" t="s">
        <v>606</v>
      </c>
      <c r="I2430" s="152" t="s">
        <v>506</v>
      </c>
      <c r="J2430">
        <v>2.1713900000000002</v>
      </c>
      <c r="K2430" s="152" t="s">
        <v>744</v>
      </c>
      <c r="L2430" s="152" t="s">
        <v>741</v>
      </c>
      <c r="M2430">
        <v>2022</v>
      </c>
      <c r="N2430" t="s">
        <v>6842</v>
      </c>
    </row>
    <row r="2431" spans="1:14">
      <c r="A2431" s="152" t="s">
        <v>3303</v>
      </c>
      <c r="B2431" s="152" t="s">
        <v>444</v>
      </c>
      <c r="C2431" s="152" t="s">
        <v>5</v>
      </c>
      <c r="D2431" s="152" t="s">
        <v>730</v>
      </c>
      <c r="E2431" s="152" t="s">
        <v>220</v>
      </c>
      <c r="F2431"/>
      <c r="G2431" s="152" t="s">
        <v>626</v>
      </c>
      <c r="H2431" s="152" t="s">
        <v>606</v>
      </c>
      <c r="I2431" s="152" t="s">
        <v>506</v>
      </c>
      <c r="J2431">
        <v>1.9034899999999999</v>
      </c>
      <c r="K2431" s="152" t="s">
        <v>744</v>
      </c>
      <c r="L2431" s="152" t="s">
        <v>741</v>
      </c>
      <c r="M2431">
        <v>2022</v>
      </c>
      <c r="N2431" t="s">
        <v>6843</v>
      </c>
    </row>
    <row r="2432" spans="1:14">
      <c r="A2432" s="152" t="s">
        <v>3304</v>
      </c>
      <c r="B2432" s="152" t="s">
        <v>444</v>
      </c>
      <c r="C2432" s="152" t="s">
        <v>5</v>
      </c>
      <c r="D2432" s="152" t="s">
        <v>730</v>
      </c>
      <c r="E2432" s="152" t="s">
        <v>198</v>
      </c>
      <c r="F2432"/>
      <c r="G2432" s="152" t="s">
        <v>623</v>
      </c>
      <c r="H2432" s="152" t="s">
        <v>201</v>
      </c>
      <c r="I2432" s="152" t="s">
        <v>506</v>
      </c>
      <c r="J2432"/>
      <c r="K2432" s="152" t="s">
        <v>744</v>
      </c>
      <c r="L2432" s="152" t="s">
        <v>741</v>
      </c>
      <c r="M2432">
        <v>2022</v>
      </c>
      <c r="N2432" t="s">
        <v>6844</v>
      </c>
    </row>
    <row r="2433" spans="1:14">
      <c r="A2433" s="152" t="s">
        <v>3305</v>
      </c>
      <c r="B2433" s="152" t="s">
        <v>444</v>
      </c>
      <c r="C2433" s="152" t="s">
        <v>5</v>
      </c>
      <c r="D2433" s="152" t="s">
        <v>730</v>
      </c>
      <c r="E2433" s="152" t="s">
        <v>198</v>
      </c>
      <c r="F2433"/>
      <c r="G2433" s="152" t="s">
        <v>624</v>
      </c>
      <c r="H2433" s="152" t="s">
        <v>201</v>
      </c>
      <c r="I2433" s="152" t="s">
        <v>506</v>
      </c>
      <c r="J2433">
        <v>0.27294000000000002</v>
      </c>
      <c r="K2433" s="152" t="s">
        <v>744</v>
      </c>
      <c r="L2433" s="152" t="s">
        <v>741</v>
      </c>
      <c r="M2433">
        <v>2022</v>
      </c>
      <c r="N2433" t="s">
        <v>6845</v>
      </c>
    </row>
    <row r="2434" spans="1:14">
      <c r="A2434" s="152" t="s">
        <v>3306</v>
      </c>
      <c r="B2434" s="152" t="s">
        <v>444</v>
      </c>
      <c r="C2434" s="152" t="s">
        <v>5</v>
      </c>
      <c r="D2434" s="152" t="s">
        <v>730</v>
      </c>
      <c r="E2434" s="152" t="s">
        <v>198</v>
      </c>
      <c r="F2434"/>
      <c r="G2434" s="152" t="s">
        <v>625</v>
      </c>
      <c r="H2434" s="152" t="s">
        <v>201</v>
      </c>
      <c r="I2434" s="152" t="s">
        <v>506</v>
      </c>
      <c r="J2434">
        <v>0.15895000000000001</v>
      </c>
      <c r="K2434" s="152" t="s">
        <v>744</v>
      </c>
      <c r="L2434" s="152" t="s">
        <v>741</v>
      </c>
      <c r="M2434">
        <v>2022</v>
      </c>
      <c r="N2434" t="s">
        <v>6846</v>
      </c>
    </row>
    <row r="2435" spans="1:14">
      <c r="A2435" s="152" t="s">
        <v>3307</v>
      </c>
      <c r="B2435" s="152" t="s">
        <v>444</v>
      </c>
      <c r="C2435" s="152" t="s">
        <v>5</v>
      </c>
      <c r="D2435" s="152" t="s">
        <v>730</v>
      </c>
      <c r="E2435" s="152" t="s">
        <v>198</v>
      </c>
      <c r="F2435"/>
      <c r="G2435" s="152" t="s">
        <v>626</v>
      </c>
      <c r="H2435" s="152" t="s">
        <v>201</v>
      </c>
      <c r="I2435" s="152" t="s">
        <v>506</v>
      </c>
      <c r="J2435">
        <v>0.25414999999999999</v>
      </c>
      <c r="K2435" s="152" t="s">
        <v>744</v>
      </c>
      <c r="L2435" s="152" t="s">
        <v>741</v>
      </c>
      <c r="M2435">
        <v>2022</v>
      </c>
      <c r="N2435" t="s">
        <v>6847</v>
      </c>
    </row>
    <row r="2436" spans="1:14">
      <c r="A2436" s="152" t="s">
        <v>3308</v>
      </c>
      <c r="B2436" s="152" t="s">
        <v>444</v>
      </c>
      <c r="C2436" s="152" t="s">
        <v>5</v>
      </c>
      <c r="D2436" s="152" t="s">
        <v>730</v>
      </c>
      <c r="E2436" s="152" t="s">
        <v>198</v>
      </c>
      <c r="F2436"/>
      <c r="G2436" s="152" t="s">
        <v>623</v>
      </c>
      <c r="H2436" s="152" t="s">
        <v>424</v>
      </c>
      <c r="I2436" s="152" t="s">
        <v>506</v>
      </c>
      <c r="J2436">
        <v>0.82377999999999996</v>
      </c>
      <c r="K2436" s="152" t="s">
        <v>744</v>
      </c>
      <c r="L2436" s="152" t="s">
        <v>741</v>
      </c>
      <c r="M2436">
        <v>2022</v>
      </c>
      <c r="N2436" t="s">
        <v>6848</v>
      </c>
    </row>
    <row r="2437" spans="1:14">
      <c r="A2437" s="152" t="s">
        <v>3309</v>
      </c>
      <c r="B2437" s="152" t="s">
        <v>444</v>
      </c>
      <c r="C2437" s="152" t="s">
        <v>5</v>
      </c>
      <c r="D2437" s="152" t="s">
        <v>730</v>
      </c>
      <c r="E2437" s="152" t="s">
        <v>198</v>
      </c>
      <c r="F2437"/>
      <c r="G2437" s="152" t="s">
        <v>624</v>
      </c>
      <c r="H2437" s="152" t="s">
        <v>424</v>
      </c>
      <c r="I2437" s="152" t="s">
        <v>506</v>
      </c>
      <c r="J2437">
        <v>0.98070000000000002</v>
      </c>
      <c r="K2437" s="152" t="s">
        <v>744</v>
      </c>
      <c r="L2437" s="152" t="s">
        <v>741</v>
      </c>
      <c r="M2437">
        <v>2022</v>
      </c>
      <c r="N2437" t="s">
        <v>6849</v>
      </c>
    </row>
    <row r="2438" spans="1:14">
      <c r="A2438" s="152" t="s">
        <v>3310</v>
      </c>
      <c r="B2438" s="152" t="s">
        <v>444</v>
      </c>
      <c r="C2438" s="152" t="s">
        <v>5</v>
      </c>
      <c r="D2438" s="152" t="s">
        <v>730</v>
      </c>
      <c r="E2438" s="152" t="s">
        <v>198</v>
      </c>
      <c r="F2438"/>
      <c r="G2438" s="152" t="s">
        <v>625</v>
      </c>
      <c r="H2438" s="152" t="s">
        <v>424</v>
      </c>
      <c r="I2438" s="152" t="s">
        <v>506</v>
      </c>
      <c r="J2438">
        <v>1.1376299999999999</v>
      </c>
      <c r="K2438" s="152" t="s">
        <v>744</v>
      </c>
      <c r="L2438" s="152" t="s">
        <v>741</v>
      </c>
      <c r="M2438">
        <v>2022</v>
      </c>
      <c r="N2438" t="s">
        <v>6850</v>
      </c>
    </row>
    <row r="2439" spans="1:14">
      <c r="A2439" s="152" t="s">
        <v>3311</v>
      </c>
      <c r="B2439" s="152" t="s">
        <v>444</v>
      </c>
      <c r="C2439" s="152" t="s">
        <v>5</v>
      </c>
      <c r="D2439" s="152" t="s">
        <v>730</v>
      </c>
      <c r="E2439" s="152" t="s">
        <v>198</v>
      </c>
      <c r="F2439"/>
      <c r="G2439" s="152" t="s">
        <v>626</v>
      </c>
      <c r="H2439" s="152" t="s">
        <v>424</v>
      </c>
      <c r="I2439" s="152" t="s">
        <v>506</v>
      </c>
      <c r="J2439">
        <v>1.0008999999999999</v>
      </c>
      <c r="K2439" s="152" t="s">
        <v>744</v>
      </c>
      <c r="L2439" s="152" t="s">
        <v>741</v>
      </c>
      <c r="M2439">
        <v>2022</v>
      </c>
      <c r="N2439" t="s">
        <v>6851</v>
      </c>
    </row>
    <row r="2440" spans="1:14">
      <c r="A2440" s="152" t="s">
        <v>3312</v>
      </c>
      <c r="B2440" s="152" t="s">
        <v>444</v>
      </c>
      <c r="C2440" s="152" t="s">
        <v>5</v>
      </c>
      <c r="D2440" s="152" t="s">
        <v>730</v>
      </c>
      <c r="E2440" s="152" t="s">
        <v>198</v>
      </c>
      <c r="F2440"/>
      <c r="G2440" s="152" t="s">
        <v>623</v>
      </c>
      <c r="H2440" s="152" t="s">
        <v>606</v>
      </c>
      <c r="I2440" s="152" t="s">
        <v>506</v>
      </c>
      <c r="J2440">
        <v>1.3257399999999999</v>
      </c>
      <c r="K2440" s="152" t="s">
        <v>744</v>
      </c>
      <c r="L2440" s="152" t="s">
        <v>741</v>
      </c>
      <c r="M2440">
        <v>2022</v>
      </c>
      <c r="N2440" t="s">
        <v>6852</v>
      </c>
    </row>
    <row r="2441" spans="1:14">
      <c r="A2441" s="152" t="s">
        <v>3313</v>
      </c>
      <c r="B2441" s="152" t="s">
        <v>444</v>
      </c>
      <c r="C2441" s="152" t="s">
        <v>5</v>
      </c>
      <c r="D2441" s="152" t="s">
        <v>730</v>
      </c>
      <c r="E2441" s="152" t="s">
        <v>198</v>
      </c>
      <c r="F2441"/>
      <c r="G2441" s="152" t="s">
        <v>624</v>
      </c>
      <c r="H2441" s="152" t="s">
        <v>606</v>
      </c>
      <c r="I2441" s="152" t="s">
        <v>506</v>
      </c>
      <c r="J2441">
        <v>1.5782799999999999</v>
      </c>
      <c r="K2441" s="152" t="s">
        <v>744</v>
      </c>
      <c r="L2441" s="152" t="s">
        <v>741</v>
      </c>
      <c r="M2441">
        <v>2022</v>
      </c>
      <c r="N2441" t="s">
        <v>6853</v>
      </c>
    </row>
    <row r="2442" spans="1:14">
      <c r="A2442" s="152" t="s">
        <v>3314</v>
      </c>
      <c r="B2442" s="152" t="s">
        <v>444</v>
      </c>
      <c r="C2442" s="152" t="s">
        <v>5</v>
      </c>
      <c r="D2442" s="152" t="s">
        <v>730</v>
      </c>
      <c r="E2442" s="152" t="s">
        <v>198</v>
      </c>
      <c r="F2442"/>
      <c r="G2442" s="152" t="s">
        <v>625</v>
      </c>
      <c r="H2442" s="152" t="s">
        <v>606</v>
      </c>
      <c r="I2442" s="152" t="s">
        <v>506</v>
      </c>
      <c r="J2442">
        <v>1.8308199999999999</v>
      </c>
      <c r="K2442" s="152" t="s">
        <v>744</v>
      </c>
      <c r="L2442" s="152" t="s">
        <v>741</v>
      </c>
      <c r="M2442">
        <v>2022</v>
      </c>
      <c r="N2442" t="s">
        <v>6854</v>
      </c>
    </row>
    <row r="2443" spans="1:14">
      <c r="A2443" s="152" t="s">
        <v>3315</v>
      </c>
      <c r="B2443" s="152" t="s">
        <v>444</v>
      </c>
      <c r="C2443" s="152" t="s">
        <v>5</v>
      </c>
      <c r="D2443" s="152" t="s">
        <v>730</v>
      </c>
      <c r="E2443" s="152" t="s">
        <v>198</v>
      </c>
      <c r="F2443"/>
      <c r="G2443" s="152" t="s">
        <v>626</v>
      </c>
      <c r="H2443" s="152" t="s">
        <v>606</v>
      </c>
      <c r="I2443" s="152" t="s">
        <v>506</v>
      </c>
      <c r="J2443">
        <v>1.6107899999999999</v>
      </c>
      <c r="K2443" s="152" t="s">
        <v>744</v>
      </c>
      <c r="L2443" s="152" t="s">
        <v>741</v>
      </c>
      <c r="M2443">
        <v>2022</v>
      </c>
      <c r="N2443" t="s">
        <v>6855</v>
      </c>
    </row>
    <row r="2444" spans="1:14">
      <c r="A2444" s="152" t="s">
        <v>3316</v>
      </c>
      <c r="B2444" s="152" t="s">
        <v>444</v>
      </c>
      <c r="C2444" s="152" t="s">
        <v>5</v>
      </c>
      <c r="D2444" s="152" t="s">
        <v>730</v>
      </c>
      <c r="E2444" s="152" t="s">
        <v>221</v>
      </c>
      <c r="F2444"/>
      <c r="G2444" s="152" t="s">
        <v>623</v>
      </c>
      <c r="H2444" s="152" t="s">
        <v>201</v>
      </c>
      <c r="I2444" s="152" t="s">
        <v>506</v>
      </c>
      <c r="J2444"/>
      <c r="K2444" s="152" t="s">
        <v>744</v>
      </c>
      <c r="L2444" s="152" t="s">
        <v>741</v>
      </c>
      <c r="M2444">
        <v>2022</v>
      </c>
      <c r="N2444" t="s">
        <v>6856</v>
      </c>
    </row>
    <row r="2445" spans="1:14">
      <c r="A2445" s="152" t="s">
        <v>3317</v>
      </c>
      <c r="B2445" s="152" t="s">
        <v>444</v>
      </c>
      <c r="C2445" s="152" t="s">
        <v>5</v>
      </c>
      <c r="D2445" s="152" t="s">
        <v>730</v>
      </c>
      <c r="E2445" s="152" t="s">
        <v>221</v>
      </c>
      <c r="F2445"/>
      <c r="G2445" s="152" t="s">
        <v>624</v>
      </c>
      <c r="H2445" s="152" t="s">
        <v>201</v>
      </c>
      <c r="I2445" s="152" t="s">
        <v>506</v>
      </c>
      <c r="J2445">
        <v>0.14359</v>
      </c>
      <c r="K2445" s="152" t="s">
        <v>744</v>
      </c>
      <c r="L2445" s="152" t="s">
        <v>741</v>
      </c>
      <c r="M2445">
        <v>2022</v>
      </c>
      <c r="N2445" t="s">
        <v>6857</v>
      </c>
    </row>
    <row r="2446" spans="1:14">
      <c r="A2446" s="152" t="s">
        <v>3318</v>
      </c>
      <c r="B2446" s="152" t="s">
        <v>444</v>
      </c>
      <c r="C2446" s="152" t="s">
        <v>5</v>
      </c>
      <c r="D2446" s="152" t="s">
        <v>730</v>
      </c>
      <c r="E2446" s="152" t="s">
        <v>221</v>
      </c>
      <c r="F2446"/>
      <c r="G2446" s="152" t="s">
        <v>625</v>
      </c>
      <c r="H2446" s="152" t="s">
        <v>201</v>
      </c>
      <c r="I2446" s="152" t="s">
        <v>506</v>
      </c>
      <c r="J2446">
        <v>8.5940000000000003E-2</v>
      </c>
      <c r="K2446" s="152" t="s">
        <v>744</v>
      </c>
      <c r="L2446" s="152" t="s">
        <v>741</v>
      </c>
      <c r="M2446">
        <v>2022</v>
      </c>
      <c r="N2446" t="s">
        <v>6858</v>
      </c>
    </row>
    <row r="2447" spans="1:14">
      <c r="A2447" s="152" t="s">
        <v>3319</v>
      </c>
      <c r="B2447" s="152" t="s">
        <v>444</v>
      </c>
      <c r="C2447" s="152" t="s">
        <v>5</v>
      </c>
      <c r="D2447" s="152" t="s">
        <v>730</v>
      </c>
      <c r="E2447" s="152" t="s">
        <v>221</v>
      </c>
      <c r="F2447"/>
      <c r="G2447" s="152" t="s">
        <v>626</v>
      </c>
      <c r="H2447" s="152" t="s">
        <v>201</v>
      </c>
      <c r="I2447" s="152" t="s">
        <v>506</v>
      </c>
      <c r="J2447">
        <v>0.16209999999999999</v>
      </c>
      <c r="K2447" s="152" t="s">
        <v>744</v>
      </c>
      <c r="L2447" s="152" t="s">
        <v>741</v>
      </c>
      <c r="M2447">
        <v>2022</v>
      </c>
      <c r="N2447" t="s">
        <v>6859</v>
      </c>
    </row>
    <row r="2448" spans="1:14">
      <c r="A2448" s="152" t="s">
        <v>3320</v>
      </c>
      <c r="B2448" s="152" t="s">
        <v>444</v>
      </c>
      <c r="C2448" s="152" t="s">
        <v>5</v>
      </c>
      <c r="D2448" s="152" t="s">
        <v>730</v>
      </c>
      <c r="E2448" s="152" t="s">
        <v>221</v>
      </c>
      <c r="F2448"/>
      <c r="G2448" s="152" t="s">
        <v>623</v>
      </c>
      <c r="H2448" s="152" t="s">
        <v>424</v>
      </c>
      <c r="I2448" s="152" t="s">
        <v>506</v>
      </c>
      <c r="J2448">
        <v>0.74595</v>
      </c>
      <c r="K2448" s="152" t="s">
        <v>744</v>
      </c>
      <c r="L2448" s="152" t="s">
        <v>741</v>
      </c>
      <c r="M2448">
        <v>2022</v>
      </c>
      <c r="N2448" t="s">
        <v>6860</v>
      </c>
    </row>
    <row r="2449" spans="1:14">
      <c r="A2449" s="152" t="s">
        <v>3321</v>
      </c>
      <c r="B2449" s="152" t="s">
        <v>444</v>
      </c>
      <c r="C2449" s="152" t="s">
        <v>5</v>
      </c>
      <c r="D2449" s="152" t="s">
        <v>730</v>
      </c>
      <c r="E2449" s="152" t="s">
        <v>221</v>
      </c>
      <c r="F2449"/>
      <c r="G2449" s="152" t="s">
        <v>624</v>
      </c>
      <c r="H2449" s="152" t="s">
        <v>424</v>
      </c>
      <c r="I2449" s="152" t="s">
        <v>506</v>
      </c>
      <c r="J2449">
        <v>0.92901</v>
      </c>
      <c r="K2449" s="152" t="s">
        <v>744</v>
      </c>
      <c r="L2449" s="152" t="s">
        <v>741</v>
      </c>
      <c r="M2449">
        <v>2022</v>
      </c>
      <c r="N2449" t="s">
        <v>6861</v>
      </c>
    </row>
    <row r="2450" spans="1:14">
      <c r="A2450" s="152" t="s">
        <v>3322</v>
      </c>
      <c r="B2450" s="152" t="s">
        <v>444</v>
      </c>
      <c r="C2450" s="152" t="s">
        <v>5</v>
      </c>
      <c r="D2450" s="152" t="s">
        <v>730</v>
      </c>
      <c r="E2450" s="152" t="s">
        <v>221</v>
      </c>
      <c r="F2450"/>
      <c r="G2450" s="152" t="s">
        <v>625</v>
      </c>
      <c r="H2450" s="152" t="s">
        <v>424</v>
      </c>
      <c r="I2450" s="152" t="s">
        <v>506</v>
      </c>
      <c r="J2450">
        <v>1.1120699999999999</v>
      </c>
      <c r="K2450" s="152" t="s">
        <v>744</v>
      </c>
      <c r="L2450" s="152" t="s">
        <v>741</v>
      </c>
      <c r="M2450">
        <v>2022</v>
      </c>
      <c r="N2450" t="s">
        <v>6862</v>
      </c>
    </row>
    <row r="2451" spans="1:14">
      <c r="A2451" s="152" t="s">
        <v>3323</v>
      </c>
      <c r="B2451" s="152" t="s">
        <v>444</v>
      </c>
      <c r="C2451" s="152" t="s">
        <v>5</v>
      </c>
      <c r="D2451" s="152" t="s">
        <v>730</v>
      </c>
      <c r="E2451" s="152" t="s">
        <v>221</v>
      </c>
      <c r="F2451"/>
      <c r="G2451" s="152" t="s">
        <v>626</v>
      </c>
      <c r="H2451" s="152" t="s">
        <v>424</v>
      </c>
      <c r="I2451" s="152" t="s">
        <v>506</v>
      </c>
      <c r="J2451">
        <v>0.90337999999999996</v>
      </c>
      <c r="K2451" s="152" t="s">
        <v>744</v>
      </c>
      <c r="L2451" s="152" t="s">
        <v>741</v>
      </c>
      <c r="M2451">
        <v>2022</v>
      </c>
      <c r="N2451" t="s">
        <v>6863</v>
      </c>
    </row>
    <row r="2452" spans="1:14">
      <c r="A2452" s="152" t="s">
        <v>3324</v>
      </c>
      <c r="B2452" s="152" t="s">
        <v>444</v>
      </c>
      <c r="C2452" s="152" t="s">
        <v>5</v>
      </c>
      <c r="D2452" s="152" t="s">
        <v>730</v>
      </c>
      <c r="E2452" s="152" t="s">
        <v>221</v>
      </c>
      <c r="F2452"/>
      <c r="G2452" s="152" t="s">
        <v>623</v>
      </c>
      <c r="H2452" s="152" t="s">
        <v>606</v>
      </c>
      <c r="I2452" s="152" t="s">
        <v>506</v>
      </c>
      <c r="J2452">
        <v>1.2004699999999999</v>
      </c>
      <c r="K2452" s="152" t="s">
        <v>744</v>
      </c>
      <c r="L2452" s="152" t="s">
        <v>741</v>
      </c>
      <c r="M2452">
        <v>2022</v>
      </c>
      <c r="N2452" t="s">
        <v>6864</v>
      </c>
    </row>
    <row r="2453" spans="1:14">
      <c r="A2453" s="152" t="s">
        <v>3325</v>
      </c>
      <c r="B2453" s="152" t="s">
        <v>444</v>
      </c>
      <c r="C2453" s="152" t="s">
        <v>5</v>
      </c>
      <c r="D2453" s="152" t="s">
        <v>730</v>
      </c>
      <c r="E2453" s="152" t="s">
        <v>221</v>
      </c>
      <c r="F2453"/>
      <c r="G2453" s="152" t="s">
        <v>624</v>
      </c>
      <c r="H2453" s="152" t="s">
        <v>606</v>
      </c>
      <c r="I2453" s="152" t="s">
        <v>506</v>
      </c>
      <c r="J2453">
        <v>1.49508</v>
      </c>
      <c r="K2453" s="152" t="s">
        <v>744</v>
      </c>
      <c r="L2453" s="152" t="s">
        <v>741</v>
      </c>
      <c r="M2453">
        <v>2022</v>
      </c>
      <c r="N2453" t="s">
        <v>6865</v>
      </c>
    </row>
    <row r="2454" spans="1:14">
      <c r="A2454" s="152" t="s">
        <v>3326</v>
      </c>
      <c r="B2454" s="152" t="s">
        <v>444</v>
      </c>
      <c r="C2454" s="152" t="s">
        <v>5</v>
      </c>
      <c r="D2454" s="152" t="s">
        <v>730</v>
      </c>
      <c r="E2454" s="152" t="s">
        <v>221</v>
      </c>
      <c r="F2454"/>
      <c r="G2454" s="152" t="s">
        <v>625</v>
      </c>
      <c r="H2454" s="152" t="s">
        <v>606</v>
      </c>
      <c r="I2454" s="152" t="s">
        <v>506</v>
      </c>
      <c r="J2454">
        <v>1.78969</v>
      </c>
      <c r="K2454" s="152" t="s">
        <v>744</v>
      </c>
      <c r="L2454" s="152" t="s">
        <v>741</v>
      </c>
      <c r="M2454">
        <v>2022</v>
      </c>
      <c r="N2454" t="s">
        <v>6866</v>
      </c>
    </row>
    <row r="2455" spans="1:14">
      <c r="A2455" s="152" t="s">
        <v>3327</v>
      </c>
      <c r="B2455" s="152" t="s">
        <v>444</v>
      </c>
      <c r="C2455" s="152" t="s">
        <v>5</v>
      </c>
      <c r="D2455" s="152" t="s">
        <v>730</v>
      </c>
      <c r="E2455" s="152" t="s">
        <v>221</v>
      </c>
      <c r="F2455"/>
      <c r="G2455" s="152" t="s">
        <v>626</v>
      </c>
      <c r="H2455" s="152" t="s">
        <v>606</v>
      </c>
      <c r="I2455" s="152" t="s">
        <v>506</v>
      </c>
      <c r="J2455">
        <v>1.45384</v>
      </c>
      <c r="K2455" s="152" t="s">
        <v>744</v>
      </c>
      <c r="L2455" s="152" t="s">
        <v>741</v>
      </c>
      <c r="M2455">
        <v>2022</v>
      </c>
      <c r="N2455" t="s">
        <v>6867</v>
      </c>
    </row>
    <row r="2456" spans="1:14">
      <c r="A2456" s="152" t="s">
        <v>3328</v>
      </c>
      <c r="B2456" s="152" t="s">
        <v>444</v>
      </c>
      <c r="C2456" s="152" t="s">
        <v>5</v>
      </c>
      <c r="D2456" s="152" t="s">
        <v>730</v>
      </c>
      <c r="E2456" s="152" t="s">
        <v>222</v>
      </c>
      <c r="F2456"/>
      <c r="G2456" s="152" t="s">
        <v>623</v>
      </c>
      <c r="H2456" s="152" t="s">
        <v>201</v>
      </c>
      <c r="I2456" s="152" t="s">
        <v>506</v>
      </c>
      <c r="J2456"/>
      <c r="K2456" s="152" t="s">
        <v>744</v>
      </c>
      <c r="L2456" s="152" t="s">
        <v>741</v>
      </c>
      <c r="M2456">
        <v>2022</v>
      </c>
      <c r="N2456" t="s">
        <v>6868</v>
      </c>
    </row>
    <row r="2457" spans="1:14">
      <c r="A2457" s="152" t="s">
        <v>3329</v>
      </c>
      <c r="B2457" s="152" t="s">
        <v>444</v>
      </c>
      <c r="C2457" s="152" t="s">
        <v>5</v>
      </c>
      <c r="D2457" s="152" t="s">
        <v>730</v>
      </c>
      <c r="E2457" s="152" t="s">
        <v>222</v>
      </c>
      <c r="F2457"/>
      <c r="G2457" s="152" t="s">
        <v>624</v>
      </c>
      <c r="H2457" s="152" t="s">
        <v>201</v>
      </c>
      <c r="I2457" s="152" t="s">
        <v>506</v>
      </c>
      <c r="J2457">
        <v>0.11121</v>
      </c>
      <c r="K2457" s="152" t="s">
        <v>744</v>
      </c>
      <c r="L2457" s="152" t="s">
        <v>741</v>
      </c>
      <c r="M2457">
        <v>2022</v>
      </c>
      <c r="N2457" t="s">
        <v>6869</v>
      </c>
    </row>
    <row r="2458" spans="1:14">
      <c r="A2458" s="152" t="s">
        <v>3330</v>
      </c>
      <c r="B2458" s="152" t="s">
        <v>444</v>
      </c>
      <c r="C2458" s="152" t="s">
        <v>5</v>
      </c>
      <c r="D2458" s="152" t="s">
        <v>730</v>
      </c>
      <c r="E2458" s="152" t="s">
        <v>222</v>
      </c>
      <c r="F2458"/>
      <c r="G2458" s="152" t="s">
        <v>625</v>
      </c>
      <c r="H2458" s="152" t="s">
        <v>201</v>
      </c>
      <c r="I2458" s="152" t="s">
        <v>506</v>
      </c>
      <c r="J2458">
        <v>6.9290000000000004E-2</v>
      </c>
      <c r="K2458" s="152" t="s">
        <v>744</v>
      </c>
      <c r="L2458" s="152" t="s">
        <v>741</v>
      </c>
      <c r="M2458">
        <v>2022</v>
      </c>
      <c r="N2458" t="s">
        <v>6870</v>
      </c>
    </row>
    <row r="2459" spans="1:14">
      <c r="A2459" s="152" t="s">
        <v>3331</v>
      </c>
      <c r="B2459" s="152" t="s">
        <v>444</v>
      </c>
      <c r="C2459" s="152" t="s">
        <v>5</v>
      </c>
      <c r="D2459" s="152" t="s">
        <v>730</v>
      </c>
      <c r="E2459" s="152" t="s">
        <v>222</v>
      </c>
      <c r="F2459"/>
      <c r="G2459" s="152" t="s">
        <v>626</v>
      </c>
      <c r="H2459" s="152" t="s">
        <v>201</v>
      </c>
      <c r="I2459" s="152" t="s">
        <v>506</v>
      </c>
      <c r="J2459">
        <v>9.289E-2</v>
      </c>
      <c r="K2459" s="152" t="s">
        <v>744</v>
      </c>
      <c r="L2459" s="152" t="s">
        <v>741</v>
      </c>
      <c r="M2459">
        <v>2022</v>
      </c>
      <c r="N2459" t="s">
        <v>6871</v>
      </c>
    </row>
    <row r="2460" spans="1:14">
      <c r="A2460" s="152" t="s">
        <v>3332</v>
      </c>
      <c r="B2460" s="152" t="s">
        <v>444</v>
      </c>
      <c r="C2460" s="152" t="s">
        <v>5</v>
      </c>
      <c r="D2460" s="152" t="s">
        <v>730</v>
      </c>
      <c r="E2460" s="152" t="s">
        <v>222</v>
      </c>
      <c r="F2460"/>
      <c r="G2460" s="152" t="s">
        <v>623</v>
      </c>
      <c r="H2460" s="152" t="s">
        <v>424</v>
      </c>
      <c r="I2460" s="152" t="s">
        <v>506</v>
      </c>
      <c r="J2460">
        <v>0.75882000000000005</v>
      </c>
      <c r="K2460" s="152" t="s">
        <v>744</v>
      </c>
      <c r="L2460" s="152" t="s">
        <v>741</v>
      </c>
      <c r="M2460">
        <v>2022</v>
      </c>
      <c r="N2460" t="s">
        <v>6872</v>
      </c>
    </row>
    <row r="2461" spans="1:14">
      <c r="A2461" s="152" t="s">
        <v>3333</v>
      </c>
      <c r="B2461" s="152" t="s">
        <v>444</v>
      </c>
      <c r="C2461" s="152" t="s">
        <v>5</v>
      </c>
      <c r="D2461" s="152" t="s">
        <v>730</v>
      </c>
      <c r="E2461" s="152" t="s">
        <v>222</v>
      </c>
      <c r="F2461"/>
      <c r="G2461" s="152" t="s">
        <v>624</v>
      </c>
      <c r="H2461" s="152" t="s">
        <v>424</v>
      </c>
      <c r="I2461" s="152" t="s">
        <v>506</v>
      </c>
      <c r="J2461">
        <v>1.0063299999999999</v>
      </c>
      <c r="K2461" s="152" t="s">
        <v>744</v>
      </c>
      <c r="L2461" s="152" t="s">
        <v>741</v>
      </c>
      <c r="M2461">
        <v>2022</v>
      </c>
      <c r="N2461" t="s">
        <v>6873</v>
      </c>
    </row>
    <row r="2462" spans="1:14">
      <c r="A2462" s="152" t="s">
        <v>3334</v>
      </c>
      <c r="B2462" s="152" t="s">
        <v>444</v>
      </c>
      <c r="C2462" s="152" t="s">
        <v>5</v>
      </c>
      <c r="D2462" s="152" t="s">
        <v>730</v>
      </c>
      <c r="E2462" s="152" t="s">
        <v>222</v>
      </c>
      <c r="F2462"/>
      <c r="G2462" s="152" t="s">
        <v>625</v>
      </c>
      <c r="H2462" s="152" t="s">
        <v>424</v>
      </c>
      <c r="I2462" s="152" t="s">
        <v>506</v>
      </c>
      <c r="J2462">
        <v>1.2538400000000001</v>
      </c>
      <c r="K2462" s="152" t="s">
        <v>744</v>
      </c>
      <c r="L2462" s="152" t="s">
        <v>741</v>
      </c>
      <c r="M2462">
        <v>2022</v>
      </c>
      <c r="N2462" t="s">
        <v>6874</v>
      </c>
    </row>
    <row r="2463" spans="1:14">
      <c r="A2463" s="152" t="s">
        <v>3335</v>
      </c>
      <c r="B2463" s="152" t="s">
        <v>444</v>
      </c>
      <c r="C2463" s="152" t="s">
        <v>5</v>
      </c>
      <c r="D2463" s="152" t="s">
        <v>730</v>
      </c>
      <c r="E2463" s="152" t="s">
        <v>222</v>
      </c>
      <c r="F2463"/>
      <c r="G2463" s="152" t="s">
        <v>626</v>
      </c>
      <c r="H2463" s="152" t="s">
        <v>424</v>
      </c>
      <c r="I2463" s="152" t="s">
        <v>506</v>
      </c>
      <c r="J2463">
        <v>1.0756300000000001</v>
      </c>
      <c r="K2463" s="152" t="s">
        <v>744</v>
      </c>
      <c r="L2463" s="152" t="s">
        <v>741</v>
      </c>
      <c r="M2463">
        <v>2022</v>
      </c>
      <c r="N2463" t="s">
        <v>6875</v>
      </c>
    </row>
    <row r="2464" spans="1:14">
      <c r="A2464" s="152" t="s">
        <v>3336</v>
      </c>
      <c r="B2464" s="152" t="s">
        <v>444</v>
      </c>
      <c r="C2464" s="152" t="s">
        <v>5</v>
      </c>
      <c r="D2464" s="152" t="s">
        <v>730</v>
      </c>
      <c r="E2464" s="152" t="s">
        <v>222</v>
      </c>
      <c r="F2464"/>
      <c r="G2464" s="152" t="s">
        <v>623</v>
      </c>
      <c r="H2464" s="152" t="s">
        <v>606</v>
      </c>
      <c r="I2464" s="152" t="s">
        <v>506</v>
      </c>
      <c r="J2464">
        <v>1.22119</v>
      </c>
      <c r="K2464" s="152" t="s">
        <v>744</v>
      </c>
      <c r="L2464" s="152" t="s">
        <v>741</v>
      </c>
      <c r="M2464">
        <v>2022</v>
      </c>
      <c r="N2464" t="s">
        <v>6876</v>
      </c>
    </row>
    <row r="2465" spans="1:14">
      <c r="A2465" s="152" t="s">
        <v>3337</v>
      </c>
      <c r="B2465" s="152" t="s">
        <v>444</v>
      </c>
      <c r="C2465" s="152" t="s">
        <v>5</v>
      </c>
      <c r="D2465" s="152" t="s">
        <v>730</v>
      </c>
      <c r="E2465" s="152" t="s">
        <v>222</v>
      </c>
      <c r="F2465"/>
      <c r="G2465" s="152" t="s">
        <v>624</v>
      </c>
      <c r="H2465" s="152" t="s">
        <v>606</v>
      </c>
      <c r="I2465" s="152" t="s">
        <v>506</v>
      </c>
      <c r="J2465">
        <v>1.6195200000000001</v>
      </c>
      <c r="K2465" s="152" t="s">
        <v>744</v>
      </c>
      <c r="L2465" s="152" t="s">
        <v>741</v>
      </c>
      <c r="M2465">
        <v>2022</v>
      </c>
      <c r="N2465" t="s">
        <v>6877</v>
      </c>
    </row>
    <row r="2466" spans="1:14">
      <c r="A2466" s="152" t="s">
        <v>3338</v>
      </c>
      <c r="B2466" s="152" t="s">
        <v>444</v>
      </c>
      <c r="C2466" s="152" t="s">
        <v>5</v>
      </c>
      <c r="D2466" s="152" t="s">
        <v>730</v>
      </c>
      <c r="E2466" s="152" t="s">
        <v>222</v>
      </c>
      <c r="F2466"/>
      <c r="G2466" s="152" t="s">
        <v>625</v>
      </c>
      <c r="H2466" s="152" t="s">
        <v>606</v>
      </c>
      <c r="I2466" s="152" t="s">
        <v>506</v>
      </c>
      <c r="J2466">
        <v>2.0178400000000001</v>
      </c>
      <c r="K2466" s="152" t="s">
        <v>744</v>
      </c>
      <c r="L2466" s="152" t="s">
        <v>741</v>
      </c>
      <c r="M2466">
        <v>2022</v>
      </c>
      <c r="N2466" t="s">
        <v>6878</v>
      </c>
    </row>
    <row r="2467" spans="1:14">
      <c r="A2467" s="152" t="s">
        <v>3339</v>
      </c>
      <c r="B2467" s="152" t="s">
        <v>444</v>
      </c>
      <c r="C2467" s="152" t="s">
        <v>5</v>
      </c>
      <c r="D2467" s="152" t="s">
        <v>730</v>
      </c>
      <c r="E2467" s="152" t="s">
        <v>222</v>
      </c>
      <c r="F2467"/>
      <c r="G2467" s="152" t="s">
        <v>626</v>
      </c>
      <c r="H2467" s="152" t="s">
        <v>606</v>
      </c>
      <c r="I2467" s="152" t="s">
        <v>506</v>
      </c>
      <c r="J2467">
        <v>1.73105</v>
      </c>
      <c r="K2467" s="152" t="s">
        <v>744</v>
      </c>
      <c r="L2467" s="152" t="s">
        <v>741</v>
      </c>
      <c r="M2467">
        <v>2022</v>
      </c>
      <c r="N2467" t="s">
        <v>6879</v>
      </c>
    </row>
    <row r="2468" spans="1:14">
      <c r="A2468" s="152" t="s">
        <v>3340</v>
      </c>
      <c r="B2468" s="152" t="s">
        <v>444</v>
      </c>
      <c r="C2468" s="152" t="s">
        <v>5</v>
      </c>
      <c r="D2468" s="152" t="s">
        <v>730</v>
      </c>
      <c r="E2468" s="152" t="s">
        <v>223</v>
      </c>
      <c r="F2468"/>
      <c r="G2468" s="152" t="s">
        <v>623</v>
      </c>
      <c r="H2468" s="152" t="s">
        <v>201</v>
      </c>
      <c r="I2468" s="152" t="s">
        <v>506</v>
      </c>
      <c r="J2468"/>
      <c r="K2468" s="152" t="s">
        <v>744</v>
      </c>
      <c r="L2468" s="152" t="s">
        <v>741</v>
      </c>
      <c r="M2468">
        <v>2022</v>
      </c>
      <c r="N2468" t="s">
        <v>6880</v>
      </c>
    </row>
    <row r="2469" spans="1:14">
      <c r="A2469" s="152" t="s">
        <v>3341</v>
      </c>
      <c r="B2469" s="152" t="s">
        <v>444</v>
      </c>
      <c r="C2469" s="152" t="s">
        <v>5</v>
      </c>
      <c r="D2469" s="152" t="s">
        <v>730</v>
      </c>
      <c r="E2469" s="152" t="s">
        <v>223</v>
      </c>
      <c r="F2469"/>
      <c r="G2469" s="152" t="s">
        <v>624</v>
      </c>
      <c r="H2469" s="152" t="s">
        <v>201</v>
      </c>
      <c r="I2469" s="152" t="s">
        <v>506</v>
      </c>
      <c r="J2469">
        <v>0.11186</v>
      </c>
      <c r="K2469" s="152" t="s">
        <v>744</v>
      </c>
      <c r="L2469" s="152" t="s">
        <v>741</v>
      </c>
      <c r="M2469">
        <v>2022</v>
      </c>
      <c r="N2469" t="s">
        <v>6881</v>
      </c>
    </row>
    <row r="2470" spans="1:14">
      <c r="A2470" s="152" t="s">
        <v>3342</v>
      </c>
      <c r="B2470" s="152" t="s">
        <v>444</v>
      </c>
      <c r="C2470" s="152" t="s">
        <v>5</v>
      </c>
      <c r="D2470" s="152" t="s">
        <v>730</v>
      </c>
      <c r="E2470" s="152" t="s">
        <v>223</v>
      </c>
      <c r="F2470"/>
      <c r="G2470" s="152" t="s">
        <v>625</v>
      </c>
      <c r="H2470" s="152" t="s">
        <v>201</v>
      </c>
      <c r="I2470" s="152" t="s">
        <v>506</v>
      </c>
      <c r="J2470">
        <v>6.9620000000000001E-2</v>
      </c>
      <c r="K2470" s="152" t="s">
        <v>744</v>
      </c>
      <c r="L2470" s="152" t="s">
        <v>741</v>
      </c>
      <c r="M2470">
        <v>2022</v>
      </c>
      <c r="N2470" t="s">
        <v>6882</v>
      </c>
    </row>
    <row r="2471" spans="1:14">
      <c r="A2471" s="152" t="s">
        <v>3343</v>
      </c>
      <c r="B2471" s="152" t="s">
        <v>444</v>
      </c>
      <c r="C2471" s="152" t="s">
        <v>5</v>
      </c>
      <c r="D2471" s="152" t="s">
        <v>730</v>
      </c>
      <c r="E2471" s="152" t="s">
        <v>223</v>
      </c>
      <c r="F2471"/>
      <c r="G2471" s="152" t="s">
        <v>626</v>
      </c>
      <c r="H2471" s="152" t="s">
        <v>201</v>
      </c>
      <c r="I2471" s="152" t="s">
        <v>506</v>
      </c>
      <c r="J2471">
        <v>9.4289999999999999E-2</v>
      </c>
      <c r="K2471" s="152" t="s">
        <v>744</v>
      </c>
      <c r="L2471" s="152" t="s">
        <v>741</v>
      </c>
      <c r="M2471">
        <v>2022</v>
      </c>
      <c r="N2471" t="s">
        <v>6883</v>
      </c>
    </row>
    <row r="2472" spans="1:14">
      <c r="A2472" s="152" t="s">
        <v>3344</v>
      </c>
      <c r="B2472" s="152" t="s">
        <v>444</v>
      </c>
      <c r="C2472" s="152" t="s">
        <v>5</v>
      </c>
      <c r="D2472" s="152" t="s">
        <v>730</v>
      </c>
      <c r="E2472" s="152" t="s">
        <v>223</v>
      </c>
      <c r="F2472"/>
      <c r="G2472" s="152" t="s">
        <v>623</v>
      </c>
      <c r="H2472" s="152" t="s">
        <v>424</v>
      </c>
      <c r="I2472" s="152" t="s">
        <v>506</v>
      </c>
      <c r="J2472">
        <v>0.75829000000000002</v>
      </c>
      <c r="K2472" s="152" t="s">
        <v>744</v>
      </c>
      <c r="L2472" s="152" t="s">
        <v>741</v>
      </c>
      <c r="M2472">
        <v>2022</v>
      </c>
      <c r="N2472" t="s">
        <v>6884</v>
      </c>
    </row>
    <row r="2473" spans="1:14">
      <c r="A2473" s="152" t="s">
        <v>3345</v>
      </c>
      <c r="B2473" s="152" t="s">
        <v>444</v>
      </c>
      <c r="C2473" s="152" t="s">
        <v>5</v>
      </c>
      <c r="D2473" s="152" t="s">
        <v>730</v>
      </c>
      <c r="E2473" s="152" t="s">
        <v>223</v>
      </c>
      <c r="F2473"/>
      <c r="G2473" s="152" t="s">
        <v>624</v>
      </c>
      <c r="H2473" s="152" t="s">
        <v>424</v>
      </c>
      <c r="I2473" s="152" t="s">
        <v>506</v>
      </c>
      <c r="J2473">
        <v>1.0031399999999999</v>
      </c>
      <c r="K2473" s="152" t="s">
        <v>744</v>
      </c>
      <c r="L2473" s="152" t="s">
        <v>741</v>
      </c>
      <c r="M2473">
        <v>2022</v>
      </c>
      <c r="N2473" t="s">
        <v>6885</v>
      </c>
    </row>
    <row r="2474" spans="1:14">
      <c r="A2474" s="152" t="s">
        <v>3346</v>
      </c>
      <c r="B2474" s="152" t="s">
        <v>444</v>
      </c>
      <c r="C2474" s="152" t="s">
        <v>5</v>
      </c>
      <c r="D2474" s="152" t="s">
        <v>730</v>
      </c>
      <c r="E2474" s="152" t="s">
        <v>223</v>
      </c>
      <c r="F2474"/>
      <c r="G2474" s="152" t="s">
        <v>625</v>
      </c>
      <c r="H2474" s="152" t="s">
        <v>424</v>
      </c>
      <c r="I2474" s="152" t="s">
        <v>506</v>
      </c>
      <c r="J2474">
        <v>1.248</v>
      </c>
      <c r="K2474" s="152" t="s">
        <v>744</v>
      </c>
      <c r="L2474" s="152" t="s">
        <v>741</v>
      </c>
      <c r="M2474">
        <v>2022</v>
      </c>
      <c r="N2474" t="s">
        <v>6886</v>
      </c>
    </row>
    <row r="2475" spans="1:14">
      <c r="A2475" s="152" t="s">
        <v>3347</v>
      </c>
      <c r="B2475" s="152" t="s">
        <v>444</v>
      </c>
      <c r="C2475" s="152" t="s">
        <v>5</v>
      </c>
      <c r="D2475" s="152" t="s">
        <v>730</v>
      </c>
      <c r="E2475" s="152" t="s">
        <v>223</v>
      </c>
      <c r="F2475"/>
      <c r="G2475" s="152" t="s">
        <v>626</v>
      </c>
      <c r="H2475" s="152" t="s">
        <v>424</v>
      </c>
      <c r="I2475" s="152" t="s">
        <v>506</v>
      </c>
      <c r="J2475">
        <v>1.06854</v>
      </c>
      <c r="K2475" s="152" t="s">
        <v>744</v>
      </c>
      <c r="L2475" s="152" t="s">
        <v>741</v>
      </c>
      <c r="M2475">
        <v>2022</v>
      </c>
      <c r="N2475" t="s">
        <v>6887</v>
      </c>
    </row>
    <row r="2476" spans="1:14">
      <c r="A2476" s="152" t="s">
        <v>3348</v>
      </c>
      <c r="B2476" s="152" t="s">
        <v>444</v>
      </c>
      <c r="C2476" s="152" t="s">
        <v>5</v>
      </c>
      <c r="D2476" s="152" t="s">
        <v>730</v>
      </c>
      <c r="E2476" s="152" t="s">
        <v>223</v>
      </c>
      <c r="F2476"/>
      <c r="G2476" s="152" t="s">
        <v>623</v>
      </c>
      <c r="H2476" s="152" t="s">
        <v>606</v>
      </c>
      <c r="I2476" s="152" t="s">
        <v>506</v>
      </c>
      <c r="J2476">
        <v>1.22034</v>
      </c>
      <c r="K2476" s="152" t="s">
        <v>744</v>
      </c>
      <c r="L2476" s="152" t="s">
        <v>741</v>
      </c>
      <c r="M2476">
        <v>2022</v>
      </c>
      <c r="N2476" t="s">
        <v>6888</v>
      </c>
    </row>
    <row r="2477" spans="1:14">
      <c r="A2477" s="152" t="s">
        <v>3349</v>
      </c>
      <c r="B2477" s="152" t="s">
        <v>444</v>
      </c>
      <c r="C2477" s="152" t="s">
        <v>5</v>
      </c>
      <c r="D2477" s="152" t="s">
        <v>730</v>
      </c>
      <c r="E2477" s="152" t="s">
        <v>223</v>
      </c>
      <c r="F2477"/>
      <c r="G2477" s="152" t="s">
        <v>624</v>
      </c>
      <c r="H2477" s="152" t="s">
        <v>606</v>
      </c>
      <c r="I2477" s="152" t="s">
        <v>506</v>
      </c>
      <c r="J2477">
        <v>1.6144000000000001</v>
      </c>
      <c r="K2477" s="152" t="s">
        <v>744</v>
      </c>
      <c r="L2477" s="152" t="s">
        <v>741</v>
      </c>
      <c r="M2477">
        <v>2022</v>
      </c>
      <c r="N2477" t="s">
        <v>6889</v>
      </c>
    </row>
    <row r="2478" spans="1:14">
      <c r="A2478" s="152" t="s">
        <v>3350</v>
      </c>
      <c r="B2478" s="152" t="s">
        <v>444</v>
      </c>
      <c r="C2478" s="152" t="s">
        <v>5</v>
      </c>
      <c r="D2478" s="152" t="s">
        <v>730</v>
      </c>
      <c r="E2478" s="152" t="s">
        <v>223</v>
      </c>
      <c r="F2478"/>
      <c r="G2478" s="152" t="s">
        <v>625</v>
      </c>
      <c r="H2478" s="152" t="s">
        <v>606</v>
      </c>
      <c r="I2478" s="152" t="s">
        <v>506</v>
      </c>
      <c r="J2478">
        <v>2.0084499999999998</v>
      </c>
      <c r="K2478" s="152" t="s">
        <v>744</v>
      </c>
      <c r="L2478" s="152" t="s">
        <v>741</v>
      </c>
      <c r="M2478">
        <v>2022</v>
      </c>
      <c r="N2478" t="s">
        <v>6890</v>
      </c>
    </row>
    <row r="2479" spans="1:14">
      <c r="A2479" s="152" t="s">
        <v>3351</v>
      </c>
      <c r="B2479" s="152" t="s">
        <v>444</v>
      </c>
      <c r="C2479" s="152" t="s">
        <v>5</v>
      </c>
      <c r="D2479" s="152" t="s">
        <v>730</v>
      </c>
      <c r="E2479" s="152" t="s">
        <v>223</v>
      </c>
      <c r="F2479"/>
      <c r="G2479" s="152" t="s">
        <v>626</v>
      </c>
      <c r="H2479" s="152" t="s">
        <v>606</v>
      </c>
      <c r="I2479" s="152" t="s">
        <v>506</v>
      </c>
      <c r="J2479">
        <v>1.7196400000000001</v>
      </c>
      <c r="K2479" s="152" t="s">
        <v>744</v>
      </c>
      <c r="L2479" s="152" t="s">
        <v>741</v>
      </c>
      <c r="M2479">
        <v>2022</v>
      </c>
      <c r="N2479" t="s">
        <v>6891</v>
      </c>
    </row>
    <row r="2480" spans="1:14">
      <c r="A2480" s="152" t="s">
        <v>3352</v>
      </c>
      <c r="B2480" s="152" t="s">
        <v>444</v>
      </c>
      <c r="C2480" s="152" t="s">
        <v>5</v>
      </c>
      <c r="D2480" s="152" t="s">
        <v>730</v>
      </c>
      <c r="E2480" s="152" t="s">
        <v>224</v>
      </c>
      <c r="F2480"/>
      <c r="G2480" s="152" t="s">
        <v>623</v>
      </c>
      <c r="H2480" s="152" t="s">
        <v>201</v>
      </c>
      <c r="I2480" s="152" t="s">
        <v>506</v>
      </c>
      <c r="J2480"/>
      <c r="K2480" s="152" t="s">
        <v>744</v>
      </c>
      <c r="L2480" s="152" t="s">
        <v>741</v>
      </c>
      <c r="M2480">
        <v>2022</v>
      </c>
      <c r="N2480" t="s">
        <v>6892</v>
      </c>
    </row>
    <row r="2481" spans="1:14">
      <c r="A2481" s="152" t="s">
        <v>3353</v>
      </c>
      <c r="B2481" s="152" t="s">
        <v>444</v>
      </c>
      <c r="C2481" s="152" t="s">
        <v>5</v>
      </c>
      <c r="D2481" s="152" t="s">
        <v>730</v>
      </c>
      <c r="E2481" s="152" t="s">
        <v>224</v>
      </c>
      <c r="F2481"/>
      <c r="G2481" s="152" t="s">
        <v>624</v>
      </c>
      <c r="H2481" s="152" t="s">
        <v>201</v>
      </c>
      <c r="I2481" s="152" t="s">
        <v>506</v>
      </c>
      <c r="J2481">
        <v>0.14208000000000001</v>
      </c>
      <c r="K2481" s="152" t="s">
        <v>744</v>
      </c>
      <c r="L2481" s="152" t="s">
        <v>741</v>
      </c>
      <c r="M2481">
        <v>2022</v>
      </c>
      <c r="N2481" t="s">
        <v>6893</v>
      </c>
    </row>
    <row r="2482" spans="1:14">
      <c r="A2482" s="152" t="s">
        <v>3354</v>
      </c>
      <c r="B2482" s="152" t="s">
        <v>444</v>
      </c>
      <c r="C2482" s="152" t="s">
        <v>5</v>
      </c>
      <c r="D2482" s="152" t="s">
        <v>730</v>
      </c>
      <c r="E2482" s="152" t="s">
        <v>224</v>
      </c>
      <c r="F2482"/>
      <c r="G2482" s="152" t="s">
        <v>625</v>
      </c>
      <c r="H2482" s="152" t="s">
        <v>201</v>
      </c>
      <c r="I2482" s="152" t="s">
        <v>506</v>
      </c>
      <c r="J2482">
        <v>8.6419999999999997E-2</v>
      </c>
      <c r="K2482" s="152" t="s">
        <v>744</v>
      </c>
      <c r="L2482" s="152" t="s">
        <v>741</v>
      </c>
      <c r="M2482">
        <v>2022</v>
      </c>
      <c r="N2482" t="s">
        <v>6894</v>
      </c>
    </row>
    <row r="2483" spans="1:14">
      <c r="A2483" s="152" t="s">
        <v>3355</v>
      </c>
      <c r="B2483" s="152" t="s">
        <v>444</v>
      </c>
      <c r="C2483" s="152" t="s">
        <v>5</v>
      </c>
      <c r="D2483" s="152" t="s">
        <v>730</v>
      </c>
      <c r="E2483" s="152" t="s">
        <v>224</v>
      </c>
      <c r="F2483"/>
      <c r="G2483" s="152" t="s">
        <v>626</v>
      </c>
      <c r="H2483" s="152" t="s">
        <v>201</v>
      </c>
      <c r="I2483" s="152" t="s">
        <v>506</v>
      </c>
      <c r="J2483">
        <v>0.12418</v>
      </c>
      <c r="K2483" s="152" t="s">
        <v>744</v>
      </c>
      <c r="L2483" s="152" t="s">
        <v>741</v>
      </c>
      <c r="M2483">
        <v>2022</v>
      </c>
      <c r="N2483" t="s">
        <v>6895</v>
      </c>
    </row>
    <row r="2484" spans="1:14">
      <c r="A2484" s="152" t="s">
        <v>3356</v>
      </c>
      <c r="B2484" s="152" t="s">
        <v>444</v>
      </c>
      <c r="C2484" s="152" t="s">
        <v>5</v>
      </c>
      <c r="D2484" s="152" t="s">
        <v>730</v>
      </c>
      <c r="E2484" s="152" t="s">
        <v>224</v>
      </c>
      <c r="F2484"/>
      <c r="G2484" s="152" t="s">
        <v>623</v>
      </c>
      <c r="H2484" s="152" t="s">
        <v>424</v>
      </c>
      <c r="I2484" s="152" t="s">
        <v>506</v>
      </c>
      <c r="J2484">
        <v>0.78374999999999995</v>
      </c>
      <c r="K2484" s="152" t="s">
        <v>744</v>
      </c>
      <c r="L2484" s="152" t="s">
        <v>741</v>
      </c>
      <c r="M2484">
        <v>2022</v>
      </c>
      <c r="N2484" t="s">
        <v>6896</v>
      </c>
    </row>
    <row r="2485" spans="1:14">
      <c r="A2485" s="152" t="s">
        <v>3357</v>
      </c>
      <c r="B2485" s="152" t="s">
        <v>444</v>
      </c>
      <c r="C2485" s="152" t="s">
        <v>5</v>
      </c>
      <c r="D2485" s="152" t="s">
        <v>730</v>
      </c>
      <c r="E2485" s="152" t="s">
        <v>224</v>
      </c>
      <c r="F2485"/>
      <c r="G2485" s="152" t="s">
        <v>624</v>
      </c>
      <c r="H2485" s="152" t="s">
        <v>424</v>
      </c>
      <c r="I2485" s="152" t="s">
        <v>506</v>
      </c>
      <c r="J2485">
        <v>0.99431999999999998</v>
      </c>
      <c r="K2485" s="152" t="s">
        <v>744</v>
      </c>
      <c r="L2485" s="152" t="s">
        <v>741</v>
      </c>
      <c r="M2485">
        <v>2022</v>
      </c>
      <c r="N2485" t="s">
        <v>6897</v>
      </c>
    </row>
    <row r="2486" spans="1:14">
      <c r="A2486" s="152" t="s">
        <v>3358</v>
      </c>
      <c r="B2486" s="152" t="s">
        <v>444</v>
      </c>
      <c r="C2486" s="152" t="s">
        <v>5</v>
      </c>
      <c r="D2486" s="152" t="s">
        <v>730</v>
      </c>
      <c r="E2486" s="152" t="s">
        <v>224</v>
      </c>
      <c r="F2486"/>
      <c r="G2486" s="152" t="s">
        <v>625</v>
      </c>
      <c r="H2486" s="152" t="s">
        <v>424</v>
      </c>
      <c r="I2486" s="152" t="s">
        <v>506</v>
      </c>
      <c r="J2486">
        <v>1.20489</v>
      </c>
      <c r="K2486" s="152" t="s">
        <v>744</v>
      </c>
      <c r="L2486" s="152" t="s">
        <v>741</v>
      </c>
      <c r="M2486">
        <v>2022</v>
      </c>
      <c r="N2486" t="s">
        <v>6898</v>
      </c>
    </row>
    <row r="2487" spans="1:14">
      <c r="A2487" s="152" t="s">
        <v>3359</v>
      </c>
      <c r="B2487" s="152" t="s">
        <v>444</v>
      </c>
      <c r="C2487" s="152" t="s">
        <v>5</v>
      </c>
      <c r="D2487" s="152" t="s">
        <v>730</v>
      </c>
      <c r="E2487" s="152" t="s">
        <v>224</v>
      </c>
      <c r="F2487"/>
      <c r="G2487" s="152" t="s">
        <v>626</v>
      </c>
      <c r="H2487" s="152" t="s">
        <v>424</v>
      </c>
      <c r="I2487" s="152" t="s">
        <v>506</v>
      </c>
      <c r="J2487">
        <v>1.0420799999999999</v>
      </c>
      <c r="K2487" s="152" t="s">
        <v>744</v>
      </c>
      <c r="L2487" s="152" t="s">
        <v>741</v>
      </c>
      <c r="M2487">
        <v>2022</v>
      </c>
      <c r="N2487" t="s">
        <v>6899</v>
      </c>
    </row>
    <row r="2488" spans="1:14">
      <c r="A2488" s="152" t="s">
        <v>3360</v>
      </c>
      <c r="B2488" s="152" t="s">
        <v>444</v>
      </c>
      <c r="C2488" s="152" t="s">
        <v>5</v>
      </c>
      <c r="D2488" s="152" t="s">
        <v>730</v>
      </c>
      <c r="E2488" s="152" t="s">
        <v>224</v>
      </c>
      <c r="F2488"/>
      <c r="G2488" s="152" t="s">
        <v>623</v>
      </c>
      <c r="H2488" s="152" t="s">
        <v>606</v>
      </c>
      <c r="I2488" s="152" t="s">
        <v>506</v>
      </c>
      <c r="J2488">
        <v>1.26132</v>
      </c>
      <c r="K2488" s="152" t="s">
        <v>744</v>
      </c>
      <c r="L2488" s="152" t="s">
        <v>741</v>
      </c>
      <c r="M2488">
        <v>2022</v>
      </c>
      <c r="N2488" t="s">
        <v>6900</v>
      </c>
    </row>
    <row r="2489" spans="1:14">
      <c r="A2489" s="152" t="s">
        <v>3361</v>
      </c>
      <c r="B2489" s="152" t="s">
        <v>444</v>
      </c>
      <c r="C2489" s="152" t="s">
        <v>5</v>
      </c>
      <c r="D2489" s="152" t="s">
        <v>730</v>
      </c>
      <c r="E2489" s="152" t="s">
        <v>224</v>
      </c>
      <c r="F2489"/>
      <c r="G2489" s="152" t="s">
        <v>624</v>
      </c>
      <c r="H2489" s="152" t="s">
        <v>606</v>
      </c>
      <c r="I2489" s="152" t="s">
        <v>506</v>
      </c>
      <c r="J2489">
        <v>1.6002000000000001</v>
      </c>
      <c r="K2489" s="152" t="s">
        <v>744</v>
      </c>
      <c r="L2489" s="152" t="s">
        <v>741</v>
      </c>
      <c r="M2489">
        <v>2022</v>
      </c>
      <c r="N2489" t="s">
        <v>6901</v>
      </c>
    </row>
    <row r="2490" spans="1:14">
      <c r="A2490" s="152" t="s">
        <v>3362</v>
      </c>
      <c r="B2490" s="152" t="s">
        <v>444</v>
      </c>
      <c r="C2490" s="152" t="s">
        <v>5</v>
      </c>
      <c r="D2490" s="152" t="s">
        <v>730</v>
      </c>
      <c r="E2490" s="152" t="s">
        <v>224</v>
      </c>
      <c r="F2490"/>
      <c r="G2490" s="152" t="s">
        <v>625</v>
      </c>
      <c r="H2490" s="152" t="s">
        <v>606</v>
      </c>
      <c r="I2490" s="152" t="s">
        <v>506</v>
      </c>
      <c r="J2490">
        <v>1.9390799999999999</v>
      </c>
      <c r="K2490" s="152" t="s">
        <v>744</v>
      </c>
      <c r="L2490" s="152" t="s">
        <v>741</v>
      </c>
      <c r="M2490">
        <v>2022</v>
      </c>
      <c r="N2490" t="s">
        <v>6902</v>
      </c>
    </row>
    <row r="2491" spans="1:14">
      <c r="A2491" s="152" t="s">
        <v>3363</v>
      </c>
      <c r="B2491" s="152" t="s">
        <v>444</v>
      </c>
      <c r="C2491" s="152" t="s">
        <v>5</v>
      </c>
      <c r="D2491" s="152" t="s">
        <v>730</v>
      </c>
      <c r="E2491" s="152" t="s">
        <v>224</v>
      </c>
      <c r="F2491"/>
      <c r="G2491" s="152" t="s">
        <v>626</v>
      </c>
      <c r="H2491" s="152" t="s">
        <v>606</v>
      </c>
      <c r="I2491" s="152" t="s">
        <v>506</v>
      </c>
      <c r="J2491">
        <v>1.67706</v>
      </c>
      <c r="K2491" s="152" t="s">
        <v>744</v>
      </c>
      <c r="L2491" s="152" t="s">
        <v>741</v>
      </c>
      <c r="M2491">
        <v>2022</v>
      </c>
      <c r="N2491" t="s">
        <v>6903</v>
      </c>
    </row>
    <row r="2492" spans="1:14">
      <c r="A2492" s="152" t="s">
        <v>3364</v>
      </c>
      <c r="B2492" s="152" t="s">
        <v>444</v>
      </c>
      <c r="C2492" s="152" t="s">
        <v>5</v>
      </c>
      <c r="D2492" s="152" t="s">
        <v>200</v>
      </c>
      <c r="E2492" s="152" t="s">
        <v>568</v>
      </c>
      <c r="F2492"/>
      <c r="G2492" s="152" t="s">
        <v>643</v>
      </c>
      <c r="H2492" s="152" t="s">
        <v>201</v>
      </c>
      <c r="I2492" s="152" t="s">
        <v>506</v>
      </c>
      <c r="J2492">
        <v>4.4936299999999996</v>
      </c>
      <c r="K2492" s="152" t="s">
        <v>744</v>
      </c>
      <c r="L2492" s="152" t="s">
        <v>741</v>
      </c>
      <c r="M2492">
        <v>2022</v>
      </c>
      <c r="N2492" t="s">
        <v>6904</v>
      </c>
    </row>
    <row r="2493" spans="1:14">
      <c r="A2493" s="152" t="s">
        <v>3365</v>
      </c>
      <c r="B2493" s="152" t="s">
        <v>444</v>
      </c>
      <c r="C2493" s="152" t="s">
        <v>5</v>
      </c>
      <c r="D2493" s="152" t="s">
        <v>200</v>
      </c>
      <c r="E2493" s="152" t="s">
        <v>568</v>
      </c>
      <c r="F2493"/>
      <c r="G2493" s="152" t="s">
        <v>644</v>
      </c>
      <c r="H2493" s="152" t="s">
        <v>201</v>
      </c>
      <c r="I2493" s="152" t="s">
        <v>506</v>
      </c>
      <c r="J2493">
        <v>2.3765000000000001</v>
      </c>
      <c r="K2493" s="152" t="s">
        <v>744</v>
      </c>
      <c r="L2493" s="152" t="s">
        <v>741</v>
      </c>
      <c r="M2493">
        <v>2022</v>
      </c>
      <c r="N2493" t="s">
        <v>6905</v>
      </c>
    </row>
    <row r="2494" spans="1:14">
      <c r="A2494" s="152" t="s">
        <v>3366</v>
      </c>
      <c r="B2494" s="152" t="s">
        <v>444</v>
      </c>
      <c r="C2494" s="152" t="s">
        <v>5</v>
      </c>
      <c r="D2494" s="152" t="s">
        <v>200</v>
      </c>
      <c r="E2494" s="152" t="s">
        <v>569</v>
      </c>
      <c r="F2494"/>
      <c r="G2494" s="152" t="s">
        <v>643</v>
      </c>
      <c r="H2494" s="152" t="s">
        <v>201</v>
      </c>
      <c r="I2494" s="152" t="s">
        <v>506</v>
      </c>
      <c r="J2494">
        <v>2.3022900000000002</v>
      </c>
      <c r="K2494" s="152" t="s">
        <v>744</v>
      </c>
      <c r="L2494" s="152" t="s">
        <v>741</v>
      </c>
      <c r="M2494">
        <v>2022</v>
      </c>
      <c r="N2494" t="s">
        <v>6906</v>
      </c>
    </row>
    <row r="2495" spans="1:14">
      <c r="A2495" s="152" t="s">
        <v>3367</v>
      </c>
      <c r="B2495" s="152" t="s">
        <v>444</v>
      </c>
      <c r="C2495" s="152" t="s">
        <v>5</v>
      </c>
      <c r="D2495" s="152" t="s">
        <v>200</v>
      </c>
      <c r="E2495" s="152" t="s">
        <v>569</v>
      </c>
      <c r="F2495"/>
      <c r="G2495" s="152" t="s">
        <v>644</v>
      </c>
      <c r="H2495" s="152" t="s">
        <v>201</v>
      </c>
      <c r="I2495" s="152" t="s">
        <v>506</v>
      </c>
      <c r="J2495">
        <v>1.2171700000000001</v>
      </c>
      <c r="K2495" s="152" t="s">
        <v>744</v>
      </c>
      <c r="L2495" s="152" t="s">
        <v>741</v>
      </c>
      <c r="M2495">
        <v>2022</v>
      </c>
      <c r="N2495" t="s">
        <v>6907</v>
      </c>
    </row>
    <row r="2496" spans="1:14">
      <c r="A2496" s="152" t="s">
        <v>3368</v>
      </c>
      <c r="B2496" s="152" t="s">
        <v>444</v>
      </c>
      <c r="C2496" s="152" t="s">
        <v>5</v>
      </c>
      <c r="D2496" s="152" t="s">
        <v>200</v>
      </c>
      <c r="E2496" s="152" t="s">
        <v>570</v>
      </c>
      <c r="F2496"/>
      <c r="G2496" s="152" t="s">
        <v>643</v>
      </c>
      <c r="H2496" s="152" t="s">
        <v>201</v>
      </c>
      <c r="I2496" s="152" t="s">
        <v>506</v>
      </c>
      <c r="J2496">
        <v>1.0188999999999999</v>
      </c>
      <c r="K2496" s="152" t="s">
        <v>744</v>
      </c>
      <c r="L2496" s="152" t="s">
        <v>741</v>
      </c>
      <c r="M2496">
        <v>2022</v>
      </c>
      <c r="N2496" t="s">
        <v>6908</v>
      </c>
    </row>
    <row r="2497" spans="1:14">
      <c r="A2497" s="152" t="s">
        <v>3369</v>
      </c>
      <c r="B2497" s="152" t="s">
        <v>444</v>
      </c>
      <c r="C2497" s="152" t="s">
        <v>5</v>
      </c>
      <c r="D2497" s="152" t="s">
        <v>200</v>
      </c>
      <c r="E2497" s="152" t="s">
        <v>570</v>
      </c>
      <c r="F2497"/>
      <c r="G2497" s="152" t="s">
        <v>644</v>
      </c>
      <c r="H2497" s="152" t="s">
        <v>201</v>
      </c>
      <c r="I2497" s="152" t="s">
        <v>506</v>
      </c>
      <c r="J2497">
        <v>0.53866999999999998</v>
      </c>
      <c r="K2497" s="152" t="s">
        <v>744</v>
      </c>
      <c r="L2497" s="152" t="s">
        <v>741</v>
      </c>
      <c r="M2497">
        <v>2022</v>
      </c>
      <c r="N2497" t="s">
        <v>6909</v>
      </c>
    </row>
    <row r="2498" spans="1:14">
      <c r="A2498" s="152" t="s">
        <v>3370</v>
      </c>
      <c r="B2498" s="152" t="s">
        <v>444</v>
      </c>
      <c r="C2498" s="152" t="s">
        <v>5</v>
      </c>
      <c r="D2498" s="152" t="s">
        <v>200</v>
      </c>
      <c r="E2498" s="152" t="s">
        <v>571</v>
      </c>
      <c r="F2498"/>
      <c r="G2498" s="152" t="s">
        <v>643</v>
      </c>
      <c r="H2498" s="152" t="s">
        <v>201</v>
      </c>
      <c r="I2498" s="152" t="s">
        <v>506</v>
      </c>
      <c r="J2498">
        <v>1.0188999999999999</v>
      </c>
      <c r="K2498" s="152" t="s">
        <v>744</v>
      </c>
      <c r="L2498" s="152" t="s">
        <v>741</v>
      </c>
      <c r="M2498">
        <v>2022</v>
      </c>
      <c r="N2498" t="s">
        <v>6910</v>
      </c>
    </row>
    <row r="2499" spans="1:14">
      <c r="A2499" s="152" t="s">
        <v>3371</v>
      </c>
      <c r="B2499" s="152" t="s">
        <v>444</v>
      </c>
      <c r="C2499" s="152" t="s">
        <v>5</v>
      </c>
      <c r="D2499" s="152" t="s">
        <v>200</v>
      </c>
      <c r="E2499" s="152" t="s">
        <v>571</v>
      </c>
      <c r="F2499"/>
      <c r="G2499" s="152" t="s">
        <v>644</v>
      </c>
      <c r="H2499" s="152" t="s">
        <v>201</v>
      </c>
      <c r="I2499" s="152" t="s">
        <v>506</v>
      </c>
      <c r="J2499">
        <v>0.53866999999999998</v>
      </c>
      <c r="K2499" s="152" t="s">
        <v>744</v>
      </c>
      <c r="L2499" s="152" t="s">
        <v>741</v>
      </c>
      <c r="M2499">
        <v>2022</v>
      </c>
      <c r="N2499" t="s">
        <v>6911</v>
      </c>
    </row>
    <row r="2500" spans="1:14">
      <c r="A2500" s="152" t="s">
        <v>3372</v>
      </c>
      <c r="B2500" s="152" t="s">
        <v>444</v>
      </c>
      <c r="C2500" s="152" t="s">
        <v>5</v>
      </c>
      <c r="D2500" s="152" t="s">
        <v>202</v>
      </c>
      <c r="E2500" s="152" t="s">
        <v>203</v>
      </c>
      <c r="F2500"/>
      <c r="G2500" s="152"/>
      <c r="H2500" s="152" t="s">
        <v>201</v>
      </c>
      <c r="I2500" s="152" t="s">
        <v>506</v>
      </c>
      <c r="J2500">
        <v>2.7820000000000001E-2</v>
      </c>
      <c r="K2500" s="152" t="s">
        <v>744</v>
      </c>
      <c r="L2500" s="152" t="s">
        <v>741</v>
      </c>
      <c r="M2500">
        <v>2022</v>
      </c>
      <c r="N2500" t="s">
        <v>6912</v>
      </c>
    </row>
    <row r="2501" spans="1:14">
      <c r="A2501" s="152" t="s">
        <v>3373</v>
      </c>
      <c r="B2501" s="152" t="s">
        <v>444</v>
      </c>
      <c r="C2501" s="152" t="s">
        <v>5</v>
      </c>
      <c r="D2501" s="152" t="s">
        <v>204</v>
      </c>
      <c r="E2501" s="152" t="s">
        <v>666</v>
      </c>
      <c r="F2501" t="s">
        <v>667</v>
      </c>
      <c r="G2501" s="152"/>
      <c r="H2501" s="152" t="s">
        <v>201</v>
      </c>
      <c r="I2501" s="152" t="s">
        <v>506</v>
      </c>
      <c r="J2501">
        <v>2.9399999999999999E-3</v>
      </c>
      <c r="K2501" s="152" t="s">
        <v>744</v>
      </c>
      <c r="L2501" s="152" t="s">
        <v>741</v>
      </c>
      <c r="M2501">
        <v>2022</v>
      </c>
      <c r="N2501" t="s">
        <v>6913</v>
      </c>
    </row>
    <row r="2502" spans="1:14">
      <c r="A2502" s="152" t="s">
        <v>3374</v>
      </c>
      <c r="B2502" s="152" t="s">
        <v>444</v>
      </c>
      <c r="C2502" s="152" t="s">
        <v>5</v>
      </c>
      <c r="D2502" s="152" t="s">
        <v>204</v>
      </c>
      <c r="E2502" s="152" t="s">
        <v>666</v>
      </c>
      <c r="F2502" t="s">
        <v>668</v>
      </c>
      <c r="G2502" s="152"/>
      <c r="H2502" s="152" t="s">
        <v>201</v>
      </c>
      <c r="I2502" s="152" t="s">
        <v>506</v>
      </c>
      <c r="J2502">
        <v>4.4609999999999997E-3</v>
      </c>
      <c r="K2502" s="152" t="s">
        <v>744</v>
      </c>
      <c r="L2502" s="152" t="s">
        <v>741</v>
      </c>
      <c r="M2502">
        <v>2022</v>
      </c>
      <c r="N2502" t="s">
        <v>6914</v>
      </c>
    </row>
    <row r="2503" spans="1:14">
      <c r="A2503" s="152" t="s">
        <v>3375</v>
      </c>
      <c r="B2503" s="152" t="s">
        <v>444</v>
      </c>
      <c r="C2503" s="152" t="s">
        <v>5</v>
      </c>
      <c r="D2503" s="152" t="s">
        <v>204</v>
      </c>
      <c r="E2503" s="152" t="s">
        <v>666</v>
      </c>
      <c r="F2503" t="s">
        <v>669</v>
      </c>
      <c r="G2503" s="152"/>
      <c r="H2503" s="152" t="s">
        <v>201</v>
      </c>
      <c r="I2503" s="152" t="s">
        <v>506</v>
      </c>
      <c r="J2503">
        <v>5.9820000000000003E-3</v>
      </c>
      <c r="K2503" s="152" t="s">
        <v>744</v>
      </c>
      <c r="L2503" s="152" t="s">
        <v>741</v>
      </c>
      <c r="M2503">
        <v>2022</v>
      </c>
      <c r="N2503" t="s">
        <v>6915</v>
      </c>
    </row>
    <row r="2504" spans="1:14">
      <c r="A2504" s="152" t="s">
        <v>3376</v>
      </c>
      <c r="B2504" s="152" t="s">
        <v>444</v>
      </c>
      <c r="C2504" s="152" t="s">
        <v>5</v>
      </c>
      <c r="D2504" s="152" t="s">
        <v>204</v>
      </c>
      <c r="E2504" s="152" t="s">
        <v>666</v>
      </c>
      <c r="F2504" t="s">
        <v>670</v>
      </c>
      <c r="G2504" s="152"/>
      <c r="H2504" s="152" t="s">
        <v>201</v>
      </c>
      <c r="I2504" s="152" t="s">
        <v>506</v>
      </c>
      <c r="J2504">
        <v>7.6039999999999996E-3</v>
      </c>
      <c r="K2504" s="152" t="s">
        <v>744</v>
      </c>
      <c r="L2504" s="152" t="s">
        <v>741</v>
      </c>
      <c r="M2504">
        <v>2022</v>
      </c>
      <c r="N2504" t="s">
        <v>6916</v>
      </c>
    </row>
    <row r="2505" spans="1:14">
      <c r="A2505" s="152" t="s">
        <v>3377</v>
      </c>
      <c r="B2505" s="152" t="s">
        <v>444</v>
      </c>
      <c r="C2505" s="152" t="s">
        <v>5</v>
      </c>
      <c r="D2505" s="152" t="s">
        <v>204</v>
      </c>
      <c r="E2505" s="152" t="s">
        <v>666</v>
      </c>
      <c r="F2505" t="s">
        <v>671</v>
      </c>
      <c r="G2505" s="152"/>
      <c r="H2505" s="152" t="s">
        <v>201</v>
      </c>
      <c r="I2505" s="152" t="s">
        <v>506</v>
      </c>
      <c r="J2505">
        <v>9.2270000000000008E-3</v>
      </c>
      <c r="K2505" s="152" t="s">
        <v>744</v>
      </c>
      <c r="L2505" s="152" t="s">
        <v>741</v>
      </c>
      <c r="M2505">
        <v>2022</v>
      </c>
      <c r="N2505" t="s">
        <v>6917</v>
      </c>
    </row>
    <row r="2506" spans="1:14">
      <c r="A2506" s="152" t="s">
        <v>3378</v>
      </c>
      <c r="B2506" s="152" t="s">
        <v>444</v>
      </c>
      <c r="C2506" s="152" t="s">
        <v>5</v>
      </c>
      <c r="D2506" s="152" t="s">
        <v>204</v>
      </c>
      <c r="E2506" s="152" t="s">
        <v>666</v>
      </c>
      <c r="F2506" t="s">
        <v>672</v>
      </c>
      <c r="G2506" s="152"/>
      <c r="H2506" s="152" t="s">
        <v>201</v>
      </c>
      <c r="I2506" s="152" t="s">
        <v>506</v>
      </c>
      <c r="J2506">
        <v>3.3763000000000001E-2</v>
      </c>
      <c r="K2506" s="152" t="s">
        <v>744</v>
      </c>
      <c r="L2506" s="152" t="s">
        <v>741</v>
      </c>
      <c r="M2506">
        <v>2022</v>
      </c>
      <c r="N2506" t="s">
        <v>6918</v>
      </c>
    </row>
    <row r="2507" spans="1:14">
      <c r="A2507" s="152" t="s">
        <v>3379</v>
      </c>
      <c r="B2507" s="152" t="s">
        <v>444</v>
      </c>
      <c r="C2507" s="152" t="s">
        <v>5</v>
      </c>
      <c r="D2507" s="152" t="s">
        <v>204</v>
      </c>
      <c r="E2507" s="152" t="s">
        <v>666</v>
      </c>
      <c r="F2507" t="s">
        <v>211</v>
      </c>
      <c r="G2507" s="152"/>
      <c r="H2507" s="152" t="s">
        <v>201</v>
      </c>
      <c r="I2507" s="152" t="s">
        <v>506</v>
      </c>
      <c r="J2507">
        <v>4.5719999999999997E-3</v>
      </c>
      <c r="K2507" s="152" t="s">
        <v>744</v>
      </c>
      <c r="L2507" s="152" t="s">
        <v>741</v>
      </c>
      <c r="M2507">
        <v>2022</v>
      </c>
      <c r="N2507" t="s">
        <v>6919</v>
      </c>
    </row>
    <row r="2508" spans="1:14">
      <c r="A2508" s="152" t="s">
        <v>3380</v>
      </c>
      <c r="B2508" s="152" t="s">
        <v>444</v>
      </c>
      <c r="C2508" s="152" t="s">
        <v>5</v>
      </c>
      <c r="D2508" s="152" t="s">
        <v>204</v>
      </c>
      <c r="E2508" s="152" t="s">
        <v>673</v>
      </c>
      <c r="F2508" t="s">
        <v>674</v>
      </c>
      <c r="G2508" s="152"/>
      <c r="H2508" s="152" t="s">
        <v>201</v>
      </c>
      <c r="I2508" s="152" t="s">
        <v>506</v>
      </c>
      <c r="J2508">
        <v>5.7800000000000004E-3</v>
      </c>
      <c r="K2508" s="152" t="s">
        <v>744</v>
      </c>
      <c r="L2508" s="152" t="s">
        <v>741</v>
      </c>
      <c r="M2508">
        <v>2022</v>
      </c>
      <c r="N2508" t="s">
        <v>6920</v>
      </c>
    </row>
    <row r="2509" spans="1:14">
      <c r="A2509" s="152" t="s">
        <v>3381</v>
      </c>
      <c r="B2509" s="152" t="s">
        <v>444</v>
      </c>
      <c r="C2509" s="152" t="s">
        <v>5</v>
      </c>
      <c r="D2509" s="152" t="s">
        <v>204</v>
      </c>
      <c r="E2509" s="152" t="s">
        <v>673</v>
      </c>
      <c r="F2509" t="s">
        <v>675</v>
      </c>
      <c r="G2509" s="152"/>
      <c r="H2509" s="152" t="s">
        <v>201</v>
      </c>
      <c r="I2509" s="152" t="s">
        <v>506</v>
      </c>
      <c r="J2509">
        <v>1.0442999999999999E-2</v>
      </c>
      <c r="K2509" s="152" t="s">
        <v>744</v>
      </c>
      <c r="L2509" s="152" t="s">
        <v>741</v>
      </c>
      <c r="M2509">
        <v>2022</v>
      </c>
      <c r="N2509" t="s">
        <v>6921</v>
      </c>
    </row>
    <row r="2510" spans="1:14">
      <c r="A2510" s="152" t="s">
        <v>3382</v>
      </c>
      <c r="B2510" s="152" t="s">
        <v>444</v>
      </c>
      <c r="C2510" s="152" t="s">
        <v>5</v>
      </c>
      <c r="D2510" s="152" t="s">
        <v>204</v>
      </c>
      <c r="E2510" s="152" t="s">
        <v>673</v>
      </c>
      <c r="F2510" t="s">
        <v>676</v>
      </c>
      <c r="G2510" s="152"/>
      <c r="H2510" s="152" t="s">
        <v>201</v>
      </c>
      <c r="I2510" s="152" t="s">
        <v>506</v>
      </c>
      <c r="J2510">
        <v>1.8960999999999999E-2</v>
      </c>
      <c r="K2510" s="152" t="s">
        <v>744</v>
      </c>
      <c r="L2510" s="152" t="s">
        <v>741</v>
      </c>
      <c r="M2510">
        <v>2022</v>
      </c>
      <c r="N2510" t="s">
        <v>6922</v>
      </c>
    </row>
    <row r="2511" spans="1:14">
      <c r="A2511" s="152" t="s">
        <v>3383</v>
      </c>
      <c r="B2511" s="152" t="s">
        <v>444</v>
      </c>
      <c r="C2511" s="152" t="s">
        <v>5</v>
      </c>
      <c r="D2511" s="152" t="s">
        <v>204</v>
      </c>
      <c r="E2511" s="152" t="s">
        <v>673</v>
      </c>
      <c r="F2511" t="s">
        <v>677</v>
      </c>
      <c r="G2511" s="152"/>
      <c r="H2511" s="152" t="s">
        <v>201</v>
      </c>
      <c r="I2511" s="152" t="s">
        <v>506</v>
      </c>
      <c r="J2511">
        <v>2.9607000000000001E-2</v>
      </c>
      <c r="K2511" s="152" t="s">
        <v>744</v>
      </c>
      <c r="L2511" s="152" t="s">
        <v>741</v>
      </c>
      <c r="M2511">
        <v>2022</v>
      </c>
      <c r="N2511" t="s">
        <v>6923</v>
      </c>
    </row>
    <row r="2512" spans="1:14">
      <c r="A2512" s="152" t="s">
        <v>3384</v>
      </c>
      <c r="B2512" s="152" t="s">
        <v>444</v>
      </c>
      <c r="C2512" s="152" t="s">
        <v>5</v>
      </c>
      <c r="D2512" s="152" t="s">
        <v>204</v>
      </c>
      <c r="E2512" s="152" t="s">
        <v>673</v>
      </c>
      <c r="F2512" t="s">
        <v>678</v>
      </c>
      <c r="G2512" s="152"/>
      <c r="H2512" s="152" t="s">
        <v>201</v>
      </c>
      <c r="I2512" s="152" t="s">
        <v>506</v>
      </c>
      <c r="J2512">
        <v>4.5626E-2</v>
      </c>
      <c r="K2512" s="152" t="s">
        <v>744</v>
      </c>
      <c r="L2512" s="152" t="s">
        <v>741</v>
      </c>
      <c r="M2512">
        <v>2022</v>
      </c>
      <c r="N2512" t="s">
        <v>6924</v>
      </c>
    </row>
    <row r="2513" spans="1:14">
      <c r="A2513" s="152" t="s">
        <v>3385</v>
      </c>
      <c r="B2513" s="152" t="s">
        <v>444</v>
      </c>
      <c r="C2513" s="152" t="s">
        <v>5</v>
      </c>
      <c r="D2513" s="152" t="s">
        <v>204</v>
      </c>
      <c r="E2513" s="152" t="s">
        <v>673</v>
      </c>
      <c r="F2513" t="s">
        <v>211</v>
      </c>
      <c r="G2513" s="152"/>
      <c r="H2513" s="152" t="s">
        <v>201</v>
      </c>
      <c r="I2513" s="152" t="s">
        <v>506</v>
      </c>
      <c r="J2513">
        <v>9.0340000000000004E-3</v>
      </c>
      <c r="K2513" s="152" t="s">
        <v>744</v>
      </c>
      <c r="L2513" s="152" t="s">
        <v>741</v>
      </c>
      <c r="M2513">
        <v>2022</v>
      </c>
      <c r="N2513" t="s">
        <v>6925</v>
      </c>
    </row>
    <row r="2514" spans="1:14">
      <c r="A2514" s="152" t="s">
        <v>3386</v>
      </c>
      <c r="B2514" s="152" t="s">
        <v>444</v>
      </c>
      <c r="C2514" s="152" t="s">
        <v>5</v>
      </c>
      <c r="D2514" s="152" t="s">
        <v>204</v>
      </c>
      <c r="E2514" s="152" t="s">
        <v>679</v>
      </c>
      <c r="F2514" t="s">
        <v>680</v>
      </c>
      <c r="G2514" s="152"/>
      <c r="H2514" s="152" t="s">
        <v>201</v>
      </c>
      <c r="I2514" s="152" t="s">
        <v>506</v>
      </c>
      <c r="J2514">
        <v>8.5170000000000003E-3</v>
      </c>
      <c r="K2514" s="152" t="s">
        <v>744</v>
      </c>
      <c r="L2514" s="152" t="s">
        <v>741</v>
      </c>
      <c r="M2514">
        <v>2022</v>
      </c>
      <c r="N2514" t="s">
        <v>6926</v>
      </c>
    </row>
    <row r="2515" spans="1:14">
      <c r="A2515" s="152" t="s">
        <v>3387</v>
      </c>
      <c r="B2515" s="152" t="s">
        <v>444</v>
      </c>
      <c r="C2515" s="152" t="s">
        <v>5</v>
      </c>
      <c r="D2515" s="152" t="s">
        <v>204</v>
      </c>
      <c r="E2515" s="152" t="s">
        <v>679</v>
      </c>
      <c r="F2515" t="s">
        <v>676</v>
      </c>
      <c r="G2515" s="152"/>
      <c r="H2515" s="152" t="s">
        <v>201</v>
      </c>
      <c r="I2515" s="152" t="s">
        <v>506</v>
      </c>
      <c r="J2515">
        <v>1.095E-2</v>
      </c>
      <c r="K2515" s="152" t="s">
        <v>744</v>
      </c>
      <c r="L2515" s="152" t="s">
        <v>741</v>
      </c>
      <c r="M2515">
        <v>2022</v>
      </c>
      <c r="N2515" t="s">
        <v>6927</v>
      </c>
    </row>
    <row r="2516" spans="1:14">
      <c r="A2516" s="152" t="s">
        <v>3388</v>
      </c>
      <c r="B2516" s="152" t="s">
        <v>444</v>
      </c>
      <c r="C2516" s="152" t="s">
        <v>5</v>
      </c>
      <c r="D2516" s="152" t="s">
        <v>204</v>
      </c>
      <c r="E2516" s="152" t="s">
        <v>679</v>
      </c>
      <c r="F2516" t="s">
        <v>677</v>
      </c>
      <c r="G2516" s="152"/>
      <c r="H2516" s="152" t="s">
        <v>201</v>
      </c>
      <c r="I2516" s="152" t="s">
        <v>506</v>
      </c>
      <c r="J2516">
        <v>1.5311E-2</v>
      </c>
      <c r="K2516" s="152" t="s">
        <v>744</v>
      </c>
      <c r="L2516" s="152" t="s">
        <v>741</v>
      </c>
      <c r="M2516">
        <v>2022</v>
      </c>
      <c r="N2516" t="s">
        <v>6928</v>
      </c>
    </row>
    <row r="2517" spans="1:14">
      <c r="A2517" s="152" t="s">
        <v>3389</v>
      </c>
      <c r="B2517" s="152" t="s">
        <v>444</v>
      </c>
      <c r="C2517" s="152" t="s">
        <v>5</v>
      </c>
      <c r="D2517" s="152" t="s">
        <v>204</v>
      </c>
      <c r="E2517" s="152" t="s">
        <v>679</v>
      </c>
      <c r="F2517" t="s">
        <v>678</v>
      </c>
      <c r="G2517" s="152"/>
      <c r="H2517" s="152" t="s">
        <v>201</v>
      </c>
      <c r="I2517" s="152" t="s">
        <v>506</v>
      </c>
      <c r="J2517">
        <v>2.2509000000000001E-2</v>
      </c>
      <c r="K2517" s="152" t="s">
        <v>744</v>
      </c>
      <c r="L2517" s="152" t="s">
        <v>741</v>
      </c>
      <c r="M2517">
        <v>2022</v>
      </c>
      <c r="N2517" t="s">
        <v>6929</v>
      </c>
    </row>
    <row r="2518" spans="1:14">
      <c r="A2518" s="152" t="s">
        <v>3390</v>
      </c>
      <c r="B2518" s="152" t="s">
        <v>444</v>
      </c>
      <c r="C2518" s="152" t="s">
        <v>5</v>
      </c>
      <c r="D2518" s="152" t="s">
        <v>204</v>
      </c>
      <c r="E2518" s="152" t="s">
        <v>679</v>
      </c>
      <c r="F2518" t="s">
        <v>211</v>
      </c>
      <c r="G2518" s="152"/>
      <c r="H2518" s="152" t="s">
        <v>201</v>
      </c>
      <c r="I2518" s="152" t="s">
        <v>506</v>
      </c>
      <c r="J2518">
        <v>1.0322E-2</v>
      </c>
      <c r="K2518" s="152" t="s">
        <v>744</v>
      </c>
      <c r="L2518" s="152" t="s">
        <v>741</v>
      </c>
      <c r="M2518">
        <v>2022</v>
      </c>
      <c r="N2518" t="s">
        <v>6930</v>
      </c>
    </row>
    <row r="2519" spans="1:14">
      <c r="A2519" s="152" t="s">
        <v>3391</v>
      </c>
      <c r="B2519" s="152" t="s">
        <v>444</v>
      </c>
      <c r="C2519" s="152" t="s">
        <v>5</v>
      </c>
      <c r="D2519" s="152" t="s">
        <v>204</v>
      </c>
      <c r="E2519" s="152" t="s">
        <v>681</v>
      </c>
      <c r="F2519" t="s">
        <v>682</v>
      </c>
      <c r="G2519" s="152"/>
      <c r="H2519" s="152" t="s">
        <v>201</v>
      </c>
      <c r="I2519" s="152" t="s">
        <v>506</v>
      </c>
      <c r="J2519">
        <v>9.4299999999999991E-3</v>
      </c>
      <c r="K2519" s="152" t="s">
        <v>744</v>
      </c>
      <c r="L2519" s="152" t="s">
        <v>741</v>
      </c>
      <c r="M2519">
        <v>2022</v>
      </c>
      <c r="N2519" t="s">
        <v>6931</v>
      </c>
    </row>
    <row r="2520" spans="1:14">
      <c r="A2520" s="152" t="s">
        <v>3392</v>
      </c>
      <c r="B2520" s="152" t="s">
        <v>444</v>
      </c>
      <c r="C2520" s="152" t="s">
        <v>5</v>
      </c>
      <c r="D2520" s="152" t="s">
        <v>204</v>
      </c>
      <c r="E2520" s="152" t="s">
        <v>681</v>
      </c>
      <c r="F2520" t="s">
        <v>683</v>
      </c>
      <c r="G2520" s="152"/>
      <c r="H2520" s="152" t="s">
        <v>201</v>
      </c>
      <c r="I2520" s="152" t="s">
        <v>506</v>
      </c>
      <c r="J2520">
        <v>1.4701000000000001E-2</v>
      </c>
      <c r="K2520" s="152" t="s">
        <v>744</v>
      </c>
      <c r="L2520" s="152" t="s">
        <v>741</v>
      </c>
      <c r="M2520">
        <v>2022</v>
      </c>
      <c r="N2520" t="s">
        <v>6932</v>
      </c>
    </row>
    <row r="2521" spans="1:14">
      <c r="A2521" s="152" t="s">
        <v>3393</v>
      </c>
      <c r="B2521" s="152" t="s">
        <v>444</v>
      </c>
      <c r="C2521" s="152" t="s">
        <v>5</v>
      </c>
      <c r="D2521" s="152" t="s">
        <v>204</v>
      </c>
      <c r="E2521" s="152" t="s">
        <v>681</v>
      </c>
      <c r="F2521" t="s">
        <v>211</v>
      </c>
      <c r="G2521" s="152"/>
      <c r="H2521" s="152" t="s">
        <v>201</v>
      </c>
      <c r="I2521" s="152" t="s">
        <v>506</v>
      </c>
      <c r="J2521">
        <v>1.1547999999999999E-2</v>
      </c>
      <c r="K2521" s="152" t="s">
        <v>744</v>
      </c>
      <c r="L2521" s="152" t="s">
        <v>741</v>
      </c>
      <c r="M2521">
        <v>2022</v>
      </c>
      <c r="N2521" t="s">
        <v>6933</v>
      </c>
    </row>
    <row r="2522" spans="1:14">
      <c r="A2522" s="152" t="s">
        <v>3394</v>
      </c>
      <c r="B2522" s="152" t="s">
        <v>444</v>
      </c>
      <c r="C2522" s="152" t="s">
        <v>5</v>
      </c>
      <c r="D2522" s="152" t="s">
        <v>204</v>
      </c>
      <c r="E2522" s="152" t="s">
        <v>731</v>
      </c>
      <c r="F2522" t="s">
        <v>685</v>
      </c>
      <c r="G2522" s="152"/>
      <c r="H2522" s="152" t="s">
        <v>201</v>
      </c>
      <c r="I2522" s="152" t="s">
        <v>506</v>
      </c>
      <c r="J2522">
        <v>9.1260000000000004E-3</v>
      </c>
      <c r="K2522" s="152" t="s">
        <v>744</v>
      </c>
      <c r="L2522" s="152" t="s">
        <v>741</v>
      </c>
      <c r="M2522">
        <v>2022</v>
      </c>
      <c r="N2522" t="s">
        <v>6934</v>
      </c>
    </row>
    <row r="2523" spans="1:14">
      <c r="A2523" s="152" t="s">
        <v>3395</v>
      </c>
      <c r="B2523" s="152" t="s">
        <v>444</v>
      </c>
      <c r="C2523" s="152" t="s">
        <v>5</v>
      </c>
      <c r="D2523" s="152" t="s">
        <v>204</v>
      </c>
      <c r="E2523" s="152" t="s">
        <v>731</v>
      </c>
      <c r="F2523" t="s">
        <v>686</v>
      </c>
      <c r="G2523" s="152"/>
      <c r="H2523" s="152" t="s">
        <v>201</v>
      </c>
      <c r="I2523" s="152" t="s">
        <v>506</v>
      </c>
      <c r="J2523">
        <v>4.4104999999999998E-2</v>
      </c>
      <c r="K2523" s="152" t="s">
        <v>744</v>
      </c>
      <c r="L2523" s="152" t="s">
        <v>741</v>
      </c>
      <c r="M2523">
        <v>2022</v>
      </c>
      <c r="N2523" t="s">
        <v>6935</v>
      </c>
    </row>
    <row r="2524" spans="1:14">
      <c r="A2524" s="152" t="s">
        <v>3396</v>
      </c>
      <c r="B2524" s="152" t="s">
        <v>444</v>
      </c>
      <c r="C2524" s="152" t="s">
        <v>5</v>
      </c>
      <c r="D2524" s="152" t="s">
        <v>204</v>
      </c>
      <c r="E2524" s="152" t="s">
        <v>731</v>
      </c>
      <c r="F2524" t="s">
        <v>211</v>
      </c>
      <c r="G2524" s="152"/>
      <c r="H2524" s="152" t="s">
        <v>201</v>
      </c>
      <c r="I2524" s="152" t="s">
        <v>506</v>
      </c>
      <c r="J2524">
        <v>1.0382000000000001E-2</v>
      </c>
      <c r="K2524" s="152" t="s">
        <v>744</v>
      </c>
      <c r="L2524" s="152" t="s">
        <v>741</v>
      </c>
      <c r="M2524">
        <v>2022</v>
      </c>
      <c r="N2524" t="s">
        <v>6936</v>
      </c>
    </row>
    <row r="2525" spans="1:14">
      <c r="A2525" s="152" t="s">
        <v>3397</v>
      </c>
      <c r="B2525" s="152" t="s">
        <v>444</v>
      </c>
      <c r="C2525" s="152" t="s">
        <v>5</v>
      </c>
      <c r="D2525" s="152" t="s">
        <v>205</v>
      </c>
      <c r="E2525" s="152" t="s">
        <v>709</v>
      </c>
      <c r="F2525" t="s">
        <v>667</v>
      </c>
      <c r="G2525" s="152"/>
      <c r="H2525" s="152" t="s">
        <v>201</v>
      </c>
      <c r="I2525" s="152" t="s">
        <v>506</v>
      </c>
      <c r="J2525">
        <v>2.5349999999999999E-3</v>
      </c>
      <c r="K2525" s="152" t="s">
        <v>744</v>
      </c>
      <c r="L2525" s="152" t="s">
        <v>741</v>
      </c>
      <c r="M2525">
        <v>2022</v>
      </c>
      <c r="N2525" t="s">
        <v>6937</v>
      </c>
    </row>
    <row r="2526" spans="1:14">
      <c r="A2526" s="152" t="s">
        <v>3398</v>
      </c>
      <c r="B2526" s="152" t="s">
        <v>444</v>
      </c>
      <c r="C2526" s="152" t="s">
        <v>5</v>
      </c>
      <c r="D2526" s="152" t="s">
        <v>205</v>
      </c>
      <c r="E2526" s="152" t="s">
        <v>709</v>
      </c>
      <c r="F2526" t="s">
        <v>710</v>
      </c>
      <c r="G2526" s="152"/>
      <c r="H2526" s="152" t="s">
        <v>201</v>
      </c>
      <c r="I2526" s="152" t="s">
        <v>506</v>
      </c>
      <c r="J2526">
        <v>3.042E-3</v>
      </c>
      <c r="K2526" s="152" t="s">
        <v>744</v>
      </c>
      <c r="L2526" s="152" t="s">
        <v>741</v>
      </c>
      <c r="M2526">
        <v>2022</v>
      </c>
      <c r="N2526" t="s">
        <v>6938</v>
      </c>
    </row>
    <row r="2527" spans="1:14">
      <c r="A2527" s="152" t="s">
        <v>3399</v>
      </c>
      <c r="B2527" s="152" t="s">
        <v>444</v>
      </c>
      <c r="C2527" s="152" t="s">
        <v>5</v>
      </c>
      <c r="D2527" s="152" t="s">
        <v>205</v>
      </c>
      <c r="E2527" s="152" t="s">
        <v>709</v>
      </c>
      <c r="F2527" t="s">
        <v>711</v>
      </c>
      <c r="G2527" s="152"/>
      <c r="H2527" s="152" t="s">
        <v>201</v>
      </c>
      <c r="I2527" s="152" t="s">
        <v>506</v>
      </c>
      <c r="J2527">
        <v>4.1570000000000001E-3</v>
      </c>
      <c r="K2527" s="152" t="s">
        <v>744</v>
      </c>
      <c r="L2527" s="152" t="s">
        <v>741</v>
      </c>
      <c r="M2527">
        <v>2022</v>
      </c>
      <c r="N2527" t="s">
        <v>6939</v>
      </c>
    </row>
    <row r="2528" spans="1:14">
      <c r="A2528" s="152" t="s">
        <v>3400</v>
      </c>
      <c r="B2528" s="152" t="s">
        <v>444</v>
      </c>
      <c r="C2528" s="152" t="s">
        <v>5</v>
      </c>
      <c r="D2528" s="152" t="s">
        <v>205</v>
      </c>
      <c r="E2528" s="152" t="s">
        <v>709</v>
      </c>
      <c r="F2528" t="s">
        <v>712</v>
      </c>
      <c r="G2528" s="152"/>
      <c r="H2528" s="152" t="s">
        <v>201</v>
      </c>
      <c r="I2528" s="152" t="s">
        <v>506</v>
      </c>
      <c r="J2528">
        <v>5.7800000000000004E-3</v>
      </c>
      <c r="K2528" s="152" t="s">
        <v>744</v>
      </c>
      <c r="L2528" s="152" t="s">
        <v>741</v>
      </c>
      <c r="M2528">
        <v>2022</v>
      </c>
      <c r="N2528" t="s">
        <v>6940</v>
      </c>
    </row>
    <row r="2529" spans="1:14">
      <c r="A2529" s="152" t="s">
        <v>3401</v>
      </c>
      <c r="B2529" s="152" t="s">
        <v>444</v>
      </c>
      <c r="C2529" s="152" t="s">
        <v>5</v>
      </c>
      <c r="D2529" s="152" t="s">
        <v>205</v>
      </c>
      <c r="E2529" s="152" t="s">
        <v>709</v>
      </c>
      <c r="F2529" t="s">
        <v>713</v>
      </c>
      <c r="G2529" s="152"/>
      <c r="H2529" s="152" t="s">
        <v>201</v>
      </c>
      <c r="I2529" s="152" t="s">
        <v>506</v>
      </c>
      <c r="J2529">
        <v>8.0099999999999998E-3</v>
      </c>
      <c r="K2529" s="152" t="s">
        <v>744</v>
      </c>
      <c r="L2529" s="152" t="s">
        <v>741</v>
      </c>
      <c r="M2529">
        <v>2022</v>
      </c>
      <c r="N2529" t="s">
        <v>6941</v>
      </c>
    </row>
    <row r="2530" spans="1:14">
      <c r="A2530" s="152" t="s">
        <v>3402</v>
      </c>
      <c r="B2530" s="152" t="s">
        <v>444</v>
      </c>
      <c r="C2530" s="152" t="s">
        <v>5</v>
      </c>
      <c r="D2530" s="152" t="s">
        <v>205</v>
      </c>
      <c r="E2530" s="152" t="s">
        <v>709</v>
      </c>
      <c r="F2530" t="s">
        <v>672</v>
      </c>
      <c r="G2530" s="152"/>
      <c r="H2530" s="152" t="s">
        <v>201</v>
      </c>
      <c r="I2530" s="152" t="s">
        <v>506</v>
      </c>
      <c r="J2530">
        <v>2.9607000000000001E-2</v>
      </c>
      <c r="K2530" s="152" t="s">
        <v>744</v>
      </c>
      <c r="L2530" s="152" t="s">
        <v>741</v>
      </c>
      <c r="M2530">
        <v>2022</v>
      </c>
      <c r="N2530" t="s">
        <v>6942</v>
      </c>
    </row>
    <row r="2531" spans="1:14">
      <c r="A2531" s="152" t="s">
        <v>3403</v>
      </c>
      <c r="B2531" s="152" t="s">
        <v>444</v>
      </c>
      <c r="C2531" s="152" t="s">
        <v>5</v>
      </c>
      <c r="D2531" s="152" t="s">
        <v>205</v>
      </c>
      <c r="E2531" s="152" t="s">
        <v>709</v>
      </c>
      <c r="F2531" t="s">
        <v>211</v>
      </c>
      <c r="G2531" s="152"/>
      <c r="H2531" s="152" t="s">
        <v>201</v>
      </c>
      <c r="I2531" s="152" t="s">
        <v>506</v>
      </c>
      <c r="J2531">
        <v>3.539E-3</v>
      </c>
      <c r="K2531" s="152" t="s">
        <v>744</v>
      </c>
      <c r="L2531" s="152" t="s">
        <v>741</v>
      </c>
      <c r="M2531">
        <v>2022</v>
      </c>
      <c r="N2531" t="s">
        <v>6943</v>
      </c>
    </row>
    <row r="2532" spans="1:14">
      <c r="A2532" s="152" t="s">
        <v>3404</v>
      </c>
      <c r="B2532" s="152" t="s">
        <v>444</v>
      </c>
      <c r="C2532" s="152" t="s">
        <v>5</v>
      </c>
      <c r="D2532" s="152" t="s">
        <v>205</v>
      </c>
      <c r="E2532" s="152" t="s">
        <v>688</v>
      </c>
      <c r="F2532" t="s">
        <v>689</v>
      </c>
      <c r="G2532" s="152"/>
      <c r="H2532" s="152" t="s">
        <v>201</v>
      </c>
      <c r="I2532" s="152" t="s">
        <v>506</v>
      </c>
      <c r="J2532">
        <v>1.2066E-2</v>
      </c>
      <c r="K2532" s="152" t="s">
        <v>744</v>
      </c>
      <c r="L2532" s="152" t="s">
        <v>741</v>
      </c>
      <c r="M2532">
        <v>2022</v>
      </c>
      <c r="N2532" t="s">
        <v>6944</v>
      </c>
    </row>
    <row r="2533" spans="1:14">
      <c r="A2533" s="152" t="s">
        <v>3405</v>
      </c>
      <c r="B2533" s="152" t="s">
        <v>444</v>
      </c>
      <c r="C2533" s="152" t="s">
        <v>5</v>
      </c>
      <c r="D2533" s="152" t="s">
        <v>205</v>
      </c>
      <c r="E2533" s="152" t="s">
        <v>688</v>
      </c>
      <c r="F2533" t="s">
        <v>677</v>
      </c>
      <c r="G2533" s="152"/>
      <c r="H2533" s="152" t="s">
        <v>201</v>
      </c>
      <c r="I2533" s="152" t="s">
        <v>506</v>
      </c>
      <c r="J2533">
        <v>1.602E-2</v>
      </c>
      <c r="K2533" s="152" t="s">
        <v>744</v>
      </c>
      <c r="L2533" s="152" t="s">
        <v>741</v>
      </c>
      <c r="M2533">
        <v>2022</v>
      </c>
      <c r="N2533" t="s">
        <v>6945</v>
      </c>
    </row>
    <row r="2534" spans="1:14">
      <c r="A2534" s="152" t="s">
        <v>3406</v>
      </c>
      <c r="B2534" s="152" t="s">
        <v>444</v>
      </c>
      <c r="C2534" s="152" t="s">
        <v>5</v>
      </c>
      <c r="D2534" s="152" t="s">
        <v>205</v>
      </c>
      <c r="E2534" s="152" t="s">
        <v>688</v>
      </c>
      <c r="F2534" t="s">
        <v>678</v>
      </c>
      <c r="G2534" s="152"/>
      <c r="H2534" s="152" t="s">
        <v>201</v>
      </c>
      <c r="I2534" s="152" t="s">
        <v>506</v>
      </c>
      <c r="J2534">
        <v>1.4093E-2</v>
      </c>
      <c r="K2534" s="152" t="s">
        <v>744</v>
      </c>
      <c r="L2534" s="152" t="s">
        <v>741</v>
      </c>
      <c r="M2534">
        <v>2022</v>
      </c>
      <c r="N2534" t="s">
        <v>6946</v>
      </c>
    </row>
    <row r="2535" spans="1:14">
      <c r="A2535" s="152" t="s">
        <v>3407</v>
      </c>
      <c r="B2535" s="152" t="s">
        <v>444</v>
      </c>
      <c r="C2535" s="152" t="s">
        <v>5</v>
      </c>
      <c r="D2535" s="152" t="s">
        <v>205</v>
      </c>
      <c r="E2535" s="152" t="s">
        <v>688</v>
      </c>
      <c r="F2535" t="s">
        <v>690</v>
      </c>
      <c r="G2535" s="152"/>
      <c r="H2535" s="152" t="s">
        <v>201</v>
      </c>
      <c r="I2535" s="152" t="s">
        <v>506</v>
      </c>
      <c r="J2535">
        <v>1.1153E-2</v>
      </c>
      <c r="K2535" s="152" t="s">
        <v>744</v>
      </c>
      <c r="L2535" s="152" t="s">
        <v>741</v>
      </c>
      <c r="M2535">
        <v>2022</v>
      </c>
      <c r="N2535" t="s">
        <v>6947</v>
      </c>
    </row>
    <row r="2536" spans="1:14">
      <c r="A2536" s="152" t="s">
        <v>3408</v>
      </c>
      <c r="B2536" s="152" t="s">
        <v>444</v>
      </c>
      <c r="C2536" s="152" t="s">
        <v>5</v>
      </c>
      <c r="D2536" s="152" t="s">
        <v>205</v>
      </c>
      <c r="E2536" s="152" t="s">
        <v>688</v>
      </c>
      <c r="F2536" t="s">
        <v>691</v>
      </c>
      <c r="G2536" s="152"/>
      <c r="H2536" s="152" t="s">
        <v>201</v>
      </c>
      <c r="I2536" s="152" t="s">
        <v>506</v>
      </c>
      <c r="J2536">
        <v>1.7742999999999998E-2</v>
      </c>
      <c r="K2536" s="152" t="s">
        <v>744</v>
      </c>
      <c r="L2536" s="152" t="s">
        <v>741</v>
      </c>
      <c r="M2536">
        <v>2022</v>
      </c>
      <c r="N2536" t="s">
        <v>6948</v>
      </c>
    </row>
    <row r="2537" spans="1:14">
      <c r="A2537" s="152" t="s">
        <v>3409</v>
      </c>
      <c r="B2537" s="152" t="s">
        <v>444</v>
      </c>
      <c r="C2537" s="152" t="s">
        <v>5</v>
      </c>
      <c r="D2537" s="152" t="s">
        <v>205</v>
      </c>
      <c r="E2537" s="152" t="s">
        <v>688</v>
      </c>
      <c r="F2537" t="s">
        <v>692</v>
      </c>
      <c r="G2537" s="152"/>
      <c r="H2537" s="152" t="s">
        <v>201</v>
      </c>
      <c r="I2537" s="152" t="s">
        <v>506</v>
      </c>
      <c r="J2537">
        <v>2.0076E-2</v>
      </c>
      <c r="K2537" s="152" t="s">
        <v>744</v>
      </c>
      <c r="L2537" s="152" t="s">
        <v>741</v>
      </c>
      <c r="M2537">
        <v>2022</v>
      </c>
      <c r="N2537" t="s">
        <v>6949</v>
      </c>
    </row>
    <row r="2538" spans="1:14">
      <c r="A2538" s="152" t="s">
        <v>3410</v>
      </c>
      <c r="B2538" s="152" t="s">
        <v>444</v>
      </c>
      <c r="C2538" s="152" t="s">
        <v>5</v>
      </c>
      <c r="D2538" s="152" t="s">
        <v>205</v>
      </c>
      <c r="E2538" s="152" t="s">
        <v>688</v>
      </c>
      <c r="F2538" t="s">
        <v>211</v>
      </c>
      <c r="G2538" s="152"/>
      <c r="H2538" s="152" t="s">
        <v>201</v>
      </c>
      <c r="I2538" s="152" t="s">
        <v>506</v>
      </c>
      <c r="J2538">
        <v>1.3232000000000001E-2</v>
      </c>
      <c r="K2538" s="152" t="s">
        <v>744</v>
      </c>
      <c r="L2538" s="152" t="s">
        <v>741</v>
      </c>
      <c r="M2538">
        <v>2022</v>
      </c>
      <c r="N2538" t="s">
        <v>6950</v>
      </c>
    </row>
    <row r="2539" spans="1:14">
      <c r="A2539" s="152" t="s">
        <v>3411</v>
      </c>
      <c r="B2539" s="152" t="s">
        <v>444</v>
      </c>
      <c r="C2539" s="152" t="s">
        <v>5</v>
      </c>
      <c r="D2539" s="152" t="s">
        <v>205</v>
      </c>
      <c r="E2539" s="152" t="s">
        <v>702</v>
      </c>
      <c r="F2539" t="s">
        <v>703</v>
      </c>
      <c r="G2539" s="152"/>
      <c r="H2539" s="152" t="s">
        <v>201</v>
      </c>
      <c r="I2539" s="152" t="s">
        <v>506</v>
      </c>
      <c r="J2539">
        <v>1.2674E-2</v>
      </c>
      <c r="K2539" s="152" t="s">
        <v>744</v>
      </c>
      <c r="L2539" s="152" t="s">
        <v>741</v>
      </c>
      <c r="M2539">
        <v>2022</v>
      </c>
      <c r="N2539" t="s">
        <v>6951</v>
      </c>
    </row>
    <row r="2540" spans="1:14">
      <c r="A2540" s="152" t="s">
        <v>3412</v>
      </c>
      <c r="B2540" s="152" t="s">
        <v>444</v>
      </c>
      <c r="C2540" s="152" t="s">
        <v>5</v>
      </c>
      <c r="D2540" s="152" t="s">
        <v>205</v>
      </c>
      <c r="E2540" s="152" t="s">
        <v>702</v>
      </c>
      <c r="F2540" t="s">
        <v>704</v>
      </c>
      <c r="G2540" s="152"/>
      <c r="H2540" s="152" t="s">
        <v>201</v>
      </c>
      <c r="I2540" s="152" t="s">
        <v>506</v>
      </c>
      <c r="J2540">
        <v>1.6830999999999999E-2</v>
      </c>
      <c r="K2540" s="152" t="s">
        <v>744</v>
      </c>
      <c r="L2540" s="152" t="s">
        <v>741</v>
      </c>
      <c r="M2540">
        <v>2022</v>
      </c>
      <c r="N2540" t="s">
        <v>6952</v>
      </c>
    </row>
    <row r="2541" spans="1:14">
      <c r="A2541" s="152" t="s">
        <v>3413</v>
      </c>
      <c r="B2541" s="152" t="s">
        <v>444</v>
      </c>
      <c r="C2541" s="152" t="s">
        <v>5</v>
      </c>
      <c r="D2541" s="152" t="s">
        <v>205</v>
      </c>
      <c r="E2541" s="152" t="s">
        <v>702</v>
      </c>
      <c r="F2541" t="s">
        <v>705</v>
      </c>
      <c r="G2541" s="152"/>
      <c r="H2541" s="152" t="s">
        <v>201</v>
      </c>
      <c r="I2541" s="152" t="s">
        <v>506</v>
      </c>
      <c r="J2541">
        <v>1.6830999999999999E-2</v>
      </c>
      <c r="K2541" s="152" t="s">
        <v>744</v>
      </c>
      <c r="L2541" s="152" t="s">
        <v>741</v>
      </c>
      <c r="M2541">
        <v>2022</v>
      </c>
      <c r="N2541" t="s">
        <v>6953</v>
      </c>
    </row>
    <row r="2542" spans="1:14">
      <c r="A2542" s="152" t="s">
        <v>3414</v>
      </c>
      <c r="B2542" s="152" t="s">
        <v>444</v>
      </c>
      <c r="C2542" s="152" t="s">
        <v>5</v>
      </c>
      <c r="D2542" s="152" t="s">
        <v>205</v>
      </c>
      <c r="E2542" s="152" t="s">
        <v>702</v>
      </c>
      <c r="F2542" t="s">
        <v>706</v>
      </c>
      <c r="G2542" s="152"/>
      <c r="H2542" s="152" t="s">
        <v>201</v>
      </c>
      <c r="I2542" s="152" t="s">
        <v>506</v>
      </c>
      <c r="J2542">
        <v>2.0278000000000001E-2</v>
      </c>
      <c r="K2542" s="152" t="s">
        <v>744</v>
      </c>
      <c r="L2542" s="152" t="s">
        <v>741</v>
      </c>
      <c r="M2542">
        <v>2022</v>
      </c>
      <c r="N2542" t="s">
        <v>6954</v>
      </c>
    </row>
    <row r="2543" spans="1:14">
      <c r="A2543" s="152" t="s">
        <v>3415</v>
      </c>
      <c r="B2543" s="152" t="s">
        <v>444</v>
      </c>
      <c r="C2543" s="152" t="s">
        <v>5</v>
      </c>
      <c r="D2543" s="152" t="s">
        <v>205</v>
      </c>
      <c r="E2543" s="152" t="s">
        <v>702</v>
      </c>
      <c r="F2543" t="s">
        <v>707</v>
      </c>
      <c r="G2543" s="152"/>
      <c r="H2543" s="152" t="s">
        <v>201</v>
      </c>
      <c r="I2543" s="152" t="s">
        <v>506</v>
      </c>
      <c r="J2543">
        <v>3.2547E-2</v>
      </c>
      <c r="K2543" s="152" t="s">
        <v>744</v>
      </c>
      <c r="L2543" s="152" t="s">
        <v>741</v>
      </c>
      <c r="M2543">
        <v>2022</v>
      </c>
      <c r="N2543" t="s">
        <v>6955</v>
      </c>
    </row>
    <row r="2544" spans="1:14">
      <c r="A2544" s="152" t="s">
        <v>3416</v>
      </c>
      <c r="B2544" s="152" t="s">
        <v>444</v>
      </c>
      <c r="C2544" s="152" t="s">
        <v>5</v>
      </c>
      <c r="D2544" s="152" t="s">
        <v>205</v>
      </c>
      <c r="E2544" s="152" t="s">
        <v>702</v>
      </c>
      <c r="F2544" t="s">
        <v>708</v>
      </c>
      <c r="G2544" s="152"/>
      <c r="H2544" s="152" t="s">
        <v>201</v>
      </c>
      <c r="I2544" s="152" t="s">
        <v>506</v>
      </c>
      <c r="J2544">
        <v>3.6804999999999997E-2</v>
      </c>
      <c r="K2544" s="152" t="s">
        <v>744</v>
      </c>
      <c r="L2544" s="152" t="s">
        <v>741</v>
      </c>
      <c r="M2544">
        <v>2022</v>
      </c>
      <c r="N2544" t="s">
        <v>6956</v>
      </c>
    </row>
    <row r="2545" spans="1:14">
      <c r="A2545" s="152" t="s">
        <v>3417</v>
      </c>
      <c r="B2545" s="152" t="s">
        <v>444</v>
      </c>
      <c r="C2545" s="152" t="s">
        <v>5</v>
      </c>
      <c r="D2545" s="152" t="s">
        <v>205</v>
      </c>
      <c r="E2545" s="152" t="s">
        <v>702</v>
      </c>
      <c r="F2545" t="s">
        <v>211</v>
      </c>
      <c r="G2545" s="152"/>
      <c r="H2545" s="152" t="s">
        <v>201</v>
      </c>
      <c r="I2545" s="152" t="s">
        <v>506</v>
      </c>
      <c r="J2545">
        <v>1.6142E-2</v>
      </c>
      <c r="K2545" s="152" t="s">
        <v>744</v>
      </c>
      <c r="L2545" s="152" t="s">
        <v>741</v>
      </c>
      <c r="M2545">
        <v>2022</v>
      </c>
      <c r="N2545" t="s">
        <v>6957</v>
      </c>
    </row>
    <row r="2546" spans="1:14">
      <c r="A2546" s="152" t="s">
        <v>3418</v>
      </c>
      <c r="B2546" s="152" t="s">
        <v>444</v>
      </c>
      <c r="C2546" s="152" t="s">
        <v>5</v>
      </c>
      <c r="D2546" s="152" t="s">
        <v>205</v>
      </c>
      <c r="E2546" s="152" t="s">
        <v>695</v>
      </c>
      <c r="F2546" t="s">
        <v>696</v>
      </c>
      <c r="G2546" s="152"/>
      <c r="H2546" s="152" t="s">
        <v>201</v>
      </c>
      <c r="I2546" s="152" t="s">
        <v>506</v>
      </c>
      <c r="J2546">
        <v>3.2446000000000003E-2</v>
      </c>
      <c r="K2546" s="152" t="s">
        <v>744</v>
      </c>
      <c r="L2546" s="152" t="s">
        <v>741</v>
      </c>
      <c r="M2546">
        <v>2022</v>
      </c>
      <c r="N2546" t="s">
        <v>6958</v>
      </c>
    </row>
    <row r="2547" spans="1:14">
      <c r="A2547" s="152" t="s">
        <v>3419</v>
      </c>
      <c r="B2547" s="152" t="s">
        <v>444</v>
      </c>
      <c r="C2547" s="152" t="s">
        <v>5</v>
      </c>
      <c r="D2547" s="152" t="s">
        <v>205</v>
      </c>
      <c r="E2547" s="152" t="s">
        <v>695</v>
      </c>
      <c r="F2547" t="s">
        <v>697</v>
      </c>
      <c r="G2547" s="152"/>
      <c r="H2547" s="152" t="s">
        <v>201</v>
      </c>
      <c r="I2547" s="152" t="s">
        <v>506</v>
      </c>
      <c r="J2547">
        <v>5.8401000000000002E-2</v>
      </c>
      <c r="K2547" s="152" t="s">
        <v>744</v>
      </c>
      <c r="L2547" s="152" t="s">
        <v>741</v>
      </c>
      <c r="M2547">
        <v>2022</v>
      </c>
      <c r="N2547" t="s">
        <v>6959</v>
      </c>
    </row>
    <row r="2548" spans="1:14">
      <c r="A2548" s="152" t="s">
        <v>3420</v>
      </c>
      <c r="B2548" s="152" t="s">
        <v>444</v>
      </c>
      <c r="C2548" s="152" t="s">
        <v>5</v>
      </c>
      <c r="D2548" s="152" t="s">
        <v>205</v>
      </c>
      <c r="E2548" s="152" t="s">
        <v>695</v>
      </c>
      <c r="F2548" t="s">
        <v>211</v>
      </c>
      <c r="G2548" s="152"/>
      <c r="H2548" s="152" t="s">
        <v>201</v>
      </c>
      <c r="I2548" s="152" t="s">
        <v>506</v>
      </c>
      <c r="J2548">
        <v>3.8579000000000002E-2</v>
      </c>
      <c r="K2548" s="152" t="s">
        <v>744</v>
      </c>
      <c r="L2548" s="152" t="s">
        <v>741</v>
      </c>
      <c r="M2548">
        <v>2022</v>
      </c>
      <c r="N2548" t="s">
        <v>6960</v>
      </c>
    </row>
    <row r="2549" spans="1:14">
      <c r="A2549" s="152" t="s">
        <v>3421</v>
      </c>
      <c r="B2549" s="152" t="s">
        <v>444</v>
      </c>
      <c r="C2549" s="152" t="s">
        <v>5</v>
      </c>
      <c r="D2549" s="152" t="s">
        <v>205</v>
      </c>
      <c r="E2549" s="152" t="s">
        <v>698</v>
      </c>
      <c r="F2549" t="s">
        <v>699</v>
      </c>
      <c r="G2549" s="152"/>
      <c r="H2549" s="152" t="s">
        <v>201</v>
      </c>
      <c r="I2549" s="152" t="s">
        <v>506</v>
      </c>
      <c r="J2549">
        <v>5.0188999999999998E-2</v>
      </c>
      <c r="K2549" s="152" t="s">
        <v>744</v>
      </c>
      <c r="L2549" s="152" t="s">
        <v>741</v>
      </c>
      <c r="M2549">
        <v>2022</v>
      </c>
      <c r="N2549" t="s">
        <v>6961</v>
      </c>
    </row>
    <row r="2550" spans="1:14">
      <c r="A2550" s="152" t="s">
        <v>3422</v>
      </c>
      <c r="B2550" s="152" t="s">
        <v>444</v>
      </c>
      <c r="C2550" s="152" t="s">
        <v>5</v>
      </c>
      <c r="D2550" s="152" t="s">
        <v>205</v>
      </c>
      <c r="E2550" s="152" t="s">
        <v>698</v>
      </c>
      <c r="F2550" t="s">
        <v>700</v>
      </c>
      <c r="G2550" s="152"/>
      <c r="H2550" s="152" t="s">
        <v>201</v>
      </c>
      <c r="I2550" s="152" t="s">
        <v>506</v>
      </c>
      <c r="J2550">
        <v>6.1138999999999999E-2</v>
      </c>
      <c r="K2550" s="152" t="s">
        <v>744</v>
      </c>
      <c r="L2550" s="152" t="s">
        <v>741</v>
      </c>
      <c r="M2550">
        <v>2022</v>
      </c>
      <c r="N2550" t="s">
        <v>6962</v>
      </c>
    </row>
    <row r="2551" spans="1:14">
      <c r="A2551" s="152" t="s">
        <v>3423</v>
      </c>
      <c r="B2551" s="152" t="s">
        <v>444</v>
      </c>
      <c r="C2551" s="152" t="s">
        <v>5</v>
      </c>
      <c r="D2551" s="152" t="s">
        <v>205</v>
      </c>
      <c r="E2551" s="152" t="s">
        <v>698</v>
      </c>
      <c r="F2551" t="s">
        <v>211</v>
      </c>
      <c r="G2551" s="152"/>
      <c r="H2551" s="152" t="s">
        <v>201</v>
      </c>
      <c r="I2551" s="152" t="s">
        <v>506</v>
      </c>
      <c r="J2551">
        <v>5.1658999999999997E-2</v>
      </c>
      <c r="K2551" s="152" t="s">
        <v>744</v>
      </c>
      <c r="L2551" s="152" t="s">
        <v>741</v>
      </c>
      <c r="M2551">
        <v>2022</v>
      </c>
      <c r="N2551" t="s">
        <v>6963</v>
      </c>
    </row>
    <row r="2552" spans="1:14">
      <c r="A2552" s="152" t="s">
        <v>3424</v>
      </c>
      <c r="B2552" s="152" t="s">
        <v>444</v>
      </c>
      <c r="C2552" s="152" t="s">
        <v>5</v>
      </c>
      <c r="D2552" s="152" t="s">
        <v>205</v>
      </c>
      <c r="E2552" s="152" t="s">
        <v>701</v>
      </c>
      <c r="F2552" t="s">
        <v>211</v>
      </c>
      <c r="G2552" s="152"/>
      <c r="H2552" s="152" t="s">
        <v>201</v>
      </c>
      <c r="I2552" s="152" t="s">
        <v>506</v>
      </c>
      <c r="J2552">
        <v>0.37667</v>
      </c>
      <c r="K2552" s="152" t="s">
        <v>744</v>
      </c>
      <c r="L2552" s="152" t="s">
        <v>741</v>
      </c>
      <c r="M2552">
        <v>2022</v>
      </c>
      <c r="N2552" t="s">
        <v>6964</v>
      </c>
    </row>
    <row r="2553" spans="1:14">
      <c r="A2553" s="152" t="s">
        <v>3425</v>
      </c>
      <c r="B2553" s="152" t="s">
        <v>444</v>
      </c>
      <c r="C2553" s="152" t="s">
        <v>5</v>
      </c>
      <c r="D2553" s="152" t="s">
        <v>205</v>
      </c>
      <c r="E2553" s="152" t="s">
        <v>693</v>
      </c>
      <c r="F2553" t="s">
        <v>694</v>
      </c>
      <c r="G2553" s="152"/>
      <c r="H2553" s="152" t="s">
        <v>201</v>
      </c>
      <c r="I2553" s="152" t="s">
        <v>506</v>
      </c>
      <c r="J2553">
        <v>1.308E-2</v>
      </c>
      <c r="K2553" s="152" t="s">
        <v>744</v>
      </c>
      <c r="L2553" s="152" t="s">
        <v>741</v>
      </c>
      <c r="M2553">
        <v>2022</v>
      </c>
      <c r="N2553" t="s">
        <v>6965</v>
      </c>
    </row>
    <row r="2554" spans="1:14">
      <c r="A2554" s="152" t="s">
        <v>3426</v>
      </c>
      <c r="B2554" s="152" t="s">
        <v>444</v>
      </c>
      <c r="C2554" s="152" t="s">
        <v>660</v>
      </c>
      <c r="D2554" s="152" t="s">
        <v>661</v>
      </c>
      <c r="E2554" s="152" t="s">
        <v>618</v>
      </c>
      <c r="F2554"/>
      <c r="G2554" s="152" t="s">
        <v>141</v>
      </c>
      <c r="H2554" s="152" t="s">
        <v>201</v>
      </c>
      <c r="I2554" s="152" t="s">
        <v>506</v>
      </c>
      <c r="J2554">
        <v>0.19822999999999999</v>
      </c>
      <c r="K2554" s="152" t="s">
        <v>744</v>
      </c>
      <c r="L2554" s="152" t="s">
        <v>741</v>
      </c>
      <c r="M2554">
        <v>2022</v>
      </c>
      <c r="N2554" t="s">
        <v>6966</v>
      </c>
    </row>
    <row r="2555" spans="1:14">
      <c r="A2555" s="152" t="s">
        <v>3427</v>
      </c>
      <c r="B2555" s="152" t="s">
        <v>444</v>
      </c>
      <c r="C2555" s="152" t="s">
        <v>660</v>
      </c>
      <c r="D2555" s="152" t="s">
        <v>661</v>
      </c>
      <c r="E2555" s="152" t="s">
        <v>618</v>
      </c>
      <c r="F2555"/>
      <c r="G2555" s="152" t="s">
        <v>207</v>
      </c>
      <c r="H2555" s="152" t="s">
        <v>201</v>
      </c>
      <c r="I2555" s="152" t="s">
        <v>506</v>
      </c>
      <c r="J2555">
        <v>0.30103000000000002</v>
      </c>
      <c r="K2555" s="152" t="s">
        <v>744</v>
      </c>
      <c r="L2555" s="152" t="s">
        <v>741</v>
      </c>
      <c r="M2555">
        <v>2022</v>
      </c>
      <c r="N2555" t="s">
        <v>6967</v>
      </c>
    </row>
    <row r="2556" spans="1:14">
      <c r="A2556" s="152" t="s">
        <v>3428</v>
      </c>
      <c r="B2556" s="152" t="s">
        <v>444</v>
      </c>
      <c r="C2556" s="152" t="s">
        <v>660</v>
      </c>
      <c r="D2556" s="152" t="s">
        <v>661</v>
      </c>
      <c r="E2556" s="152" t="s">
        <v>618</v>
      </c>
      <c r="F2556"/>
      <c r="G2556" s="152" t="s">
        <v>10</v>
      </c>
      <c r="H2556" s="152" t="s">
        <v>201</v>
      </c>
      <c r="I2556" s="152" t="s">
        <v>506</v>
      </c>
      <c r="J2556"/>
      <c r="K2556" s="152" t="s">
        <v>744</v>
      </c>
      <c r="L2556" s="152" t="s">
        <v>741</v>
      </c>
      <c r="M2556">
        <v>2022</v>
      </c>
      <c r="N2556" t="s">
        <v>6968</v>
      </c>
    </row>
    <row r="2557" spans="1:14">
      <c r="A2557" s="152" t="s">
        <v>3429</v>
      </c>
      <c r="B2557" s="152" t="s">
        <v>444</v>
      </c>
      <c r="C2557" s="152" t="s">
        <v>660</v>
      </c>
      <c r="D2557" s="152" t="s">
        <v>661</v>
      </c>
      <c r="E2557" s="152" t="s">
        <v>618</v>
      </c>
      <c r="F2557"/>
      <c r="G2557" s="152" t="s">
        <v>12</v>
      </c>
      <c r="H2557" s="152" t="s">
        <v>201</v>
      </c>
      <c r="I2557" s="152" t="s">
        <v>506</v>
      </c>
      <c r="J2557"/>
      <c r="K2557" s="152" t="s">
        <v>744</v>
      </c>
      <c r="L2557" s="152" t="s">
        <v>741</v>
      </c>
      <c r="M2557">
        <v>2022</v>
      </c>
      <c r="N2557" t="s">
        <v>6969</v>
      </c>
    </row>
    <row r="2558" spans="1:14">
      <c r="A2558" s="152" t="s">
        <v>3430</v>
      </c>
      <c r="B2558" s="152" t="s">
        <v>444</v>
      </c>
      <c r="C2558" s="152" t="s">
        <v>660</v>
      </c>
      <c r="D2558" s="152" t="s">
        <v>661</v>
      </c>
      <c r="E2558" s="152" t="s">
        <v>618</v>
      </c>
      <c r="F2558"/>
      <c r="G2558" s="152" t="s">
        <v>208</v>
      </c>
      <c r="H2558" s="152" t="s">
        <v>201</v>
      </c>
      <c r="I2558" s="152" t="s">
        <v>506</v>
      </c>
      <c r="J2558"/>
      <c r="K2558" s="152" t="s">
        <v>744</v>
      </c>
      <c r="L2558" s="152" t="s">
        <v>741</v>
      </c>
      <c r="M2558">
        <v>2022</v>
      </c>
      <c r="N2558" t="s">
        <v>6970</v>
      </c>
    </row>
    <row r="2559" spans="1:14">
      <c r="A2559" s="152" t="s">
        <v>3431</v>
      </c>
      <c r="B2559" s="152" t="s">
        <v>444</v>
      </c>
      <c r="C2559" s="152" t="s">
        <v>660</v>
      </c>
      <c r="D2559" s="152" t="s">
        <v>661</v>
      </c>
      <c r="E2559" s="152" t="s">
        <v>618</v>
      </c>
      <c r="F2559"/>
      <c r="G2559" s="152" t="s">
        <v>607</v>
      </c>
      <c r="H2559" s="152" t="s">
        <v>201</v>
      </c>
      <c r="I2559" s="152" t="s">
        <v>506</v>
      </c>
      <c r="J2559"/>
      <c r="K2559" s="152" t="s">
        <v>744</v>
      </c>
      <c r="L2559" s="152" t="s">
        <v>741</v>
      </c>
      <c r="M2559">
        <v>2022</v>
      </c>
      <c r="N2559" t="s">
        <v>6971</v>
      </c>
    </row>
    <row r="2560" spans="1:14">
      <c r="A2560" s="152" t="s">
        <v>3432</v>
      </c>
      <c r="B2560" s="152" t="s">
        <v>444</v>
      </c>
      <c r="C2560" s="152" t="s">
        <v>660</v>
      </c>
      <c r="D2560" s="152" t="s">
        <v>661</v>
      </c>
      <c r="E2560" s="152" t="s">
        <v>618</v>
      </c>
      <c r="F2560"/>
      <c r="G2560" s="152" t="s">
        <v>608</v>
      </c>
      <c r="H2560" s="152" t="s">
        <v>201</v>
      </c>
      <c r="I2560" s="152" t="s">
        <v>506</v>
      </c>
      <c r="J2560">
        <v>4.8899999999999999E-2</v>
      </c>
      <c r="K2560" s="152" t="s">
        <v>744</v>
      </c>
      <c r="L2560" s="152" t="s">
        <v>741</v>
      </c>
      <c r="M2560">
        <v>2022</v>
      </c>
      <c r="N2560" t="s">
        <v>6972</v>
      </c>
    </row>
    <row r="2561" spans="1:14">
      <c r="A2561" s="152" t="s">
        <v>3433</v>
      </c>
      <c r="B2561" s="152" t="s">
        <v>444</v>
      </c>
      <c r="C2561" s="152" t="s">
        <v>660</v>
      </c>
      <c r="D2561" s="152" t="s">
        <v>661</v>
      </c>
      <c r="E2561" s="152" t="s">
        <v>618</v>
      </c>
      <c r="F2561"/>
      <c r="G2561" s="152" t="s">
        <v>141</v>
      </c>
      <c r="H2561" s="152" t="s">
        <v>424</v>
      </c>
      <c r="I2561" s="152" t="s">
        <v>506</v>
      </c>
      <c r="J2561">
        <v>3.5680000000000003E-2</v>
      </c>
      <c r="K2561" s="152" t="s">
        <v>744</v>
      </c>
      <c r="L2561" s="152" t="s">
        <v>741</v>
      </c>
      <c r="M2561">
        <v>2022</v>
      </c>
      <c r="N2561" t="s">
        <v>6973</v>
      </c>
    </row>
    <row r="2562" spans="1:14">
      <c r="A2562" s="152" t="s">
        <v>3434</v>
      </c>
      <c r="B2562" s="152" t="s">
        <v>444</v>
      </c>
      <c r="C2562" s="152" t="s">
        <v>660</v>
      </c>
      <c r="D2562" s="152" t="s">
        <v>661</v>
      </c>
      <c r="E2562" s="152" t="s">
        <v>618</v>
      </c>
      <c r="F2562"/>
      <c r="G2562" s="152" t="s">
        <v>207</v>
      </c>
      <c r="H2562" s="152" t="s">
        <v>424</v>
      </c>
      <c r="I2562" s="152" t="s">
        <v>506</v>
      </c>
      <c r="J2562">
        <v>5.6030000000000003E-2</v>
      </c>
      <c r="K2562" s="152" t="s">
        <v>744</v>
      </c>
      <c r="L2562" s="152" t="s">
        <v>741</v>
      </c>
      <c r="M2562">
        <v>2022</v>
      </c>
      <c r="N2562" t="s">
        <v>6974</v>
      </c>
    </row>
    <row r="2563" spans="1:14">
      <c r="A2563" s="152" t="s">
        <v>3435</v>
      </c>
      <c r="B2563" s="152" t="s">
        <v>444</v>
      </c>
      <c r="C2563" s="152" t="s">
        <v>660</v>
      </c>
      <c r="D2563" s="152" t="s">
        <v>661</v>
      </c>
      <c r="E2563" s="152" t="s">
        <v>618</v>
      </c>
      <c r="F2563"/>
      <c r="G2563" s="152" t="s">
        <v>10</v>
      </c>
      <c r="H2563" s="152" t="s">
        <v>424</v>
      </c>
      <c r="I2563" s="152" t="s">
        <v>506</v>
      </c>
      <c r="J2563"/>
      <c r="K2563" s="152" t="s">
        <v>744</v>
      </c>
      <c r="L2563" s="152" t="s">
        <v>741</v>
      </c>
      <c r="M2563">
        <v>2022</v>
      </c>
      <c r="N2563" t="s">
        <v>6975</v>
      </c>
    </row>
    <row r="2564" spans="1:14">
      <c r="A2564" s="152" t="s">
        <v>3436</v>
      </c>
      <c r="B2564" s="152" t="s">
        <v>444</v>
      </c>
      <c r="C2564" s="152" t="s">
        <v>660</v>
      </c>
      <c r="D2564" s="152" t="s">
        <v>661</v>
      </c>
      <c r="E2564" s="152" t="s">
        <v>618</v>
      </c>
      <c r="F2564"/>
      <c r="G2564" s="152" t="s">
        <v>12</v>
      </c>
      <c r="H2564" s="152" t="s">
        <v>424</v>
      </c>
      <c r="I2564" s="152" t="s">
        <v>506</v>
      </c>
      <c r="J2564"/>
      <c r="K2564" s="152" t="s">
        <v>744</v>
      </c>
      <c r="L2564" s="152" t="s">
        <v>741</v>
      </c>
      <c r="M2564">
        <v>2022</v>
      </c>
      <c r="N2564" t="s">
        <v>6976</v>
      </c>
    </row>
    <row r="2565" spans="1:14">
      <c r="A2565" s="152" t="s">
        <v>3437</v>
      </c>
      <c r="B2565" s="152" t="s">
        <v>444</v>
      </c>
      <c r="C2565" s="152" t="s">
        <v>660</v>
      </c>
      <c r="D2565" s="152" t="s">
        <v>661</v>
      </c>
      <c r="E2565" s="152" t="s">
        <v>618</v>
      </c>
      <c r="F2565"/>
      <c r="G2565" s="152" t="s">
        <v>208</v>
      </c>
      <c r="H2565" s="152" t="s">
        <v>424</v>
      </c>
      <c r="I2565" s="152" t="s">
        <v>506</v>
      </c>
      <c r="J2565"/>
      <c r="K2565" s="152" t="s">
        <v>744</v>
      </c>
      <c r="L2565" s="152" t="s">
        <v>741</v>
      </c>
      <c r="M2565">
        <v>2022</v>
      </c>
      <c r="N2565" t="s">
        <v>6977</v>
      </c>
    </row>
    <row r="2566" spans="1:14">
      <c r="A2566" s="152" t="s">
        <v>3438</v>
      </c>
      <c r="B2566" s="152" t="s">
        <v>444</v>
      </c>
      <c r="C2566" s="152" t="s">
        <v>660</v>
      </c>
      <c r="D2566" s="152" t="s">
        <v>661</v>
      </c>
      <c r="E2566" s="152" t="s">
        <v>618</v>
      </c>
      <c r="F2566"/>
      <c r="G2566" s="152" t="s">
        <v>607</v>
      </c>
      <c r="H2566" s="152" t="s">
        <v>424</v>
      </c>
      <c r="I2566" s="152" t="s">
        <v>506</v>
      </c>
      <c r="J2566"/>
      <c r="K2566" s="152" t="s">
        <v>744</v>
      </c>
      <c r="L2566" s="152" t="s">
        <v>741</v>
      </c>
      <c r="M2566">
        <v>2022</v>
      </c>
      <c r="N2566" t="s">
        <v>6978</v>
      </c>
    </row>
    <row r="2567" spans="1:14">
      <c r="A2567" s="152" t="s">
        <v>3439</v>
      </c>
      <c r="B2567" s="152" t="s">
        <v>444</v>
      </c>
      <c r="C2567" s="152" t="s">
        <v>660</v>
      </c>
      <c r="D2567" s="152" t="s">
        <v>661</v>
      </c>
      <c r="E2567" s="152" t="s">
        <v>618</v>
      </c>
      <c r="F2567"/>
      <c r="G2567" s="152" t="s">
        <v>608</v>
      </c>
      <c r="H2567" s="152" t="s">
        <v>424</v>
      </c>
      <c r="I2567" s="152" t="s">
        <v>506</v>
      </c>
      <c r="J2567">
        <v>1.03E-2</v>
      </c>
      <c r="K2567" s="152" t="s">
        <v>744</v>
      </c>
      <c r="L2567" s="152" t="s">
        <v>741</v>
      </c>
      <c r="M2567">
        <v>2022</v>
      </c>
      <c r="N2567" t="s">
        <v>6979</v>
      </c>
    </row>
    <row r="2568" spans="1:14">
      <c r="A2568" s="152" t="s">
        <v>3440</v>
      </c>
      <c r="B2568" s="152" t="s">
        <v>444</v>
      </c>
      <c r="C2568" s="152" t="s">
        <v>660</v>
      </c>
      <c r="D2568" s="152" t="s">
        <v>661</v>
      </c>
      <c r="E2568" s="152" t="s">
        <v>618</v>
      </c>
      <c r="F2568"/>
      <c r="G2568" s="152" t="s">
        <v>141</v>
      </c>
      <c r="H2568" s="152" t="s">
        <v>606</v>
      </c>
      <c r="I2568" s="152" t="s">
        <v>506</v>
      </c>
      <c r="J2568">
        <v>5.7430000000000002E-2</v>
      </c>
      <c r="K2568" s="152" t="s">
        <v>744</v>
      </c>
      <c r="L2568" s="152" t="s">
        <v>741</v>
      </c>
      <c r="M2568">
        <v>2022</v>
      </c>
      <c r="N2568" t="s">
        <v>6980</v>
      </c>
    </row>
    <row r="2569" spans="1:14">
      <c r="A2569" s="152" t="s">
        <v>3441</v>
      </c>
      <c r="B2569" s="152" t="s">
        <v>444</v>
      </c>
      <c r="C2569" s="152" t="s">
        <v>660</v>
      </c>
      <c r="D2569" s="152" t="s">
        <v>661</v>
      </c>
      <c r="E2569" s="152" t="s">
        <v>618</v>
      </c>
      <c r="F2569"/>
      <c r="G2569" s="152" t="s">
        <v>207</v>
      </c>
      <c r="H2569" s="152" t="s">
        <v>606</v>
      </c>
      <c r="I2569" s="152" t="s">
        <v>506</v>
      </c>
      <c r="J2569">
        <v>9.0179999999999996E-2</v>
      </c>
      <c r="K2569" s="152" t="s">
        <v>744</v>
      </c>
      <c r="L2569" s="152" t="s">
        <v>741</v>
      </c>
      <c r="M2569">
        <v>2022</v>
      </c>
      <c r="N2569" t="s">
        <v>6981</v>
      </c>
    </row>
    <row r="2570" spans="1:14">
      <c r="A2570" s="152" t="s">
        <v>3442</v>
      </c>
      <c r="B2570" s="152" t="s">
        <v>444</v>
      </c>
      <c r="C2570" s="152" t="s">
        <v>660</v>
      </c>
      <c r="D2570" s="152" t="s">
        <v>661</v>
      </c>
      <c r="E2570" s="152" t="s">
        <v>618</v>
      </c>
      <c r="F2570"/>
      <c r="G2570" s="152" t="s">
        <v>10</v>
      </c>
      <c r="H2570" s="152" t="s">
        <v>606</v>
      </c>
      <c r="I2570" s="152" t="s">
        <v>506</v>
      </c>
      <c r="J2570"/>
      <c r="K2570" s="152" t="s">
        <v>744</v>
      </c>
      <c r="L2570" s="152" t="s">
        <v>741</v>
      </c>
      <c r="M2570">
        <v>2022</v>
      </c>
      <c r="N2570" t="s">
        <v>6982</v>
      </c>
    </row>
    <row r="2571" spans="1:14">
      <c r="A2571" s="152" t="s">
        <v>3443</v>
      </c>
      <c r="B2571" s="152" t="s">
        <v>444</v>
      </c>
      <c r="C2571" s="152" t="s">
        <v>660</v>
      </c>
      <c r="D2571" s="152" t="s">
        <v>661</v>
      </c>
      <c r="E2571" s="152" t="s">
        <v>618</v>
      </c>
      <c r="F2571"/>
      <c r="G2571" s="152" t="s">
        <v>12</v>
      </c>
      <c r="H2571" s="152" t="s">
        <v>606</v>
      </c>
      <c r="I2571" s="152" t="s">
        <v>506</v>
      </c>
      <c r="J2571"/>
      <c r="K2571" s="152" t="s">
        <v>744</v>
      </c>
      <c r="L2571" s="152" t="s">
        <v>741</v>
      </c>
      <c r="M2571">
        <v>2022</v>
      </c>
      <c r="N2571" t="s">
        <v>6983</v>
      </c>
    </row>
    <row r="2572" spans="1:14">
      <c r="A2572" s="152" t="s">
        <v>3444</v>
      </c>
      <c r="B2572" s="152" t="s">
        <v>444</v>
      </c>
      <c r="C2572" s="152" t="s">
        <v>660</v>
      </c>
      <c r="D2572" s="152" t="s">
        <v>661</v>
      </c>
      <c r="E2572" s="152" t="s">
        <v>618</v>
      </c>
      <c r="F2572"/>
      <c r="G2572" s="152" t="s">
        <v>208</v>
      </c>
      <c r="H2572" s="152" t="s">
        <v>606</v>
      </c>
      <c r="I2572" s="152" t="s">
        <v>506</v>
      </c>
      <c r="J2572"/>
      <c r="K2572" s="152" t="s">
        <v>744</v>
      </c>
      <c r="L2572" s="152" t="s">
        <v>741</v>
      </c>
      <c r="M2572">
        <v>2022</v>
      </c>
      <c r="N2572" t="s">
        <v>6984</v>
      </c>
    </row>
    <row r="2573" spans="1:14">
      <c r="A2573" s="152" t="s">
        <v>3445</v>
      </c>
      <c r="B2573" s="152" t="s">
        <v>444</v>
      </c>
      <c r="C2573" s="152" t="s">
        <v>660</v>
      </c>
      <c r="D2573" s="152" t="s">
        <v>661</v>
      </c>
      <c r="E2573" s="152" t="s">
        <v>618</v>
      </c>
      <c r="F2573"/>
      <c r="G2573" s="152" t="s">
        <v>607</v>
      </c>
      <c r="H2573" s="152" t="s">
        <v>606</v>
      </c>
      <c r="I2573" s="152" t="s">
        <v>506</v>
      </c>
      <c r="J2573"/>
      <c r="K2573" s="152" t="s">
        <v>744</v>
      </c>
      <c r="L2573" s="152" t="s">
        <v>741</v>
      </c>
      <c r="M2573">
        <v>2022</v>
      </c>
      <c r="N2573" t="s">
        <v>6985</v>
      </c>
    </row>
    <row r="2574" spans="1:14">
      <c r="A2574" s="152" t="s">
        <v>3446</v>
      </c>
      <c r="B2574" s="152" t="s">
        <v>444</v>
      </c>
      <c r="C2574" s="152" t="s">
        <v>660</v>
      </c>
      <c r="D2574" s="152" t="s">
        <v>661</v>
      </c>
      <c r="E2574" s="152" t="s">
        <v>618</v>
      </c>
      <c r="F2574"/>
      <c r="G2574" s="152" t="s">
        <v>608</v>
      </c>
      <c r="H2574" s="152" t="s">
        <v>606</v>
      </c>
      <c r="I2574" s="152" t="s">
        <v>506</v>
      </c>
      <c r="J2574">
        <v>1.6580000000000001E-2</v>
      </c>
      <c r="K2574" s="152" t="s">
        <v>744</v>
      </c>
      <c r="L2574" s="152" t="s">
        <v>741</v>
      </c>
      <c r="M2574">
        <v>2022</v>
      </c>
      <c r="N2574" t="s">
        <v>6986</v>
      </c>
    </row>
    <row r="2575" spans="1:14">
      <c r="A2575" s="152" t="s">
        <v>3447</v>
      </c>
      <c r="B2575" s="152" t="s">
        <v>444</v>
      </c>
      <c r="C2575" s="152" t="s">
        <v>660</v>
      </c>
      <c r="D2575" s="152" t="s">
        <v>661</v>
      </c>
      <c r="E2575" s="152" t="s">
        <v>619</v>
      </c>
      <c r="F2575"/>
      <c r="G2575" s="152" t="s">
        <v>141</v>
      </c>
      <c r="H2575" s="152" t="s">
        <v>201</v>
      </c>
      <c r="I2575" s="152" t="s">
        <v>506</v>
      </c>
      <c r="J2575">
        <v>0.15346000000000001</v>
      </c>
      <c r="K2575" s="152" t="s">
        <v>744</v>
      </c>
      <c r="L2575" s="152" t="s">
        <v>741</v>
      </c>
      <c r="M2575">
        <v>2022</v>
      </c>
      <c r="N2575" t="s">
        <v>6987</v>
      </c>
    </row>
    <row r="2576" spans="1:14">
      <c r="A2576" s="152" t="s">
        <v>3448</v>
      </c>
      <c r="B2576" s="152" t="s">
        <v>444</v>
      </c>
      <c r="C2576" s="152" t="s">
        <v>660</v>
      </c>
      <c r="D2576" s="152" t="s">
        <v>661</v>
      </c>
      <c r="E2576" s="152" t="s">
        <v>619</v>
      </c>
      <c r="F2576"/>
      <c r="G2576" s="152" t="s">
        <v>207</v>
      </c>
      <c r="H2576" s="152" t="s">
        <v>201</v>
      </c>
      <c r="I2576" s="152" t="s">
        <v>506</v>
      </c>
      <c r="J2576">
        <v>0.20199</v>
      </c>
      <c r="K2576" s="152" t="s">
        <v>744</v>
      </c>
      <c r="L2576" s="152" t="s">
        <v>741</v>
      </c>
      <c r="M2576">
        <v>2022</v>
      </c>
      <c r="N2576" t="s">
        <v>6988</v>
      </c>
    </row>
    <row r="2577" spans="1:14">
      <c r="A2577" s="152" t="s">
        <v>3449</v>
      </c>
      <c r="B2577" s="152" t="s">
        <v>444</v>
      </c>
      <c r="C2577" s="152" t="s">
        <v>660</v>
      </c>
      <c r="D2577" s="152" t="s">
        <v>661</v>
      </c>
      <c r="E2577" s="152" t="s">
        <v>619</v>
      </c>
      <c r="F2577"/>
      <c r="G2577" s="152" t="s">
        <v>10</v>
      </c>
      <c r="H2577" s="152" t="s">
        <v>201</v>
      </c>
      <c r="I2577" s="152" t="s">
        <v>506</v>
      </c>
      <c r="J2577"/>
      <c r="K2577" s="152" t="s">
        <v>744</v>
      </c>
      <c r="L2577" s="152" t="s">
        <v>741</v>
      </c>
      <c r="M2577">
        <v>2022</v>
      </c>
      <c r="N2577" t="s">
        <v>6989</v>
      </c>
    </row>
    <row r="2578" spans="1:14">
      <c r="A2578" s="152" t="s">
        <v>3450</v>
      </c>
      <c r="B2578" s="152" t="s">
        <v>444</v>
      </c>
      <c r="C2578" s="152" t="s">
        <v>660</v>
      </c>
      <c r="D2578" s="152" t="s">
        <v>661</v>
      </c>
      <c r="E2578" s="152" t="s">
        <v>619</v>
      </c>
      <c r="F2578"/>
      <c r="G2578" s="152" t="s">
        <v>12</v>
      </c>
      <c r="H2578" s="152" t="s">
        <v>201</v>
      </c>
      <c r="I2578" s="152" t="s">
        <v>506</v>
      </c>
      <c r="J2578"/>
      <c r="K2578" s="152" t="s">
        <v>744</v>
      </c>
      <c r="L2578" s="152" t="s">
        <v>741</v>
      </c>
      <c r="M2578">
        <v>2022</v>
      </c>
      <c r="N2578" t="s">
        <v>6990</v>
      </c>
    </row>
    <row r="2579" spans="1:14">
      <c r="A2579" s="152" t="s">
        <v>3451</v>
      </c>
      <c r="B2579" s="152" t="s">
        <v>444</v>
      </c>
      <c r="C2579" s="152" t="s">
        <v>660</v>
      </c>
      <c r="D2579" s="152" t="s">
        <v>661</v>
      </c>
      <c r="E2579" s="152" t="s">
        <v>619</v>
      </c>
      <c r="F2579"/>
      <c r="G2579" s="152" t="s">
        <v>208</v>
      </c>
      <c r="H2579" s="152" t="s">
        <v>201</v>
      </c>
      <c r="I2579" s="152" t="s">
        <v>506</v>
      </c>
      <c r="J2579"/>
      <c r="K2579" s="152" t="s">
        <v>744</v>
      </c>
      <c r="L2579" s="152" t="s">
        <v>741</v>
      </c>
      <c r="M2579">
        <v>2022</v>
      </c>
      <c r="N2579" t="s">
        <v>6991</v>
      </c>
    </row>
    <row r="2580" spans="1:14">
      <c r="A2580" s="152" t="s">
        <v>3452</v>
      </c>
      <c r="B2580" s="152" t="s">
        <v>444</v>
      </c>
      <c r="C2580" s="152" t="s">
        <v>660</v>
      </c>
      <c r="D2580" s="152" t="s">
        <v>661</v>
      </c>
      <c r="E2580" s="152" t="s">
        <v>619</v>
      </c>
      <c r="F2580"/>
      <c r="G2580" s="152" t="s">
        <v>607</v>
      </c>
      <c r="H2580" s="152" t="s">
        <v>201</v>
      </c>
      <c r="I2580" s="152" t="s">
        <v>506</v>
      </c>
      <c r="J2580"/>
      <c r="K2580" s="152" t="s">
        <v>744</v>
      </c>
      <c r="L2580" s="152" t="s">
        <v>741</v>
      </c>
      <c r="M2580">
        <v>2022</v>
      </c>
      <c r="N2580" t="s">
        <v>6992</v>
      </c>
    </row>
    <row r="2581" spans="1:14">
      <c r="A2581" s="152" t="s">
        <v>3453</v>
      </c>
      <c r="B2581" s="152" t="s">
        <v>444</v>
      </c>
      <c r="C2581" s="152" t="s">
        <v>660</v>
      </c>
      <c r="D2581" s="152" t="s">
        <v>661</v>
      </c>
      <c r="E2581" s="152" t="s">
        <v>619</v>
      </c>
      <c r="F2581"/>
      <c r="G2581" s="152" t="s">
        <v>608</v>
      </c>
      <c r="H2581" s="152" t="s">
        <v>201</v>
      </c>
      <c r="I2581" s="152" t="s">
        <v>506</v>
      </c>
      <c r="J2581">
        <v>6.4000000000000001E-2</v>
      </c>
      <c r="K2581" s="152" t="s">
        <v>744</v>
      </c>
      <c r="L2581" s="152" t="s">
        <v>741</v>
      </c>
      <c r="M2581">
        <v>2022</v>
      </c>
      <c r="N2581" t="s">
        <v>6993</v>
      </c>
    </row>
    <row r="2582" spans="1:14">
      <c r="A2582" s="152" t="s">
        <v>3454</v>
      </c>
      <c r="B2582" s="152" t="s">
        <v>444</v>
      </c>
      <c r="C2582" s="152" t="s">
        <v>660</v>
      </c>
      <c r="D2582" s="152" t="s">
        <v>661</v>
      </c>
      <c r="E2582" s="152" t="s">
        <v>619</v>
      </c>
      <c r="F2582"/>
      <c r="G2582" s="152" t="s">
        <v>141</v>
      </c>
      <c r="H2582" s="152" t="s">
        <v>424</v>
      </c>
      <c r="I2582" s="152" t="s">
        <v>506</v>
      </c>
      <c r="J2582">
        <v>4.4670000000000001E-2</v>
      </c>
      <c r="K2582" s="152" t="s">
        <v>744</v>
      </c>
      <c r="L2582" s="152" t="s">
        <v>741</v>
      </c>
      <c r="M2582">
        <v>2022</v>
      </c>
      <c r="N2582" t="s">
        <v>6994</v>
      </c>
    </row>
    <row r="2583" spans="1:14">
      <c r="A2583" s="152" t="s">
        <v>3455</v>
      </c>
      <c r="B2583" s="152" t="s">
        <v>444</v>
      </c>
      <c r="C2583" s="152" t="s">
        <v>660</v>
      </c>
      <c r="D2583" s="152" t="s">
        <v>661</v>
      </c>
      <c r="E2583" s="152" t="s">
        <v>619</v>
      </c>
      <c r="F2583"/>
      <c r="G2583" s="152" t="s">
        <v>207</v>
      </c>
      <c r="H2583" s="152" t="s">
        <v>424</v>
      </c>
      <c r="I2583" s="152" t="s">
        <v>506</v>
      </c>
      <c r="J2583">
        <v>5.5559999999999998E-2</v>
      </c>
      <c r="K2583" s="152" t="s">
        <v>744</v>
      </c>
      <c r="L2583" s="152" t="s">
        <v>741</v>
      </c>
      <c r="M2583">
        <v>2022</v>
      </c>
      <c r="N2583" t="s">
        <v>6995</v>
      </c>
    </row>
    <row r="2584" spans="1:14">
      <c r="A2584" s="152" t="s">
        <v>3456</v>
      </c>
      <c r="B2584" s="152" t="s">
        <v>444</v>
      </c>
      <c r="C2584" s="152" t="s">
        <v>660</v>
      </c>
      <c r="D2584" s="152" t="s">
        <v>661</v>
      </c>
      <c r="E2584" s="152" t="s">
        <v>619</v>
      </c>
      <c r="F2584"/>
      <c r="G2584" s="152" t="s">
        <v>10</v>
      </c>
      <c r="H2584" s="152" t="s">
        <v>424</v>
      </c>
      <c r="I2584" s="152" t="s">
        <v>506</v>
      </c>
      <c r="J2584"/>
      <c r="K2584" s="152" t="s">
        <v>744</v>
      </c>
      <c r="L2584" s="152" t="s">
        <v>741</v>
      </c>
      <c r="M2584">
        <v>2022</v>
      </c>
      <c r="N2584" t="s">
        <v>6996</v>
      </c>
    </row>
    <row r="2585" spans="1:14">
      <c r="A2585" s="152" t="s">
        <v>3457</v>
      </c>
      <c r="B2585" s="152" t="s">
        <v>444</v>
      </c>
      <c r="C2585" s="152" t="s">
        <v>660</v>
      </c>
      <c r="D2585" s="152" t="s">
        <v>661</v>
      </c>
      <c r="E2585" s="152" t="s">
        <v>619</v>
      </c>
      <c r="F2585"/>
      <c r="G2585" s="152" t="s">
        <v>12</v>
      </c>
      <c r="H2585" s="152" t="s">
        <v>424</v>
      </c>
      <c r="I2585" s="152" t="s">
        <v>506</v>
      </c>
      <c r="J2585"/>
      <c r="K2585" s="152" t="s">
        <v>744</v>
      </c>
      <c r="L2585" s="152" t="s">
        <v>741</v>
      </c>
      <c r="M2585">
        <v>2022</v>
      </c>
      <c r="N2585" t="s">
        <v>6997</v>
      </c>
    </row>
    <row r="2586" spans="1:14">
      <c r="A2586" s="152" t="s">
        <v>3458</v>
      </c>
      <c r="B2586" s="152" t="s">
        <v>444</v>
      </c>
      <c r="C2586" s="152" t="s">
        <v>660</v>
      </c>
      <c r="D2586" s="152" t="s">
        <v>661</v>
      </c>
      <c r="E2586" s="152" t="s">
        <v>619</v>
      </c>
      <c r="F2586"/>
      <c r="G2586" s="152" t="s">
        <v>208</v>
      </c>
      <c r="H2586" s="152" t="s">
        <v>424</v>
      </c>
      <c r="I2586" s="152" t="s">
        <v>506</v>
      </c>
      <c r="J2586"/>
      <c r="K2586" s="152" t="s">
        <v>744</v>
      </c>
      <c r="L2586" s="152" t="s">
        <v>741</v>
      </c>
      <c r="M2586">
        <v>2022</v>
      </c>
      <c r="N2586" t="s">
        <v>6998</v>
      </c>
    </row>
    <row r="2587" spans="1:14">
      <c r="A2587" s="152" t="s">
        <v>3459</v>
      </c>
      <c r="B2587" s="152" t="s">
        <v>444</v>
      </c>
      <c r="C2587" s="152" t="s">
        <v>660</v>
      </c>
      <c r="D2587" s="152" t="s">
        <v>661</v>
      </c>
      <c r="E2587" s="152" t="s">
        <v>619</v>
      </c>
      <c r="F2587"/>
      <c r="G2587" s="152" t="s">
        <v>607</v>
      </c>
      <c r="H2587" s="152" t="s">
        <v>424</v>
      </c>
      <c r="I2587" s="152" t="s">
        <v>506</v>
      </c>
      <c r="J2587"/>
      <c r="K2587" s="152" t="s">
        <v>744</v>
      </c>
      <c r="L2587" s="152" t="s">
        <v>741</v>
      </c>
      <c r="M2587">
        <v>2022</v>
      </c>
      <c r="N2587" t="s">
        <v>6999</v>
      </c>
    </row>
    <row r="2588" spans="1:14">
      <c r="A2588" s="152" t="s">
        <v>3460</v>
      </c>
      <c r="B2588" s="152" t="s">
        <v>444</v>
      </c>
      <c r="C2588" s="152" t="s">
        <v>660</v>
      </c>
      <c r="D2588" s="152" t="s">
        <v>661</v>
      </c>
      <c r="E2588" s="152" t="s">
        <v>619</v>
      </c>
      <c r="F2588"/>
      <c r="G2588" s="152" t="s">
        <v>608</v>
      </c>
      <c r="H2588" s="152" t="s">
        <v>424</v>
      </c>
      <c r="I2588" s="152" t="s">
        <v>506</v>
      </c>
      <c r="J2588">
        <v>1.422E-2</v>
      </c>
      <c r="K2588" s="152" t="s">
        <v>744</v>
      </c>
      <c r="L2588" s="152" t="s">
        <v>741</v>
      </c>
      <c r="M2588">
        <v>2022</v>
      </c>
      <c r="N2588" t="s">
        <v>7000</v>
      </c>
    </row>
    <row r="2589" spans="1:14">
      <c r="A2589" s="152" t="s">
        <v>3461</v>
      </c>
      <c r="B2589" s="152" t="s">
        <v>444</v>
      </c>
      <c r="C2589" s="152" t="s">
        <v>660</v>
      </c>
      <c r="D2589" s="152" t="s">
        <v>661</v>
      </c>
      <c r="E2589" s="152" t="s">
        <v>619</v>
      </c>
      <c r="F2589"/>
      <c r="G2589" s="152" t="s">
        <v>141</v>
      </c>
      <c r="H2589" s="152" t="s">
        <v>606</v>
      </c>
      <c r="I2589" s="152" t="s">
        <v>506</v>
      </c>
      <c r="J2589">
        <v>7.1900000000000006E-2</v>
      </c>
      <c r="K2589" s="152" t="s">
        <v>744</v>
      </c>
      <c r="L2589" s="152" t="s">
        <v>741</v>
      </c>
      <c r="M2589">
        <v>2022</v>
      </c>
      <c r="N2589" t="s">
        <v>7001</v>
      </c>
    </row>
    <row r="2590" spans="1:14">
      <c r="A2590" s="152" t="s">
        <v>3462</v>
      </c>
      <c r="B2590" s="152" t="s">
        <v>444</v>
      </c>
      <c r="C2590" s="152" t="s">
        <v>660</v>
      </c>
      <c r="D2590" s="152" t="s">
        <v>661</v>
      </c>
      <c r="E2590" s="152" t="s">
        <v>619</v>
      </c>
      <c r="F2590"/>
      <c r="G2590" s="152" t="s">
        <v>207</v>
      </c>
      <c r="H2590" s="152" t="s">
        <v>606</v>
      </c>
      <c r="I2590" s="152" t="s">
        <v>506</v>
      </c>
      <c r="J2590">
        <v>8.9410000000000003E-2</v>
      </c>
      <c r="K2590" s="152" t="s">
        <v>744</v>
      </c>
      <c r="L2590" s="152" t="s">
        <v>741</v>
      </c>
      <c r="M2590">
        <v>2022</v>
      </c>
      <c r="N2590" t="s">
        <v>7002</v>
      </c>
    </row>
    <row r="2591" spans="1:14">
      <c r="A2591" s="152" t="s">
        <v>3463</v>
      </c>
      <c r="B2591" s="152" t="s">
        <v>444</v>
      </c>
      <c r="C2591" s="152" t="s">
        <v>660</v>
      </c>
      <c r="D2591" s="152" t="s">
        <v>661</v>
      </c>
      <c r="E2591" s="152" t="s">
        <v>619</v>
      </c>
      <c r="F2591"/>
      <c r="G2591" s="152" t="s">
        <v>10</v>
      </c>
      <c r="H2591" s="152" t="s">
        <v>606</v>
      </c>
      <c r="I2591" s="152" t="s">
        <v>506</v>
      </c>
      <c r="J2591"/>
      <c r="K2591" s="152" t="s">
        <v>744</v>
      </c>
      <c r="L2591" s="152" t="s">
        <v>741</v>
      </c>
      <c r="M2591">
        <v>2022</v>
      </c>
      <c r="N2591" t="s">
        <v>7003</v>
      </c>
    </row>
    <row r="2592" spans="1:14">
      <c r="A2592" s="152" t="s">
        <v>3464</v>
      </c>
      <c r="B2592" s="152" t="s">
        <v>444</v>
      </c>
      <c r="C2592" s="152" t="s">
        <v>660</v>
      </c>
      <c r="D2592" s="152" t="s">
        <v>661</v>
      </c>
      <c r="E2592" s="152" t="s">
        <v>619</v>
      </c>
      <c r="F2592"/>
      <c r="G2592" s="152" t="s">
        <v>12</v>
      </c>
      <c r="H2592" s="152" t="s">
        <v>606</v>
      </c>
      <c r="I2592" s="152" t="s">
        <v>506</v>
      </c>
      <c r="J2592"/>
      <c r="K2592" s="152" t="s">
        <v>744</v>
      </c>
      <c r="L2592" s="152" t="s">
        <v>741</v>
      </c>
      <c r="M2592">
        <v>2022</v>
      </c>
      <c r="N2592" t="s">
        <v>7004</v>
      </c>
    </row>
    <row r="2593" spans="1:14">
      <c r="A2593" s="152" t="s">
        <v>3465</v>
      </c>
      <c r="B2593" s="152" t="s">
        <v>444</v>
      </c>
      <c r="C2593" s="152" t="s">
        <v>660</v>
      </c>
      <c r="D2593" s="152" t="s">
        <v>661</v>
      </c>
      <c r="E2593" s="152" t="s">
        <v>619</v>
      </c>
      <c r="F2593"/>
      <c r="G2593" s="152" t="s">
        <v>208</v>
      </c>
      <c r="H2593" s="152" t="s">
        <v>606</v>
      </c>
      <c r="I2593" s="152" t="s">
        <v>506</v>
      </c>
      <c r="J2593"/>
      <c r="K2593" s="152" t="s">
        <v>744</v>
      </c>
      <c r="L2593" s="152" t="s">
        <v>741</v>
      </c>
      <c r="M2593">
        <v>2022</v>
      </c>
      <c r="N2593" t="s">
        <v>7005</v>
      </c>
    </row>
    <row r="2594" spans="1:14">
      <c r="A2594" s="152" t="s">
        <v>3466</v>
      </c>
      <c r="B2594" s="152" t="s">
        <v>444</v>
      </c>
      <c r="C2594" s="152" t="s">
        <v>660</v>
      </c>
      <c r="D2594" s="152" t="s">
        <v>661</v>
      </c>
      <c r="E2594" s="152" t="s">
        <v>619</v>
      </c>
      <c r="F2594"/>
      <c r="G2594" s="152" t="s">
        <v>607</v>
      </c>
      <c r="H2594" s="152" t="s">
        <v>606</v>
      </c>
      <c r="I2594" s="152" t="s">
        <v>506</v>
      </c>
      <c r="J2594"/>
      <c r="K2594" s="152" t="s">
        <v>744</v>
      </c>
      <c r="L2594" s="152" t="s">
        <v>741</v>
      </c>
      <c r="M2594">
        <v>2022</v>
      </c>
      <c r="N2594" t="s">
        <v>7006</v>
      </c>
    </row>
    <row r="2595" spans="1:14">
      <c r="A2595" s="152" t="s">
        <v>3467</v>
      </c>
      <c r="B2595" s="152" t="s">
        <v>444</v>
      </c>
      <c r="C2595" s="152" t="s">
        <v>660</v>
      </c>
      <c r="D2595" s="152" t="s">
        <v>661</v>
      </c>
      <c r="E2595" s="152" t="s">
        <v>619</v>
      </c>
      <c r="F2595"/>
      <c r="G2595" s="152" t="s">
        <v>608</v>
      </c>
      <c r="H2595" s="152" t="s">
        <v>606</v>
      </c>
      <c r="I2595" s="152" t="s">
        <v>506</v>
      </c>
      <c r="J2595">
        <v>2.2880000000000001E-2</v>
      </c>
      <c r="K2595" s="152" t="s">
        <v>744</v>
      </c>
      <c r="L2595" s="152" t="s">
        <v>741</v>
      </c>
      <c r="M2595">
        <v>2022</v>
      </c>
      <c r="N2595" t="s">
        <v>7007</v>
      </c>
    </row>
    <row r="2596" spans="1:14">
      <c r="A2596" s="152" t="s">
        <v>3468</v>
      </c>
      <c r="B2596" s="152" t="s">
        <v>444</v>
      </c>
      <c r="C2596" s="152" t="s">
        <v>660</v>
      </c>
      <c r="D2596" s="152" t="s">
        <v>661</v>
      </c>
      <c r="E2596" s="152" t="s">
        <v>620</v>
      </c>
      <c r="F2596"/>
      <c r="G2596" s="152" t="s">
        <v>141</v>
      </c>
      <c r="H2596" s="152" t="s">
        <v>201</v>
      </c>
      <c r="I2596" s="152" t="s">
        <v>506</v>
      </c>
      <c r="J2596">
        <v>0.14491999999999999</v>
      </c>
      <c r="K2596" s="152" t="s">
        <v>744</v>
      </c>
      <c r="L2596" s="152" t="s">
        <v>741</v>
      </c>
      <c r="M2596">
        <v>2022</v>
      </c>
      <c r="N2596" t="s">
        <v>7008</v>
      </c>
    </row>
    <row r="2597" spans="1:14">
      <c r="A2597" s="152" t="s">
        <v>3469</v>
      </c>
      <c r="B2597" s="152" t="s">
        <v>444</v>
      </c>
      <c r="C2597" s="152" t="s">
        <v>660</v>
      </c>
      <c r="D2597" s="152" t="s">
        <v>661</v>
      </c>
      <c r="E2597" s="152" t="s">
        <v>620</v>
      </c>
      <c r="F2597"/>
      <c r="G2597" s="152" t="s">
        <v>207</v>
      </c>
      <c r="H2597" s="152" t="s">
        <v>201</v>
      </c>
      <c r="I2597" s="152" t="s">
        <v>506</v>
      </c>
      <c r="J2597">
        <v>0.21773000000000001</v>
      </c>
      <c r="K2597" s="152" t="s">
        <v>744</v>
      </c>
      <c r="L2597" s="152" t="s">
        <v>741</v>
      </c>
      <c r="M2597">
        <v>2022</v>
      </c>
      <c r="N2597" t="s">
        <v>7009</v>
      </c>
    </row>
    <row r="2598" spans="1:14">
      <c r="A2598" s="152" t="s">
        <v>3470</v>
      </c>
      <c r="B2598" s="152" t="s">
        <v>444</v>
      </c>
      <c r="C2598" s="152" t="s">
        <v>660</v>
      </c>
      <c r="D2598" s="152" t="s">
        <v>661</v>
      </c>
      <c r="E2598" s="152" t="s">
        <v>620</v>
      </c>
      <c r="F2598"/>
      <c r="G2598" s="152" t="s">
        <v>10</v>
      </c>
      <c r="H2598" s="152" t="s">
        <v>201</v>
      </c>
      <c r="I2598" s="152" t="s">
        <v>506</v>
      </c>
      <c r="J2598"/>
      <c r="K2598" s="152" t="s">
        <v>744</v>
      </c>
      <c r="L2598" s="152" t="s">
        <v>741</v>
      </c>
      <c r="M2598">
        <v>2022</v>
      </c>
      <c r="N2598" t="s">
        <v>7010</v>
      </c>
    </row>
    <row r="2599" spans="1:14">
      <c r="A2599" s="152" t="s">
        <v>3471</v>
      </c>
      <c r="B2599" s="152" t="s">
        <v>444</v>
      </c>
      <c r="C2599" s="152" t="s">
        <v>660</v>
      </c>
      <c r="D2599" s="152" t="s">
        <v>661</v>
      </c>
      <c r="E2599" s="152" t="s">
        <v>620</v>
      </c>
      <c r="F2599"/>
      <c r="G2599" s="152" t="s">
        <v>12</v>
      </c>
      <c r="H2599" s="152" t="s">
        <v>201</v>
      </c>
      <c r="I2599" s="152" t="s">
        <v>506</v>
      </c>
      <c r="J2599"/>
      <c r="K2599" s="152" t="s">
        <v>744</v>
      </c>
      <c r="L2599" s="152" t="s">
        <v>741</v>
      </c>
      <c r="M2599">
        <v>2022</v>
      </c>
      <c r="N2599" t="s">
        <v>7011</v>
      </c>
    </row>
    <row r="2600" spans="1:14">
      <c r="A2600" s="152" t="s">
        <v>3472</v>
      </c>
      <c r="B2600" s="152" t="s">
        <v>444</v>
      </c>
      <c r="C2600" s="152" t="s">
        <v>660</v>
      </c>
      <c r="D2600" s="152" t="s">
        <v>661</v>
      </c>
      <c r="E2600" s="152" t="s">
        <v>620</v>
      </c>
      <c r="F2600"/>
      <c r="G2600" s="152" t="s">
        <v>208</v>
      </c>
      <c r="H2600" s="152" t="s">
        <v>201</v>
      </c>
      <c r="I2600" s="152" t="s">
        <v>506</v>
      </c>
      <c r="J2600"/>
      <c r="K2600" s="152" t="s">
        <v>744</v>
      </c>
      <c r="L2600" s="152" t="s">
        <v>741</v>
      </c>
      <c r="M2600">
        <v>2022</v>
      </c>
      <c r="N2600" t="s">
        <v>7012</v>
      </c>
    </row>
    <row r="2601" spans="1:14">
      <c r="A2601" s="152" t="s">
        <v>3473</v>
      </c>
      <c r="B2601" s="152" t="s">
        <v>444</v>
      </c>
      <c r="C2601" s="152" t="s">
        <v>660</v>
      </c>
      <c r="D2601" s="152" t="s">
        <v>661</v>
      </c>
      <c r="E2601" s="152" t="s">
        <v>620</v>
      </c>
      <c r="F2601"/>
      <c r="G2601" s="152" t="s">
        <v>607</v>
      </c>
      <c r="H2601" s="152" t="s">
        <v>201</v>
      </c>
      <c r="I2601" s="152" t="s">
        <v>506</v>
      </c>
      <c r="J2601"/>
      <c r="K2601" s="152" t="s">
        <v>744</v>
      </c>
      <c r="L2601" s="152" t="s">
        <v>741</v>
      </c>
      <c r="M2601">
        <v>2022</v>
      </c>
      <c r="N2601" t="s">
        <v>7013</v>
      </c>
    </row>
    <row r="2602" spans="1:14">
      <c r="A2602" s="152" t="s">
        <v>3474</v>
      </c>
      <c r="B2602" s="152" t="s">
        <v>444</v>
      </c>
      <c r="C2602" s="152" t="s">
        <v>660</v>
      </c>
      <c r="D2602" s="152" t="s">
        <v>661</v>
      </c>
      <c r="E2602" s="152" t="s">
        <v>620</v>
      </c>
      <c r="F2602"/>
      <c r="G2602" s="152" t="s">
        <v>608</v>
      </c>
      <c r="H2602" s="152" t="s">
        <v>201</v>
      </c>
      <c r="I2602" s="152" t="s">
        <v>506</v>
      </c>
      <c r="J2602">
        <v>5.9729999999999998E-2</v>
      </c>
      <c r="K2602" s="152" t="s">
        <v>744</v>
      </c>
      <c r="L2602" s="152" t="s">
        <v>741</v>
      </c>
      <c r="M2602">
        <v>2022</v>
      </c>
      <c r="N2602" t="s">
        <v>7014</v>
      </c>
    </row>
    <row r="2603" spans="1:14">
      <c r="A2603" s="152" t="s">
        <v>3475</v>
      </c>
      <c r="B2603" s="152" t="s">
        <v>444</v>
      </c>
      <c r="C2603" s="152" t="s">
        <v>660</v>
      </c>
      <c r="D2603" s="152" t="s">
        <v>661</v>
      </c>
      <c r="E2603" s="152" t="s">
        <v>620</v>
      </c>
      <c r="F2603"/>
      <c r="G2603" s="152" t="s">
        <v>141</v>
      </c>
      <c r="H2603" s="152" t="s">
        <v>424</v>
      </c>
      <c r="I2603" s="152" t="s">
        <v>506</v>
      </c>
      <c r="J2603">
        <v>6.4909999999999995E-2</v>
      </c>
      <c r="K2603" s="152" t="s">
        <v>744</v>
      </c>
      <c r="L2603" s="152" t="s">
        <v>741</v>
      </c>
      <c r="M2603">
        <v>2022</v>
      </c>
      <c r="N2603" t="s">
        <v>7015</v>
      </c>
    </row>
    <row r="2604" spans="1:14">
      <c r="A2604" s="152" t="s">
        <v>3476</v>
      </c>
      <c r="B2604" s="152" t="s">
        <v>444</v>
      </c>
      <c r="C2604" s="152" t="s">
        <v>660</v>
      </c>
      <c r="D2604" s="152" t="s">
        <v>661</v>
      </c>
      <c r="E2604" s="152" t="s">
        <v>620</v>
      </c>
      <c r="F2604"/>
      <c r="G2604" s="152" t="s">
        <v>207</v>
      </c>
      <c r="H2604" s="152" t="s">
        <v>424</v>
      </c>
      <c r="I2604" s="152" t="s">
        <v>506</v>
      </c>
      <c r="J2604">
        <v>8.788E-2</v>
      </c>
      <c r="K2604" s="152" t="s">
        <v>744</v>
      </c>
      <c r="L2604" s="152" t="s">
        <v>741</v>
      </c>
      <c r="M2604">
        <v>2022</v>
      </c>
      <c r="N2604" t="s">
        <v>7016</v>
      </c>
    </row>
    <row r="2605" spans="1:14">
      <c r="A2605" s="152" t="s">
        <v>3477</v>
      </c>
      <c r="B2605" s="152" t="s">
        <v>444</v>
      </c>
      <c r="C2605" s="152" t="s">
        <v>660</v>
      </c>
      <c r="D2605" s="152" t="s">
        <v>661</v>
      </c>
      <c r="E2605" s="152" t="s">
        <v>620</v>
      </c>
      <c r="F2605"/>
      <c r="G2605" s="152" t="s">
        <v>10</v>
      </c>
      <c r="H2605" s="152" t="s">
        <v>424</v>
      </c>
      <c r="I2605" s="152" t="s">
        <v>506</v>
      </c>
      <c r="J2605"/>
      <c r="K2605" s="152" t="s">
        <v>744</v>
      </c>
      <c r="L2605" s="152" t="s">
        <v>741</v>
      </c>
      <c r="M2605">
        <v>2022</v>
      </c>
      <c r="N2605" t="s">
        <v>7017</v>
      </c>
    </row>
    <row r="2606" spans="1:14">
      <c r="A2606" s="152" t="s">
        <v>3478</v>
      </c>
      <c r="B2606" s="152" t="s">
        <v>444</v>
      </c>
      <c r="C2606" s="152" t="s">
        <v>660</v>
      </c>
      <c r="D2606" s="152" t="s">
        <v>661</v>
      </c>
      <c r="E2606" s="152" t="s">
        <v>620</v>
      </c>
      <c r="F2606"/>
      <c r="G2606" s="152" t="s">
        <v>12</v>
      </c>
      <c r="H2606" s="152" t="s">
        <v>424</v>
      </c>
      <c r="I2606" s="152" t="s">
        <v>506</v>
      </c>
      <c r="J2606"/>
      <c r="K2606" s="152" t="s">
        <v>744</v>
      </c>
      <c r="L2606" s="152" t="s">
        <v>741</v>
      </c>
      <c r="M2606">
        <v>2022</v>
      </c>
      <c r="N2606" t="s">
        <v>7018</v>
      </c>
    </row>
    <row r="2607" spans="1:14">
      <c r="A2607" s="152" t="s">
        <v>3479</v>
      </c>
      <c r="B2607" s="152" t="s">
        <v>444</v>
      </c>
      <c r="C2607" s="152" t="s">
        <v>660</v>
      </c>
      <c r="D2607" s="152" t="s">
        <v>661</v>
      </c>
      <c r="E2607" s="152" t="s">
        <v>620</v>
      </c>
      <c r="F2607"/>
      <c r="G2607" s="152" t="s">
        <v>208</v>
      </c>
      <c r="H2607" s="152" t="s">
        <v>424</v>
      </c>
      <c r="I2607" s="152" t="s">
        <v>506</v>
      </c>
      <c r="J2607"/>
      <c r="K2607" s="152" t="s">
        <v>744</v>
      </c>
      <c r="L2607" s="152" t="s">
        <v>741</v>
      </c>
      <c r="M2607">
        <v>2022</v>
      </c>
      <c r="N2607" t="s">
        <v>7019</v>
      </c>
    </row>
    <row r="2608" spans="1:14">
      <c r="A2608" s="152" t="s">
        <v>3480</v>
      </c>
      <c r="B2608" s="152" t="s">
        <v>444</v>
      </c>
      <c r="C2608" s="152" t="s">
        <v>660</v>
      </c>
      <c r="D2608" s="152" t="s">
        <v>661</v>
      </c>
      <c r="E2608" s="152" t="s">
        <v>620</v>
      </c>
      <c r="F2608"/>
      <c r="G2608" s="152" t="s">
        <v>607</v>
      </c>
      <c r="H2608" s="152" t="s">
        <v>424</v>
      </c>
      <c r="I2608" s="152" t="s">
        <v>506</v>
      </c>
      <c r="J2608"/>
      <c r="K2608" s="152" t="s">
        <v>744</v>
      </c>
      <c r="L2608" s="152" t="s">
        <v>741</v>
      </c>
      <c r="M2608">
        <v>2022</v>
      </c>
      <c r="N2608" t="s">
        <v>7020</v>
      </c>
    </row>
    <row r="2609" spans="1:14">
      <c r="A2609" s="152" t="s">
        <v>3481</v>
      </c>
      <c r="B2609" s="152" t="s">
        <v>444</v>
      </c>
      <c r="C2609" s="152" t="s">
        <v>660</v>
      </c>
      <c r="D2609" s="152" t="s">
        <v>661</v>
      </c>
      <c r="E2609" s="152" t="s">
        <v>620</v>
      </c>
      <c r="F2609"/>
      <c r="G2609" s="152" t="s">
        <v>608</v>
      </c>
      <c r="H2609" s="152" t="s">
        <v>424</v>
      </c>
      <c r="I2609" s="152" t="s">
        <v>506</v>
      </c>
      <c r="J2609">
        <v>1.9949999999999999E-2</v>
      </c>
      <c r="K2609" s="152" t="s">
        <v>744</v>
      </c>
      <c r="L2609" s="152" t="s">
        <v>741</v>
      </c>
      <c r="M2609">
        <v>2022</v>
      </c>
      <c r="N2609" t="s">
        <v>7021</v>
      </c>
    </row>
    <row r="2610" spans="1:14">
      <c r="A2610" s="152" t="s">
        <v>3482</v>
      </c>
      <c r="B2610" s="152" t="s">
        <v>444</v>
      </c>
      <c r="C2610" s="152" t="s">
        <v>660</v>
      </c>
      <c r="D2610" s="152" t="s">
        <v>661</v>
      </c>
      <c r="E2610" s="152" t="s">
        <v>620</v>
      </c>
      <c r="F2610"/>
      <c r="G2610" s="152" t="s">
        <v>141</v>
      </c>
      <c r="H2610" s="152" t="s">
        <v>606</v>
      </c>
      <c r="I2610" s="152" t="s">
        <v>506</v>
      </c>
      <c r="J2610">
        <v>0.10446</v>
      </c>
      <c r="K2610" s="152" t="s">
        <v>744</v>
      </c>
      <c r="L2610" s="152" t="s">
        <v>741</v>
      </c>
      <c r="M2610">
        <v>2022</v>
      </c>
      <c r="N2610" t="s">
        <v>7022</v>
      </c>
    </row>
    <row r="2611" spans="1:14">
      <c r="A2611" s="152" t="s">
        <v>3483</v>
      </c>
      <c r="B2611" s="152" t="s">
        <v>444</v>
      </c>
      <c r="C2611" s="152" t="s">
        <v>660</v>
      </c>
      <c r="D2611" s="152" t="s">
        <v>661</v>
      </c>
      <c r="E2611" s="152" t="s">
        <v>620</v>
      </c>
      <c r="F2611"/>
      <c r="G2611" s="152" t="s">
        <v>207</v>
      </c>
      <c r="H2611" s="152" t="s">
        <v>606</v>
      </c>
      <c r="I2611" s="152" t="s">
        <v>506</v>
      </c>
      <c r="J2611">
        <v>0.14141999999999999</v>
      </c>
      <c r="K2611" s="152" t="s">
        <v>744</v>
      </c>
      <c r="L2611" s="152" t="s">
        <v>741</v>
      </c>
      <c r="M2611">
        <v>2022</v>
      </c>
      <c r="N2611" t="s">
        <v>7023</v>
      </c>
    </row>
    <row r="2612" spans="1:14">
      <c r="A2612" s="152" t="s">
        <v>3484</v>
      </c>
      <c r="B2612" s="152" t="s">
        <v>444</v>
      </c>
      <c r="C2612" s="152" t="s">
        <v>660</v>
      </c>
      <c r="D2612" s="152" t="s">
        <v>661</v>
      </c>
      <c r="E2612" s="152" t="s">
        <v>620</v>
      </c>
      <c r="F2612"/>
      <c r="G2612" s="152" t="s">
        <v>10</v>
      </c>
      <c r="H2612" s="152" t="s">
        <v>606</v>
      </c>
      <c r="I2612" s="152" t="s">
        <v>506</v>
      </c>
      <c r="J2612"/>
      <c r="K2612" s="152" t="s">
        <v>744</v>
      </c>
      <c r="L2612" s="152" t="s">
        <v>741</v>
      </c>
      <c r="M2612">
        <v>2022</v>
      </c>
      <c r="N2612" t="s">
        <v>7024</v>
      </c>
    </row>
    <row r="2613" spans="1:14">
      <c r="A2613" s="152" t="s">
        <v>3485</v>
      </c>
      <c r="B2613" s="152" t="s">
        <v>444</v>
      </c>
      <c r="C2613" s="152" t="s">
        <v>660</v>
      </c>
      <c r="D2613" s="152" t="s">
        <v>661</v>
      </c>
      <c r="E2613" s="152" t="s">
        <v>620</v>
      </c>
      <c r="F2613"/>
      <c r="G2613" s="152" t="s">
        <v>12</v>
      </c>
      <c r="H2613" s="152" t="s">
        <v>606</v>
      </c>
      <c r="I2613" s="152" t="s">
        <v>506</v>
      </c>
      <c r="J2613"/>
      <c r="K2613" s="152" t="s">
        <v>744</v>
      </c>
      <c r="L2613" s="152" t="s">
        <v>741</v>
      </c>
      <c r="M2613">
        <v>2022</v>
      </c>
      <c r="N2613" t="s">
        <v>7025</v>
      </c>
    </row>
    <row r="2614" spans="1:14">
      <c r="A2614" s="152" t="s">
        <v>3486</v>
      </c>
      <c r="B2614" s="152" t="s">
        <v>444</v>
      </c>
      <c r="C2614" s="152" t="s">
        <v>660</v>
      </c>
      <c r="D2614" s="152" t="s">
        <v>661</v>
      </c>
      <c r="E2614" s="152" t="s">
        <v>620</v>
      </c>
      <c r="F2614"/>
      <c r="G2614" s="152" t="s">
        <v>208</v>
      </c>
      <c r="H2614" s="152" t="s">
        <v>606</v>
      </c>
      <c r="I2614" s="152" t="s">
        <v>506</v>
      </c>
      <c r="J2614"/>
      <c r="K2614" s="152" t="s">
        <v>744</v>
      </c>
      <c r="L2614" s="152" t="s">
        <v>741</v>
      </c>
      <c r="M2614">
        <v>2022</v>
      </c>
      <c r="N2614" t="s">
        <v>7026</v>
      </c>
    </row>
    <row r="2615" spans="1:14">
      <c r="A2615" s="152" t="s">
        <v>3487</v>
      </c>
      <c r="B2615" s="152" t="s">
        <v>444</v>
      </c>
      <c r="C2615" s="152" t="s">
        <v>660</v>
      </c>
      <c r="D2615" s="152" t="s">
        <v>661</v>
      </c>
      <c r="E2615" s="152" t="s">
        <v>620</v>
      </c>
      <c r="F2615"/>
      <c r="G2615" s="152" t="s">
        <v>607</v>
      </c>
      <c r="H2615" s="152" t="s">
        <v>606</v>
      </c>
      <c r="I2615" s="152" t="s">
        <v>506</v>
      </c>
      <c r="J2615"/>
      <c r="K2615" s="152" t="s">
        <v>744</v>
      </c>
      <c r="L2615" s="152" t="s">
        <v>741</v>
      </c>
      <c r="M2615">
        <v>2022</v>
      </c>
      <c r="N2615" t="s">
        <v>7027</v>
      </c>
    </row>
    <row r="2616" spans="1:14">
      <c r="A2616" s="152" t="s">
        <v>3488</v>
      </c>
      <c r="B2616" s="152" t="s">
        <v>444</v>
      </c>
      <c r="C2616" s="152" t="s">
        <v>660</v>
      </c>
      <c r="D2616" s="152" t="s">
        <v>661</v>
      </c>
      <c r="E2616" s="152" t="s">
        <v>620</v>
      </c>
      <c r="F2616"/>
      <c r="G2616" s="152" t="s">
        <v>608</v>
      </c>
      <c r="H2616" s="152" t="s">
        <v>606</v>
      </c>
      <c r="I2616" s="152" t="s">
        <v>506</v>
      </c>
      <c r="J2616">
        <v>3.211E-2</v>
      </c>
      <c r="K2616" s="152" t="s">
        <v>744</v>
      </c>
      <c r="L2616" s="152" t="s">
        <v>741</v>
      </c>
      <c r="M2616">
        <v>2022</v>
      </c>
      <c r="N2616" t="s">
        <v>7028</v>
      </c>
    </row>
    <row r="2617" spans="1:14">
      <c r="A2617" s="152" t="s">
        <v>3489</v>
      </c>
      <c r="B2617" s="152" t="s">
        <v>444</v>
      </c>
      <c r="C2617" s="152" t="s">
        <v>660</v>
      </c>
      <c r="D2617" s="152" t="s">
        <v>661</v>
      </c>
      <c r="E2617" s="152" t="s">
        <v>621</v>
      </c>
      <c r="F2617"/>
      <c r="G2617" s="152" t="s">
        <v>141</v>
      </c>
      <c r="H2617" s="152" t="s">
        <v>201</v>
      </c>
      <c r="I2617" s="152" t="s">
        <v>506</v>
      </c>
      <c r="J2617">
        <v>0.14732999999999999</v>
      </c>
      <c r="K2617" s="152" t="s">
        <v>744</v>
      </c>
      <c r="L2617" s="152" t="s">
        <v>741</v>
      </c>
      <c r="M2617">
        <v>2022</v>
      </c>
      <c r="N2617" t="s">
        <v>7029</v>
      </c>
    </row>
    <row r="2618" spans="1:14">
      <c r="A2618" s="152" t="s">
        <v>3490</v>
      </c>
      <c r="B2618" s="152" t="s">
        <v>444</v>
      </c>
      <c r="C2618" s="152" t="s">
        <v>660</v>
      </c>
      <c r="D2618" s="152" t="s">
        <v>661</v>
      </c>
      <c r="E2618" s="152" t="s">
        <v>621</v>
      </c>
      <c r="F2618"/>
      <c r="G2618" s="152" t="s">
        <v>207</v>
      </c>
      <c r="H2618" s="152" t="s">
        <v>201</v>
      </c>
      <c r="I2618" s="152" t="s">
        <v>506</v>
      </c>
      <c r="J2618">
        <v>0.20164000000000001</v>
      </c>
      <c r="K2618" s="152" t="s">
        <v>744</v>
      </c>
      <c r="L2618" s="152" t="s">
        <v>741</v>
      </c>
      <c r="M2618">
        <v>2022</v>
      </c>
      <c r="N2618" t="s">
        <v>7030</v>
      </c>
    </row>
    <row r="2619" spans="1:14">
      <c r="A2619" s="152" t="s">
        <v>3491</v>
      </c>
      <c r="B2619" s="152" t="s">
        <v>444</v>
      </c>
      <c r="C2619" s="152" t="s">
        <v>660</v>
      </c>
      <c r="D2619" s="152" t="s">
        <v>661</v>
      </c>
      <c r="E2619" s="152" t="s">
        <v>621</v>
      </c>
      <c r="F2619"/>
      <c r="G2619" s="152" t="s">
        <v>10</v>
      </c>
      <c r="H2619" s="152" t="s">
        <v>201</v>
      </c>
      <c r="I2619" s="152" t="s">
        <v>506</v>
      </c>
      <c r="J2619">
        <v>0.12451</v>
      </c>
      <c r="K2619" s="152" t="s">
        <v>744</v>
      </c>
      <c r="L2619" s="152" t="s">
        <v>741</v>
      </c>
      <c r="M2619">
        <v>2022</v>
      </c>
      <c r="N2619" t="s">
        <v>7031</v>
      </c>
    </row>
    <row r="2620" spans="1:14">
      <c r="A2620" s="152" t="s">
        <v>3492</v>
      </c>
      <c r="B2620" s="152" t="s">
        <v>444</v>
      </c>
      <c r="C2620" s="152" t="s">
        <v>660</v>
      </c>
      <c r="D2620" s="152" t="s">
        <v>661</v>
      </c>
      <c r="E2620" s="152" t="s">
        <v>621</v>
      </c>
      <c r="F2620"/>
      <c r="G2620" s="152" t="s">
        <v>12</v>
      </c>
      <c r="H2620" s="152" t="s">
        <v>201</v>
      </c>
      <c r="I2620" s="152" t="s">
        <v>506</v>
      </c>
      <c r="J2620">
        <v>7.9810000000000006E-2</v>
      </c>
      <c r="K2620" s="152" t="s">
        <v>744</v>
      </c>
      <c r="L2620" s="152" t="s">
        <v>741</v>
      </c>
      <c r="M2620">
        <v>2022</v>
      </c>
      <c r="N2620" t="s">
        <v>7032</v>
      </c>
    </row>
    <row r="2621" spans="1:14">
      <c r="A2621" s="152" t="s">
        <v>3493</v>
      </c>
      <c r="B2621" s="152" t="s">
        <v>444</v>
      </c>
      <c r="C2621" s="152" t="s">
        <v>660</v>
      </c>
      <c r="D2621" s="152" t="s">
        <v>661</v>
      </c>
      <c r="E2621" s="152" t="s">
        <v>621</v>
      </c>
      <c r="F2621"/>
      <c r="G2621" s="152" t="s">
        <v>208</v>
      </c>
      <c r="H2621" s="152" t="s">
        <v>201</v>
      </c>
      <c r="I2621" s="152" t="s">
        <v>506</v>
      </c>
      <c r="J2621">
        <v>0.14907999999999999</v>
      </c>
      <c r="K2621" s="152" t="s">
        <v>744</v>
      </c>
      <c r="L2621" s="152" t="s">
        <v>741</v>
      </c>
      <c r="M2621">
        <v>2022</v>
      </c>
      <c r="N2621" t="s">
        <v>7033</v>
      </c>
    </row>
    <row r="2622" spans="1:14">
      <c r="A2622" s="152" t="s">
        <v>3494</v>
      </c>
      <c r="B2622" s="152" t="s">
        <v>444</v>
      </c>
      <c r="C2622" s="152" t="s">
        <v>660</v>
      </c>
      <c r="D2622" s="152" t="s">
        <v>661</v>
      </c>
      <c r="E2622" s="152" t="s">
        <v>621</v>
      </c>
      <c r="F2622"/>
      <c r="G2622" s="152" t="s">
        <v>607</v>
      </c>
      <c r="H2622" s="152" t="s">
        <v>201</v>
      </c>
      <c r="I2622" s="152" t="s">
        <v>506</v>
      </c>
      <c r="J2622"/>
      <c r="K2622" s="152" t="s">
        <v>744</v>
      </c>
      <c r="L2622" s="152" t="s">
        <v>741</v>
      </c>
      <c r="M2622">
        <v>2022</v>
      </c>
      <c r="N2622" t="s">
        <v>7034</v>
      </c>
    </row>
    <row r="2623" spans="1:14">
      <c r="A2623" s="152" t="s">
        <v>3495</v>
      </c>
      <c r="B2623" s="152" t="s">
        <v>444</v>
      </c>
      <c r="C2623" s="152" t="s">
        <v>660</v>
      </c>
      <c r="D2623" s="152" t="s">
        <v>661</v>
      </c>
      <c r="E2623" s="152" t="s">
        <v>621</v>
      </c>
      <c r="F2623"/>
      <c r="G2623" s="152" t="s">
        <v>608</v>
      </c>
      <c r="H2623" s="152" t="s">
        <v>201</v>
      </c>
      <c r="I2623" s="152" t="s">
        <v>506</v>
      </c>
      <c r="J2623">
        <v>6.3930000000000001E-2</v>
      </c>
      <c r="K2623" s="152" t="s">
        <v>744</v>
      </c>
      <c r="L2623" s="152" t="s">
        <v>741</v>
      </c>
      <c r="M2623">
        <v>2022</v>
      </c>
      <c r="N2623" t="s">
        <v>7035</v>
      </c>
    </row>
    <row r="2624" spans="1:14">
      <c r="A2624" s="152" t="s">
        <v>3496</v>
      </c>
      <c r="B2624" s="152" t="s">
        <v>444</v>
      </c>
      <c r="C2624" s="152" t="s">
        <v>660</v>
      </c>
      <c r="D2624" s="152" t="s">
        <v>661</v>
      </c>
      <c r="E2624" s="152" t="s">
        <v>621</v>
      </c>
      <c r="F2624"/>
      <c r="G2624" s="152" t="s">
        <v>141</v>
      </c>
      <c r="H2624" s="152" t="s">
        <v>424</v>
      </c>
      <c r="I2624" s="152" t="s">
        <v>506</v>
      </c>
      <c r="J2624">
        <v>5.8959999999999999E-2</v>
      </c>
      <c r="K2624" s="152" t="s">
        <v>744</v>
      </c>
      <c r="L2624" s="152" t="s">
        <v>741</v>
      </c>
      <c r="M2624">
        <v>2022</v>
      </c>
      <c r="N2624" t="s">
        <v>7036</v>
      </c>
    </row>
    <row r="2625" spans="1:14">
      <c r="A2625" s="152" t="s">
        <v>3497</v>
      </c>
      <c r="B2625" s="152" t="s">
        <v>444</v>
      </c>
      <c r="C2625" s="152" t="s">
        <v>660</v>
      </c>
      <c r="D2625" s="152" t="s">
        <v>661</v>
      </c>
      <c r="E2625" s="152" t="s">
        <v>621</v>
      </c>
      <c r="F2625"/>
      <c r="G2625" s="152" t="s">
        <v>207</v>
      </c>
      <c r="H2625" s="152" t="s">
        <v>424</v>
      </c>
      <c r="I2625" s="152" t="s">
        <v>506</v>
      </c>
      <c r="J2625">
        <v>5.901E-2</v>
      </c>
      <c r="K2625" s="152" t="s">
        <v>744</v>
      </c>
      <c r="L2625" s="152" t="s">
        <v>741</v>
      </c>
      <c r="M2625">
        <v>2022</v>
      </c>
      <c r="N2625" t="s">
        <v>7037</v>
      </c>
    </row>
    <row r="2626" spans="1:14">
      <c r="A2626" s="152" t="s">
        <v>3498</v>
      </c>
      <c r="B2626" s="152" t="s">
        <v>444</v>
      </c>
      <c r="C2626" s="152" t="s">
        <v>660</v>
      </c>
      <c r="D2626" s="152" t="s">
        <v>661</v>
      </c>
      <c r="E2626" s="152" t="s">
        <v>621</v>
      </c>
      <c r="F2626"/>
      <c r="G2626" s="152" t="s">
        <v>10</v>
      </c>
      <c r="H2626" s="152" t="s">
        <v>424</v>
      </c>
      <c r="I2626" s="152" t="s">
        <v>506</v>
      </c>
      <c r="J2626">
        <v>4.9639999999999997E-2</v>
      </c>
      <c r="K2626" s="152" t="s">
        <v>744</v>
      </c>
      <c r="L2626" s="152" t="s">
        <v>741</v>
      </c>
      <c r="M2626">
        <v>2022</v>
      </c>
      <c r="N2626" t="s">
        <v>7038</v>
      </c>
    </row>
    <row r="2627" spans="1:14">
      <c r="A2627" s="152" t="s">
        <v>3499</v>
      </c>
      <c r="B2627" s="152" t="s">
        <v>444</v>
      </c>
      <c r="C2627" s="152" t="s">
        <v>660</v>
      </c>
      <c r="D2627" s="152" t="s">
        <v>661</v>
      </c>
      <c r="E2627" s="152" t="s">
        <v>621</v>
      </c>
      <c r="F2627"/>
      <c r="G2627" s="152" t="s">
        <v>12</v>
      </c>
      <c r="H2627" s="152" t="s">
        <v>424</v>
      </c>
      <c r="I2627" s="152" t="s">
        <v>506</v>
      </c>
      <c r="J2627">
        <v>3.1850000000000003E-2</v>
      </c>
      <c r="K2627" s="152" t="s">
        <v>744</v>
      </c>
      <c r="L2627" s="152" t="s">
        <v>741</v>
      </c>
      <c r="M2627">
        <v>2022</v>
      </c>
      <c r="N2627" t="s">
        <v>7039</v>
      </c>
    </row>
    <row r="2628" spans="1:14">
      <c r="A2628" s="152" t="s">
        <v>3500</v>
      </c>
      <c r="B2628" s="152" t="s">
        <v>444</v>
      </c>
      <c r="C2628" s="152" t="s">
        <v>660</v>
      </c>
      <c r="D2628" s="152" t="s">
        <v>661</v>
      </c>
      <c r="E2628" s="152" t="s">
        <v>621</v>
      </c>
      <c r="F2628"/>
      <c r="G2628" s="152" t="s">
        <v>208</v>
      </c>
      <c r="H2628" s="152" t="s">
        <v>424</v>
      </c>
      <c r="I2628" s="152" t="s">
        <v>506</v>
      </c>
      <c r="J2628">
        <v>5.8959999999999999E-2</v>
      </c>
      <c r="K2628" s="152" t="s">
        <v>744</v>
      </c>
      <c r="L2628" s="152" t="s">
        <v>741</v>
      </c>
      <c r="M2628">
        <v>2022</v>
      </c>
      <c r="N2628" t="s">
        <v>7040</v>
      </c>
    </row>
    <row r="2629" spans="1:14">
      <c r="A2629" s="152" t="s">
        <v>3501</v>
      </c>
      <c r="B2629" s="152" t="s">
        <v>444</v>
      </c>
      <c r="C2629" s="152" t="s">
        <v>660</v>
      </c>
      <c r="D2629" s="152" t="s">
        <v>661</v>
      </c>
      <c r="E2629" s="152" t="s">
        <v>621</v>
      </c>
      <c r="F2629"/>
      <c r="G2629" s="152" t="s">
        <v>607</v>
      </c>
      <c r="H2629" s="152" t="s">
        <v>424</v>
      </c>
      <c r="I2629" s="152" t="s">
        <v>506</v>
      </c>
      <c r="J2629"/>
      <c r="K2629" s="152" t="s">
        <v>744</v>
      </c>
      <c r="L2629" s="152" t="s">
        <v>741</v>
      </c>
      <c r="M2629">
        <v>2022</v>
      </c>
      <c r="N2629" t="s">
        <v>7041</v>
      </c>
    </row>
    <row r="2630" spans="1:14">
      <c r="A2630" s="152" t="s">
        <v>3502</v>
      </c>
      <c r="B2630" s="152" t="s">
        <v>444</v>
      </c>
      <c r="C2630" s="152" t="s">
        <v>660</v>
      </c>
      <c r="D2630" s="152" t="s">
        <v>661</v>
      </c>
      <c r="E2630" s="152" t="s">
        <v>621</v>
      </c>
      <c r="F2630"/>
      <c r="G2630" s="152" t="s">
        <v>608</v>
      </c>
      <c r="H2630" s="152" t="s">
        <v>424</v>
      </c>
      <c r="I2630" s="152" t="s">
        <v>506</v>
      </c>
      <c r="J2630">
        <v>1.423E-2</v>
      </c>
      <c r="K2630" s="152" t="s">
        <v>744</v>
      </c>
      <c r="L2630" s="152" t="s">
        <v>741</v>
      </c>
      <c r="M2630">
        <v>2022</v>
      </c>
      <c r="N2630" t="s">
        <v>7042</v>
      </c>
    </row>
    <row r="2631" spans="1:14">
      <c r="A2631" s="152" t="s">
        <v>3503</v>
      </c>
      <c r="B2631" s="152" t="s">
        <v>444</v>
      </c>
      <c r="C2631" s="152" t="s">
        <v>660</v>
      </c>
      <c r="D2631" s="152" t="s">
        <v>661</v>
      </c>
      <c r="E2631" s="152" t="s">
        <v>621</v>
      </c>
      <c r="F2631"/>
      <c r="G2631" s="152" t="s">
        <v>141</v>
      </c>
      <c r="H2631" s="152" t="s">
        <v>606</v>
      </c>
      <c r="I2631" s="152" t="s">
        <v>506</v>
      </c>
      <c r="J2631">
        <v>9.4890000000000002E-2</v>
      </c>
      <c r="K2631" s="152" t="s">
        <v>744</v>
      </c>
      <c r="L2631" s="152" t="s">
        <v>741</v>
      </c>
      <c r="M2631">
        <v>2022</v>
      </c>
      <c r="N2631" t="s">
        <v>7043</v>
      </c>
    </row>
    <row r="2632" spans="1:14">
      <c r="A2632" s="152" t="s">
        <v>3504</v>
      </c>
      <c r="B2632" s="152" t="s">
        <v>444</v>
      </c>
      <c r="C2632" s="152" t="s">
        <v>660</v>
      </c>
      <c r="D2632" s="152" t="s">
        <v>661</v>
      </c>
      <c r="E2632" s="152" t="s">
        <v>621</v>
      </c>
      <c r="F2632"/>
      <c r="G2632" s="152" t="s">
        <v>207</v>
      </c>
      <c r="H2632" s="152" t="s">
        <v>606</v>
      </c>
      <c r="I2632" s="152" t="s">
        <v>506</v>
      </c>
      <c r="J2632">
        <v>9.4969999999999999E-2</v>
      </c>
      <c r="K2632" s="152" t="s">
        <v>744</v>
      </c>
      <c r="L2632" s="152" t="s">
        <v>741</v>
      </c>
      <c r="M2632">
        <v>2022</v>
      </c>
      <c r="N2632" t="s">
        <v>7044</v>
      </c>
    </row>
    <row r="2633" spans="1:14">
      <c r="A2633" s="152" t="s">
        <v>3505</v>
      </c>
      <c r="B2633" s="152" t="s">
        <v>444</v>
      </c>
      <c r="C2633" s="152" t="s">
        <v>660</v>
      </c>
      <c r="D2633" s="152" t="s">
        <v>661</v>
      </c>
      <c r="E2633" s="152" t="s">
        <v>621</v>
      </c>
      <c r="F2633"/>
      <c r="G2633" s="152" t="s">
        <v>10</v>
      </c>
      <c r="H2633" s="152" t="s">
        <v>606</v>
      </c>
      <c r="I2633" s="152" t="s">
        <v>506</v>
      </c>
      <c r="J2633">
        <v>7.9890000000000003E-2</v>
      </c>
      <c r="K2633" s="152" t="s">
        <v>744</v>
      </c>
      <c r="L2633" s="152" t="s">
        <v>741</v>
      </c>
      <c r="M2633">
        <v>2022</v>
      </c>
      <c r="N2633" t="s">
        <v>7045</v>
      </c>
    </row>
    <row r="2634" spans="1:14">
      <c r="A2634" s="152" t="s">
        <v>3506</v>
      </c>
      <c r="B2634" s="152" t="s">
        <v>444</v>
      </c>
      <c r="C2634" s="152" t="s">
        <v>660</v>
      </c>
      <c r="D2634" s="152" t="s">
        <v>661</v>
      </c>
      <c r="E2634" s="152" t="s">
        <v>621</v>
      </c>
      <c r="F2634"/>
      <c r="G2634" s="152" t="s">
        <v>12</v>
      </c>
      <c r="H2634" s="152" t="s">
        <v>606</v>
      </c>
      <c r="I2634" s="152" t="s">
        <v>506</v>
      </c>
      <c r="J2634">
        <v>5.126E-2</v>
      </c>
      <c r="K2634" s="152" t="s">
        <v>744</v>
      </c>
      <c r="L2634" s="152" t="s">
        <v>741</v>
      </c>
      <c r="M2634">
        <v>2022</v>
      </c>
      <c r="N2634" t="s">
        <v>7046</v>
      </c>
    </row>
    <row r="2635" spans="1:14">
      <c r="A2635" s="152" t="s">
        <v>3507</v>
      </c>
      <c r="B2635" s="152" t="s">
        <v>444</v>
      </c>
      <c r="C2635" s="152" t="s">
        <v>660</v>
      </c>
      <c r="D2635" s="152" t="s">
        <v>661</v>
      </c>
      <c r="E2635" s="152" t="s">
        <v>621</v>
      </c>
      <c r="F2635"/>
      <c r="G2635" s="152" t="s">
        <v>208</v>
      </c>
      <c r="H2635" s="152" t="s">
        <v>606</v>
      </c>
      <c r="I2635" s="152" t="s">
        <v>506</v>
      </c>
      <c r="J2635">
        <v>9.4890000000000002E-2</v>
      </c>
      <c r="K2635" s="152" t="s">
        <v>744</v>
      </c>
      <c r="L2635" s="152" t="s">
        <v>741</v>
      </c>
      <c r="M2635">
        <v>2022</v>
      </c>
      <c r="N2635" t="s">
        <v>7047</v>
      </c>
    </row>
    <row r="2636" spans="1:14">
      <c r="A2636" s="152" t="s">
        <v>3508</v>
      </c>
      <c r="B2636" s="152" t="s">
        <v>444</v>
      </c>
      <c r="C2636" s="152" t="s">
        <v>660</v>
      </c>
      <c r="D2636" s="152" t="s">
        <v>661</v>
      </c>
      <c r="E2636" s="152" t="s">
        <v>621</v>
      </c>
      <c r="F2636"/>
      <c r="G2636" s="152" t="s">
        <v>607</v>
      </c>
      <c r="H2636" s="152" t="s">
        <v>606</v>
      </c>
      <c r="I2636" s="152" t="s">
        <v>506</v>
      </c>
      <c r="J2636"/>
      <c r="K2636" s="152" t="s">
        <v>744</v>
      </c>
      <c r="L2636" s="152" t="s">
        <v>741</v>
      </c>
      <c r="M2636">
        <v>2022</v>
      </c>
      <c r="N2636" t="s">
        <v>7048</v>
      </c>
    </row>
    <row r="2637" spans="1:14">
      <c r="A2637" s="152" t="s">
        <v>3509</v>
      </c>
      <c r="B2637" s="152" t="s">
        <v>444</v>
      </c>
      <c r="C2637" s="152" t="s">
        <v>660</v>
      </c>
      <c r="D2637" s="152" t="s">
        <v>661</v>
      </c>
      <c r="E2637" s="152" t="s">
        <v>621</v>
      </c>
      <c r="F2637"/>
      <c r="G2637" s="152" t="s">
        <v>608</v>
      </c>
      <c r="H2637" s="152" t="s">
        <v>606</v>
      </c>
      <c r="I2637" s="152" t="s">
        <v>506</v>
      </c>
      <c r="J2637">
        <v>2.29E-2</v>
      </c>
      <c r="K2637" s="152" t="s">
        <v>744</v>
      </c>
      <c r="L2637" s="152" t="s">
        <v>741</v>
      </c>
      <c r="M2637">
        <v>2022</v>
      </c>
      <c r="N2637" t="s">
        <v>7049</v>
      </c>
    </row>
    <row r="2638" spans="1:14">
      <c r="A2638" s="152" t="s">
        <v>3510</v>
      </c>
      <c r="B2638" s="152" t="s">
        <v>444</v>
      </c>
      <c r="C2638" s="152" t="s">
        <v>660</v>
      </c>
      <c r="D2638" s="152" t="s">
        <v>662</v>
      </c>
      <c r="E2638" s="152" t="s">
        <v>218</v>
      </c>
      <c r="F2638"/>
      <c r="G2638" s="152" t="s">
        <v>623</v>
      </c>
      <c r="H2638" s="152" t="s">
        <v>201</v>
      </c>
      <c r="I2638" s="152" t="s">
        <v>506</v>
      </c>
      <c r="J2638"/>
      <c r="K2638" s="152" t="s">
        <v>744</v>
      </c>
      <c r="L2638" s="152" t="s">
        <v>741</v>
      </c>
      <c r="M2638">
        <v>2022</v>
      </c>
      <c r="N2638" t="s">
        <v>7050</v>
      </c>
    </row>
    <row r="2639" spans="1:14">
      <c r="A2639" s="152" t="s">
        <v>3511</v>
      </c>
      <c r="B2639" s="152" t="s">
        <v>444</v>
      </c>
      <c r="C2639" s="152" t="s">
        <v>660</v>
      </c>
      <c r="D2639" s="152" t="s">
        <v>662</v>
      </c>
      <c r="E2639" s="152" t="s">
        <v>218</v>
      </c>
      <c r="F2639"/>
      <c r="G2639" s="152" t="s">
        <v>624</v>
      </c>
      <c r="H2639" s="152" t="s">
        <v>201</v>
      </c>
      <c r="I2639" s="152" t="s">
        <v>506</v>
      </c>
      <c r="J2639">
        <v>0.10935</v>
      </c>
      <c r="K2639" s="152" t="s">
        <v>744</v>
      </c>
      <c r="L2639" s="152" t="s">
        <v>741</v>
      </c>
      <c r="M2639">
        <v>2022</v>
      </c>
      <c r="N2639" t="s">
        <v>7051</v>
      </c>
    </row>
    <row r="2640" spans="1:14">
      <c r="A2640" s="152" t="s">
        <v>3512</v>
      </c>
      <c r="B2640" s="152" t="s">
        <v>444</v>
      </c>
      <c r="C2640" s="152" t="s">
        <v>660</v>
      </c>
      <c r="D2640" s="152" t="s">
        <v>662</v>
      </c>
      <c r="E2640" s="152" t="s">
        <v>218</v>
      </c>
      <c r="F2640"/>
      <c r="G2640" s="152" t="s">
        <v>625</v>
      </c>
      <c r="H2640" s="152" t="s">
        <v>201</v>
      </c>
      <c r="I2640" s="152" t="s">
        <v>506</v>
      </c>
      <c r="J2640">
        <v>5.9049999999999998E-2</v>
      </c>
      <c r="K2640" s="152" t="s">
        <v>744</v>
      </c>
      <c r="L2640" s="152" t="s">
        <v>741</v>
      </c>
      <c r="M2640">
        <v>2022</v>
      </c>
      <c r="N2640" t="s">
        <v>7052</v>
      </c>
    </row>
    <row r="2641" spans="1:14">
      <c r="A2641" s="152" t="s">
        <v>3513</v>
      </c>
      <c r="B2641" s="152" t="s">
        <v>444</v>
      </c>
      <c r="C2641" s="152" t="s">
        <v>660</v>
      </c>
      <c r="D2641" s="152" t="s">
        <v>662</v>
      </c>
      <c r="E2641" s="152" t="s">
        <v>218</v>
      </c>
      <c r="F2641"/>
      <c r="G2641" s="152" t="s">
        <v>626</v>
      </c>
      <c r="H2641" s="152" t="s">
        <v>201</v>
      </c>
      <c r="I2641" s="152" t="s">
        <v>506</v>
      </c>
      <c r="J2641">
        <v>0.11809</v>
      </c>
      <c r="K2641" s="152" t="s">
        <v>744</v>
      </c>
      <c r="L2641" s="152" t="s">
        <v>741</v>
      </c>
      <c r="M2641">
        <v>2022</v>
      </c>
      <c r="N2641" t="s">
        <v>7053</v>
      </c>
    </row>
    <row r="2642" spans="1:14">
      <c r="A2642" s="152" t="s">
        <v>3514</v>
      </c>
      <c r="B2642" s="152" t="s">
        <v>444</v>
      </c>
      <c r="C2642" s="152" t="s">
        <v>660</v>
      </c>
      <c r="D2642" s="152" t="s">
        <v>662</v>
      </c>
      <c r="E2642" s="152" t="s">
        <v>218</v>
      </c>
      <c r="F2642"/>
      <c r="G2642" s="152" t="s">
        <v>623</v>
      </c>
      <c r="H2642" s="152" t="s">
        <v>424</v>
      </c>
      <c r="I2642" s="152" t="s">
        <v>506</v>
      </c>
      <c r="J2642">
        <v>0.10796</v>
      </c>
      <c r="K2642" s="152" t="s">
        <v>744</v>
      </c>
      <c r="L2642" s="152" t="s">
        <v>741</v>
      </c>
      <c r="M2642">
        <v>2022</v>
      </c>
      <c r="N2642" t="s">
        <v>7054</v>
      </c>
    </row>
    <row r="2643" spans="1:14">
      <c r="A2643" s="152" t="s">
        <v>3515</v>
      </c>
      <c r="B2643" s="152" t="s">
        <v>444</v>
      </c>
      <c r="C2643" s="152" t="s">
        <v>660</v>
      </c>
      <c r="D2643" s="152" t="s">
        <v>662</v>
      </c>
      <c r="E2643" s="152" t="s">
        <v>218</v>
      </c>
      <c r="F2643"/>
      <c r="G2643" s="152" t="s">
        <v>624</v>
      </c>
      <c r="H2643" s="152" t="s">
        <v>424</v>
      </c>
      <c r="I2643" s="152" t="s">
        <v>506</v>
      </c>
      <c r="J2643">
        <v>0.11735</v>
      </c>
      <c r="K2643" s="152" t="s">
        <v>744</v>
      </c>
      <c r="L2643" s="152" t="s">
        <v>741</v>
      </c>
      <c r="M2643">
        <v>2022</v>
      </c>
      <c r="N2643" t="s">
        <v>7055</v>
      </c>
    </row>
    <row r="2644" spans="1:14">
      <c r="A2644" s="152" t="s">
        <v>3516</v>
      </c>
      <c r="B2644" s="152" t="s">
        <v>444</v>
      </c>
      <c r="C2644" s="152" t="s">
        <v>660</v>
      </c>
      <c r="D2644" s="152" t="s">
        <v>662</v>
      </c>
      <c r="E2644" s="152" t="s">
        <v>218</v>
      </c>
      <c r="F2644"/>
      <c r="G2644" s="152" t="s">
        <v>625</v>
      </c>
      <c r="H2644" s="152" t="s">
        <v>424</v>
      </c>
      <c r="I2644" s="152" t="s">
        <v>506</v>
      </c>
      <c r="J2644">
        <v>0.12673999999999999</v>
      </c>
      <c r="K2644" s="152" t="s">
        <v>744</v>
      </c>
      <c r="L2644" s="152" t="s">
        <v>741</v>
      </c>
      <c r="M2644">
        <v>2022</v>
      </c>
      <c r="N2644" t="s">
        <v>7056</v>
      </c>
    </row>
    <row r="2645" spans="1:14">
      <c r="A2645" s="152" t="s">
        <v>3517</v>
      </c>
      <c r="B2645" s="152" t="s">
        <v>444</v>
      </c>
      <c r="C2645" s="152" t="s">
        <v>660</v>
      </c>
      <c r="D2645" s="152" t="s">
        <v>662</v>
      </c>
      <c r="E2645" s="152" t="s">
        <v>218</v>
      </c>
      <c r="F2645"/>
      <c r="G2645" s="152" t="s">
        <v>626</v>
      </c>
      <c r="H2645" s="152" t="s">
        <v>424</v>
      </c>
      <c r="I2645" s="152" t="s">
        <v>506</v>
      </c>
      <c r="J2645">
        <v>0.1166</v>
      </c>
      <c r="K2645" s="152" t="s">
        <v>744</v>
      </c>
      <c r="L2645" s="152" t="s">
        <v>741</v>
      </c>
      <c r="M2645">
        <v>2022</v>
      </c>
      <c r="N2645" t="s">
        <v>7057</v>
      </c>
    </row>
    <row r="2646" spans="1:14">
      <c r="A2646" s="152" t="s">
        <v>3518</v>
      </c>
      <c r="B2646" s="152" t="s">
        <v>444</v>
      </c>
      <c r="C2646" s="152" t="s">
        <v>660</v>
      </c>
      <c r="D2646" s="152" t="s">
        <v>662</v>
      </c>
      <c r="E2646" s="152" t="s">
        <v>218</v>
      </c>
      <c r="F2646"/>
      <c r="G2646" s="152" t="s">
        <v>623</v>
      </c>
      <c r="H2646" s="152" t="s">
        <v>606</v>
      </c>
      <c r="I2646" s="152" t="s">
        <v>506</v>
      </c>
      <c r="J2646">
        <v>0.17374999999999999</v>
      </c>
      <c r="K2646" s="152" t="s">
        <v>744</v>
      </c>
      <c r="L2646" s="152" t="s">
        <v>741</v>
      </c>
      <c r="M2646">
        <v>2022</v>
      </c>
      <c r="N2646" t="s">
        <v>7058</v>
      </c>
    </row>
    <row r="2647" spans="1:14">
      <c r="A2647" s="152" t="s">
        <v>3519</v>
      </c>
      <c r="B2647" s="152" t="s">
        <v>444</v>
      </c>
      <c r="C2647" s="152" t="s">
        <v>660</v>
      </c>
      <c r="D2647" s="152" t="s">
        <v>662</v>
      </c>
      <c r="E2647" s="152" t="s">
        <v>218</v>
      </c>
      <c r="F2647"/>
      <c r="G2647" s="152" t="s">
        <v>624</v>
      </c>
      <c r="H2647" s="152" t="s">
        <v>606</v>
      </c>
      <c r="I2647" s="152" t="s">
        <v>506</v>
      </c>
      <c r="J2647">
        <v>0.18886</v>
      </c>
      <c r="K2647" s="152" t="s">
        <v>744</v>
      </c>
      <c r="L2647" s="152" t="s">
        <v>741</v>
      </c>
      <c r="M2647">
        <v>2022</v>
      </c>
      <c r="N2647" t="s">
        <v>7059</v>
      </c>
    </row>
    <row r="2648" spans="1:14">
      <c r="A2648" s="152" t="s">
        <v>3520</v>
      </c>
      <c r="B2648" s="152" t="s">
        <v>444</v>
      </c>
      <c r="C2648" s="152" t="s">
        <v>660</v>
      </c>
      <c r="D2648" s="152" t="s">
        <v>662</v>
      </c>
      <c r="E2648" s="152" t="s">
        <v>218</v>
      </c>
      <c r="F2648"/>
      <c r="G2648" s="152" t="s">
        <v>625</v>
      </c>
      <c r="H2648" s="152" t="s">
        <v>606</v>
      </c>
      <c r="I2648" s="152" t="s">
        <v>506</v>
      </c>
      <c r="J2648">
        <v>0.20397000000000001</v>
      </c>
      <c r="K2648" s="152" t="s">
        <v>744</v>
      </c>
      <c r="L2648" s="152" t="s">
        <v>741</v>
      </c>
      <c r="M2648">
        <v>2022</v>
      </c>
      <c r="N2648" t="s">
        <v>7060</v>
      </c>
    </row>
    <row r="2649" spans="1:14">
      <c r="A2649" s="152" t="s">
        <v>3521</v>
      </c>
      <c r="B2649" s="152" t="s">
        <v>444</v>
      </c>
      <c r="C2649" s="152" t="s">
        <v>660</v>
      </c>
      <c r="D2649" s="152" t="s">
        <v>662</v>
      </c>
      <c r="E2649" s="152" t="s">
        <v>218</v>
      </c>
      <c r="F2649"/>
      <c r="G2649" s="152" t="s">
        <v>626</v>
      </c>
      <c r="H2649" s="152" t="s">
        <v>606</v>
      </c>
      <c r="I2649" s="152" t="s">
        <v>506</v>
      </c>
      <c r="J2649">
        <v>0.18765000000000001</v>
      </c>
      <c r="K2649" s="152" t="s">
        <v>744</v>
      </c>
      <c r="L2649" s="152" t="s">
        <v>741</v>
      </c>
      <c r="M2649">
        <v>2022</v>
      </c>
      <c r="N2649" t="s">
        <v>7061</v>
      </c>
    </row>
    <row r="2650" spans="1:14">
      <c r="A2650" s="152" t="s">
        <v>3522</v>
      </c>
      <c r="B2650" s="152" t="s">
        <v>444</v>
      </c>
      <c r="C2650" s="152" t="s">
        <v>660</v>
      </c>
      <c r="D2650" s="152" t="s">
        <v>662</v>
      </c>
      <c r="E2650" s="152" t="s">
        <v>219</v>
      </c>
      <c r="F2650"/>
      <c r="G2650" s="152" t="s">
        <v>623</v>
      </c>
      <c r="H2650" s="152" t="s">
        <v>201</v>
      </c>
      <c r="I2650" s="152" t="s">
        <v>506</v>
      </c>
      <c r="J2650"/>
      <c r="K2650" s="152" t="s">
        <v>744</v>
      </c>
      <c r="L2650" s="152" t="s">
        <v>741</v>
      </c>
      <c r="M2650">
        <v>2022</v>
      </c>
      <c r="N2650" t="s">
        <v>7062</v>
      </c>
    </row>
    <row r="2651" spans="1:14">
      <c r="A2651" s="152" t="s">
        <v>3523</v>
      </c>
      <c r="B2651" s="152" t="s">
        <v>444</v>
      </c>
      <c r="C2651" s="152" t="s">
        <v>660</v>
      </c>
      <c r="D2651" s="152" t="s">
        <v>662</v>
      </c>
      <c r="E2651" s="152" t="s">
        <v>219</v>
      </c>
      <c r="F2651"/>
      <c r="G2651" s="152" t="s">
        <v>624</v>
      </c>
      <c r="H2651" s="152" t="s">
        <v>201</v>
      </c>
      <c r="I2651" s="152" t="s">
        <v>506</v>
      </c>
      <c r="J2651">
        <v>5.8349999999999999E-2</v>
      </c>
      <c r="K2651" s="152" t="s">
        <v>744</v>
      </c>
      <c r="L2651" s="152" t="s">
        <v>741</v>
      </c>
      <c r="M2651">
        <v>2022</v>
      </c>
      <c r="N2651" t="s">
        <v>7063</v>
      </c>
    </row>
    <row r="2652" spans="1:14">
      <c r="A2652" s="152" t="s">
        <v>3524</v>
      </c>
      <c r="B2652" s="152" t="s">
        <v>444</v>
      </c>
      <c r="C2652" s="152" t="s">
        <v>660</v>
      </c>
      <c r="D2652" s="152" t="s">
        <v>662</v>
      </c>
      <c r="E2652" s="152" t="s">
        <v>219</v>
      </c>
      <c r="F2652"/>
      <c r="G2652" s="152" t="s">
        <v>625</v>
      </c>
      <c r="H2652" s="152" t="s">
        <v>201</v>
      </c>
      <c r="I2652" s="152" t="s">
        <v>506</v>
      </c>
      <c r="J2652">
        <v>3.2820000000000002E-2</v>
      </c>
      <c r="K2652" s="152" t="s">
        <v>744</v>
      </c>
      <c r="L2652" s="152" t="s">
        <v>741</v>
      </c>
      <c r="M2652">
        <v>2022</v>
      </c>
      <c r="N2652" t="s">
        <v>7064</v>
      </c>
    </row>
    <row r="2653" spans="1:14">
      <c r="A2653" s="152" t="s">
        <v>3525</v>
      </c>
      <c r="B2653" s="152" t="s">
        <v>444</v>
      </c>
      <c r="C2653" s="152" t="s">
        <v>660</v>
      </c>
      <c r="D2653" s="152" t="s">
        <v>662</v>
      </c>
      <c r="E2653" s="152" t="s">
        <v>219</v>
      </c>
      <c r="F2653"/>
      <c r="G2653" s="152" t="s">
        <v>626</v>
      </c>
      <c r="H2653" s="152" t="s">
        <v>201</v>
      </c>
      <c r="I2653" s="152" t="s">
        <v>506</v>
      </c>
      <c r="J2653">
        <v>8.2379999999999995E-2</v>
      </c>
      <c r="K2653" s="152" t="s">
        <v>744</v>
      </c>
      <c r="L2653" s="152" t="s">
        <v>741</v>
      </c>
      <c r="M2653">
        <v>2022</v>
      </c>
      <c r="N2653" t="s">
        <v>7065</v>
      </c>
    </row>
    <row r="2654" spans="1:14">
      <c r="A2654" s="152" t="s">
        <v>3526</v>
      </c>
      <c r="B2654" s="152" t="s">
        <v>444</v>
      </c>
      <c r="C2654" s="152" t="s">
        <v>660</v>
      </c>
      <c r="D2654" s="152" t="s">
        <v>662</v>
      </c>
      <c r="E2654" s="152" t="s">
        <v>219</v>
      </c>
      <c r="F2654"/>
      <c r="G2654" s="152" t="s">
        <v>623</v>
      </c>
      <c r="H2654" s="152" t="s">
        <v>424</v>
      </c>
      <c r="I2654" s="152" t="s">
        <v>506</v>
      </c>
      <c r="J2654">
        <v>0.12959999999999999</v>
      </c>
      <c r="K2654" s="152" t="s">
        <v>744</v>
      </c>
      <c r="L2654" s="152" t="s">
        <v>741</v>
      </c>
      <c r="M2654">
        <v>2022</v>
      </c>
      <c r="N2654" t="s">
        <v>7066</v>
      </c>
    </row>
    <row r="2655" spans="1:14">
      <c r="A2655" s="152" t="s">
        <v>3527</v>
      </c>
      <c r="B2655" s="152" t="s">
        <v>444</v>
      </c>
      <c r="C2655" s="152" t="s">
        <v>660</v>
      </c>
      <c r="D2655" s="152" t="s">
        <v>662</v>
      </c>
      <c r="E2655" s="152" t="s">
        <v>219</v>
      </c>
      <c r="F2655"/>
      <c r="G2655" s="152" t="s">
        <v>624</v>
      </c>
      <c r="H2655" s="152" t="s">
        <v>424</v>
      </c>
      <c r="I2655" s="152" t="s">
        <v>506</v>
      </c>
      <c r="J2655">
        <v>0.14812</v>
      </c>
      <c r="K2655" s="152" t="s">
        <v>744</v>
      </c>
      <c r="L2655" s="152" t="s">
        <v>741</v>
      </c>
      <c r="M2655">
        <v>2022</v>
      </c>
      <c r="N2655" t="s">
        <v>7067</v>
      </c>
    </row>
    <row r="2656" spans="1:14">
      <c r="A2656" s="152" t="s">
        <v>3528</v>
      </c>
      <c r="B2656" s="152" t="s">
        <v>444</v>
      </c>
      <c r="C2656" s="152" t="s">
        <v>660</v>
      </c>
      <c r="D2656" s="152" t="s">
        <v>662</v>
      </c>
      <c r="E2656" s="152" t="s">
        <v>219</v>
      </c>
      <c r="F2656"/>
      <c r="G2656" s="152" t="s">
        <v>625</v>
      </c>
      <c r="H2656" s="152" t="s">
        <v>424</v>
      </c>
      <c r="I2656" s="152" t="s">
        <v>506</v>
      </c>
      <c r="J2656">
        <v>0.16663</v>
      </c>
      <c r="K2656" s="152" t="s">
        <v>744</v>
      </c>
      <c r="L2656" s="152" t="s">
        <v>741</v>
      </c>
      <c r="M2656">
        <v>2022</v>
      </c>
      <c r="N2656" t="s">
        <v>7068</v>
      </c>
    </row>
    <row r="2657" spans="1:14">
      <c r="A2657" s="152" t="s">
        <v>3529</v>
      </c>
      <c r="B2657" s="152" t="s">
        <v>444</v>
      </c>
      <c r="C2657" s="152" t="s">
        <v>660</v>
      </c>
      <c r="D2657" s="152" t="s">
        <v>662</v>
      </c>
      <c r="E2657" s="152" t="s">
        <v>219</v>
      </c>
      <c r="F2657"/>
      <c r="G2657" s="152" t="s">
        <v>626</v>
      </c>
      <c r="H2657" s="152" t="s">
        <v>424</v>
      </c>
      <c r="I2657" s="152" t="s">
        <v>506</v>
      </c>
      <c r="J2657">
        <v>0.14219999999999999</v>
      </c>
      <c r="K2657" s="152" t="s">
        <v>744</v>
      </c>
      <c r="L2657" s="152" t="s">
        <v>741</v>
      </c>
      <c r="M2657">
        <v>2022</v>
      </c>
      <c r="N2657" t="s">
        <v>7069</v>
      </c>
    </row>
    <row r="2658" spans="1:14">
      <c r="A2658" s="152" t="s">
        <v>3530</v>
      </c>
      <c r="B2658" s="152" t="s">
        <v>444</v>
      </c>
      <c r="C2658" s="152" t="s">
        <v>660</v>
      </c>
      <c r="D2658" s="152" t="s">
        <v>662</v>
      </c>
      <c r="E2658" s="152" t="s">
        <v>219</v>
      </c>
      <c r="F2658"/>
      <c r="G2658" s="152" t="s">
        <v>623</v>
      </c>
      <c r="H2658" s="152" t="s">
        <v>606</v>
      </c>
      <c r="I2658" s="152" t="s">
        <v>506</v>
      </c>
      <c r="J2658">
        <v>0.20857999999999999</v>
      </c>
      <c r="K2658" s="152" t="s">
        <v>744</v>
      </c>
      <c r="L2658" s="152" t="s">
        <v>741</v>
      </c>
      <c r="M2658">
        <v>2022</v>
      </c>
      <c r="N2658" t="s">
        <v>7070</v>
      </c>
    </row>
    <row r="2659" spans="1:14">
      <c r="A2659" s="152" t="s">
        <v>3531</v>
      </c>
      <c r="B2659" s="152" t="s">
        <v>444</v>
      </c>
      <c r="C2659" s="152" t="s">
        <v>660</v>
      </c>
      <c r="D2659" s="152" t="s">
        <v>662</v>
      </c>
      <c r="E2659" s="152" t="s">
        <v>219</v>
      </c>
      <c r="F2659"/>
      <c r="G2659" s="152" t="s">
        <v>624</v>
      </c>
      <c r="H2659" s="152" t="s">
        <v>606</v>
      </c>
      <c r="I2659" s="152" t="s">
        <v>506</v>
      </c>
      <c r="J2659">
        <v>0.23838000000000001</v>
      </c>
      <c r="K2659" s="152" t="s">
        <v>744</v>
      </c>
      <c r="L2659" s="152" t="s">
        <v>741</v>
      </c>
      <c r="M2659">
        <v>2022</v>
      </c>
      <c r="N2659" t="s">
        <v>7071</v>
      </c>
    </row>
    <row r="2660" spans="1:14">
      <c r="A2660" s="152" t="s">
        <v>3532</v>
      </c>
      <c r="B2660" s="152" t="s">
        <v>444</v>
      </c>
      <c r="C2660" s="152" t="s">
        <v>660</v>
      </c>
      <c r="D2660" s="152" t="s">
        <v>662</v>
      </c>
      <c r="E2660" s="152" t="s">
        <v>219</v>
      </c>
      <c r="F2660"/>
      <c r="G2660" s="152" t="s">
        <v>625</v>
      </c>
      <c r="H2660" s="152" t="s">
        <v>606</v>
      </c>
      <c r="I2660" s="152" t="s">
        <v>506</v>
      </c>
      <c r="J2660">
        <v>0.26817000000000002</v>
      </c>
      <c r="K2660" s="152" t="s">
        <v>744</v>
      </c>
      <c r="L2660" s="152" t="s">
        <v>741</v>
      </c>
      <c r="M2660">
        <v>2022</v>
      </c>
      <c r="N2660" t="s">
        <v>7072</v>
      </c>
    </row>
    <row r="2661" spans="1:14">
      <c r="A2661" s="152" t="s">
        <v>3533</v>
      </c>
      <c r="B2661" s="152" t="s">
        <v>444</v>
      </c>
      <c r="C2661" s="152" t="s">
        <v>660</v>
      </c>
      <c r="D2661" s="152" t="s">
        <v>662</v>
      </c>
      <c r="E2661" s="152" t="s">
        <v>219</v>
      </c>
      <c r="F2661"/>
      <c r="G2661" s="152" t="s">
        <v>626</v>
      </c>
      <c r="H2661" s="152" t="s">
        <v>606</v>
      </c>
      <c r="I2661" s="152" t="s">
        <v>506</v>
      </c>
      <c r="J2661">
        <v>0.22883999999999999</v>
      </c>
      <c r="K2661" s="152" t="s">
        <v>744</v>
      </c>
      <c r="L2661" s="152" t="s">
        <v>741</v>
      </c>
      <c r="M2661">
        <v>2022</v>
      </c>
      <c r="N2661" t="s">
        <v>7073</v>
      </c>
    </row>
    <row r="2662" spans="1:14">
      <c r="A2662" s="152" t="s">
        <v>3534</v>
      </c>
      <c r="B2662" s="152" t="s">
        <v>444</v>
      </c>
      <c r="C2662" s="152" t="s">
        <v>660</v>
      </c>
      <c r="D2662" s="152" t="s">
        <v>662</v>
      </c>
      <c r="E2662" s="152" t="s">
        <v>220</v>
      </c>
      <c r="F2662"/>
      <c r="G2662" s="152" t="s">
        <v>623</v>
      </c>
      <c r="H2662" s="152" t="s">
        <v>201</v>
      </c>
      <c r="I2662" s="152" t="s">
        <v>506</v>
      </c>
      <c r="J2662"/>
      <c r="K2662" s="152" t="s">
        <v>744</v>
      </c>
      <c r="L2662" s="152" t="s">
        <v>741</v>
      </c>
      <c r="M2662">
        <v>2022</v>
      </c>
      <c r="N2662" t="s">
        <v>7074</v>
      </c>
    </row>
    <row r="2663" spans="1:14">
      <c r="A2663" s="152" t="s">
        <v>3535</v>
      </c>
      <c r="B2663" s="152" t="s">
        <v>444</v>
      </c>
      <c r="C2663" s="152" t="s">
        <v>660</v>
      </c>
      <c r="D2663" s="152" t="s">
        <v>662</v>
      </c>
      <c r="E2663" s="152" t="s">
        <v>220</v>
      </c>
      <c r="F2663"/>
      <c r="G2663" s="152" t="s">
        <v>624</v>
      </c>
      <c r="H2663" s="152" t="s">
        <v>201</v>
      </c>
      <c r="I2663" s="152" t="s">
        <v>506</v>
      </c>
      <c r="J2663">
        <v>4.9459999999999997E-2</v>
      </c>
      <c r="K2663" s="152" t="s">
        <v>744</v>
      </c>
      <c r="L2663" s="152" t="s">
        <v>741</v>
      </c>
      <c r="M2663">
        <v>2022</v>
      </c>
      <c r="N2663" t="s">
        <v>7075</v>
      </c>
    </row>
    <row r="2664" spans="1:14">
      <c r="A2664" s="152" t="s">
        <v>3536</v>
      </c>
      <c r="B2664" s="152" t="s">
        <v>444</v>
      </c>
      <c r="C2664" s="152" t="s">
        <v>660</v>
      </c>
      <c r="D2664" s="152" t="s">
        <v>662</v>
      </c>
      <c r="E2664" s="152" t="s">
        <v>220</v>
      </c>
      <c r="F2664"/>
      <c r="G2664" s="152" t="s">
        <v>625</v>
      </c>
      <c r="H2664" s="152" t="s">
        <v>201</v>
      </c>
      <c r="I2664" s="152" t="s">
        <v>506</v>
      </c>
      <c r="J2664">
        <v>2.9180000000000001E-2</v>
      </c>
      <c r="K2664" s="152" t="s">
        <v>744</v>
      </c>
      <c r="L2664" s="152" t="s">
        <v>741</v>
      </c>
      <c r="M2664">
        <v>2022</v>
      </c>
      <c r="N2664" t="s">
        <v>7076</v>
      </c>
    </row>
    <row r="2665" spans="1:14">
      <c r="A2665" s="152" t="s">
        <v>3537</v>
      </c>
      <c r="B2665" s="152" t="s">
        <v>444</v>
      </c>
      <c r="C2665" s="152" t="s">
        <v>660</v>
      </c>
      <c r="D2665" s="152" t="s">
        <v>662</v>
      </c>
      <c r="E2665" s="152" t="s">
        <v>220</v>
      </c>
      <c r="F2665"/>
      <c r="G2665" s="152" t="s">
        <v>626</v>
      </c>
      <c r="H2665" s="152" t="s">
        <v>201</v>
      </c>
      <c r="I2665" s="152" t="s">
        <v>506</v>
      </c>
      <c r="J2665">
        <v>4.4010000000000001E-2</v>
      </c>
      <c r="K2665" s="152" t="s">
        <v>744</v>
      </c>
      <c r="L2665" s="152" t="s">
        <v>741</v>
      </c>
      <c r="M2665">
        <v>2022</v>
      </c>
      <c r="N2665" t="s">
        <v>7077</v>
      </c>
    </row>
    <row r="2666" spans="1:14">
      <c r="A2666" s="152" t="s">
        <v>3538</v>
      </c>
      <c r="B2666" s="152" t="s">
        <v>444</v>
      </c>
      <c r="C2666" s="152" t="s">
        <v>660</v>
      </c>
      <c r="D2666" s="152" t="s">
        <v>662</v>
      </c>
      <c r="E2666" s="152" t="s">
        <v>220</v>
      </c>
      <c r="F2666"/>
      <c r="G2666" s="152" t="s">
        <v>623</v>
      </c>
      <c r="H2666" s="152" t="s">
        <v>424</v>
      </c>
      <c r="I2666" s="152" t="s">
        <v>506</v>
      </c>
      <c r="J2666">
        <v>0.18529000000000001</v>
      </c>
      <c r="K2666" s="152" t="s">
        <v>744</v>
      </c>
      <c r="L2666" s="152" t="s">
        <v>741</v>
      </c>
      <c r="M2666">
        <v>2022</v>
      </c>
      <c r="N2666" t="s">
        <v>7078</v>
      </c>
    </row>
    <row r="2667" spans="1:14">
      <c r="A2667" s="152" t="s">
        <v>3539</v>
      </c>
      <c r="B2667" s="152" t="s">
        <v>444</v>
      </c>
      <c r="C2667" s="152" t="s">
        <v>660</v>
      </c>
      <c r="D2667" s="152" t="s">
        <v>662</v>
      </c>
      <c r="E2667" s="152" t="s">
        <v>220</v>
      </c>
      <c r="F2667"/>
      <c r="G2667" s="152" t="s">
        <v>624</v>
      </c>
      <c r="H2667" s="152" t="s">
        <v>424</v>
      </c>
      <c r="I2667" s="152" t="s">
        <v>506</v>
      </c>
      <c r="J2667">
        <v>0.22597</v>
      </c>
      <c r="K2667" s="152" t="s">
        <v>744</v>
      </c>
      <c r="L2667" s="152" t="s">
        <v>741</v>
      </c>
      <c r="M2667">
        <v>2022</v>
      </c>
      <c r="N2667" t="s">
        <v>7079</v>
      </c>
    </row>
    <row r="2668" spans="1:14">
      <c r="A2668" s="152" t="s">
        <v>3540</v>
      </c>
      <c r="B2668" s="152" t="s">
        <v>444</v>
      </c>
      <c r="C2668" s="152" t="s">
        <v>660</v>
      </c>
      <c r="D2668" s="152" t="s">
        <v>662</v>
      </c>
      <c r="E2668" s="152" t="s">
        <v>220</v>
      </c>
      <c r="F2668"/>
      <c r="G2668" s="152" t="s">
        <v>625</v>
      </c>
      <c r="H2668" s="152" t="s">
        <v>424</v>
      </c>
      <c r="I2668" s="152" t="s">
        <v>506</v>
      </c>
      <c r="J2668">
        <v>0.26663999999999999</v>
      </c>
      <c r="K2668" s="152" t="s">
        <v>744</v>
      </c>
      <c r="L2668" s="152" t="s">
        <v>741</v>
      </c>
      <c r="M2668">
        <v>2022</v>
      </c>
      <c r="N2668" t="s">
        <v>7080</v>
      </c>
    </row>
    <row r="2669" spans="1:14">
      <c r="A2669" s="152" t="s">
        <v>3541</v>
      </c>
      <c r="B2669" s="152" t="s">
        <v>444</v>
      </c>
      <c r="C2669" s="152" t="s">
        <v>660</v>
      </c>
      <c r="D2669" s="152" t="s">
        <v>662</v>
      </c>
      <c r="E2669" s="152" t="s">
        <v>220</v>
      </c>
      <c r="F2669"/>
      <c r="G2669" s="152" t="s">
        <v>626</v>
      </c>
      <c r="H2669" s="152" t="s">
        <v>424</v>
      </c>
      <c r="I2669" s="152" t="s">
        <v>506</v>
      </c>
      <c r="J2669">
        <v>0.23227999999999999</v>
      </c>
      <c r="K2669" s="152" t="s">
        <v>744</v>
      </c>
      <c r="L2669" s="152" t="s">
        <v>741</v>
      </c>
      <c r="M2669">
        <v>2022</v>
      </c>
      <c r="N2669" t="s">
        <v>7081</v>
      </c>
    </row>
    <row r="2670" spans="1:14">
      <c r="A2670" s="152" t="s">
        <v>3542</v>
      </c>
      <c r="B2670" s="152" t="s">
        <v>444</v>
      </c>
      <c r="C2670" s="152" t="s">
        <v>660</v>
      </c>
      <c r="D2670" s="152" t="s">
        <v>662</v>
      </c>
      <c r="E2670" s="152" t="s">
        <v>220</v>
      </c>
      <c r="F2670"/>
      <c r="G2670" s="152" t="s">
        <v>623</v>
      </c>
      <c r="H2670" s="152" t="s">
        <v>606</v>
      </c>
      <c r="I2670" s="152" t="s">
        <v>506</v>
      </c>
      <c r="J2670">
        <v>0.29820000000000002</v>
      </c>
      <c r="K2670" s="152" t="s">
        <v>744</v>
      </c>
      <c r="L2670" s="152" t="s">
        <v>741</v>
      </c>
      <c r="M2670">
        <v>2022</v>
      </c>
      <c r="N2670" t="s">
        <v>7082</v>
      </c>
    </row>
    <row r="2671" spans="1:14">
      <c r="A2671" s="152" t="s">
        <v>3543</v>
      </c>
      <c r="B2671" s="152" t="s">
        <v>444</v>
      </c>
      <c r="C2671" s="152" t="s">
        <v>660</v>
      </c>
      <c r="D2671" s="152" t="s">
        <v>662</v>
      </c>
      <c r="E2671" s="152" t="s">
        <v>220</v>
      </c>
      <c r="F2671"/>
      <c r="G2671" s="152" t="s">
        <v>624</v>
      </c>
      <c r="H2671" s="152" t="s">
        <v>606</v>
      </c>
      <c r="I2671" s="152" t="s">
        <v>506</v>
      </c>
      <c r="J2671">
        <v>0.36365999999999998</v>
      </c>
      <c r="K2671" s="152" t="s">
        <v>744</v>
      </c>
      <c r="L2671" s="152" t="s">
        <v>741</v>
      </c>
      <c r="M2671">
        <v>2022</v>
      </c>
      <c r="N2671" t="s">
        <v>7083</v>
      </c>
    </row>
    <row r="2672" spans="1:14">
      <c r="A2672" s="152" t="s">
        <v>3544</v>
      </c>
      <c r="B2672" s="152" t="s">
        <v>444</v>
      </c>
      <c r="C2672" s="152" t="s">
        <v>660</v>
      </c>
      <c r="D2672" s="152" t="s">
        <v>662</v>
      </c>
      <c r="E2672" s="152" t="s">
        <v>220</v>
      </c>
      <c r="F2672"/>
      <c r="G2672" s="152" t="s">
        <v>625</v>
      </c>
      <c r="H2672" s="152" t="s">
        <v>606</v>
      </c>
      <c r="I2672" s="152" t="s">
        <v>506</v>
      </c>
      <c r="J2672">
        <v>0.42912</v>
      </c>
      <c r="K2672" s="152" t="s">
        <v>744</v>
      </c>
      <c r="L2672" s="152" t="s">
        <v>741</v>
      </c>
      <c r="M2672">
        <v>2022</v>
      </c>
      <c r="N2672" t="s">
        <v>7084</v>
      </c>
    </row>
    <row r="2673" spans="1:14">
      <c r="A2673" s="152" t="s">
        <v>3545</v>
      </c>
      <c r="B2673" s="152" t="s">
        <v>444</v>
      </c>
      <c r="C2673" s="152" t="s">
        <v>660</v>
      </c>
      <c r="D2673" s="152" t="s">
        <v>662</v>
      </c>
      <c r="E2673" s="152" t="s">
        <v>220</v>
      </c>
      <c r="F2673"/>
      <c r="G2673" s="152" t="s">
        <v>626</v>
      </c>
      <c r="H2673" s="152" t="s">
        <v>606</v>
      </c>
      <c r="I2673" s="152" t="s">
        <v>506</v>
      </c>
      <c r="J2673">
        <v>0.37381999999999999</v>
      </c>
      <c r="K2673" s="152" t="s">
        <v>744</v>
      </c>
      <c r="L2673" s="152" t="s">
        <v>741</v>
      </c>
      <c r="M2673">
        <v>2022</v>
      </c>
      <c r="N2673" t="s">
        <v>7085</v>
      </c>
    </row>
    <row r="2674" spans="1:14">
      <c r="A2674" s="152" t="s">
        <v>3546</v>
      </c>
      <c r="B2674" s="152" t="s">
        <v>444</v>
      </c>
      <c r="C2674" s="152" t="s">
        <v>660</v>
      </c>
      <c r="D2674" s="152" t="s">
        <v>662</v>
      </c>
      <c r="E2674" s="152" t="s">
        <v>198</v>
      </c>
      <c r="F2674"/>
      <c r="G2674" s="152" t="s">
        <v>623</v>
      </c>
      <c r="H2674" s="152" t="s">
        <v>201</v>
      </c>
      <c r="I2674" s="152" t="s">
        <v>506</v>
      </c>
      <c r="J2674"/>
      <c r="K2674" s="152" t="s">
        <v>744</v>
      </c>
      <c r="L2674" s="152" t="s">
        <v>741</v>
      </c>
      <c r="M2674">
        <v>2022</v>
      </c>
      <c r="N2674" t="s">
        <v>7086</v>
      </c>
    </row>
    <row r="2675" spans="1:14">
      <c r="A2675" s="152" t="s">
        <v>3547</v>
      </c>
      <c r="B2675" s="152" t="s">
        <v>444</v>
      </c>
      <c r="C2675" s="152" t="s">
        <v>660</v>
      </c>
      <c r="D2675" s="152" t="s">
        <v>662</v>
      </c>
      <c r="E2675" s="152" t="s">
        <v>198</v>
      </c>
      <c r="F2675"/>
      <c r="G2675" s="152" t="s">
        <v>624</v>
      </c>
      <c r="H2675" s="152" t="s">
        <v>201</v>
      </c>
      <c r="I2675" s="152" t="s">
        <v>506</v>
      </c>
      <c r="J2675">
        <v>5.355E-2</v>
      </c>
      <c r="K2675" s="152" t="s">
        <v>744</v>
      </c>
      <c r="L2675" s="152" t="s">
        <v>741</v>
      </c>
      <c r="M2675">
        <v>2022</v>
      </c>
      <c r="N2675" t="s">
        <v>7087</v>
      </c>
    </row>
    <row r="2676" spans="1:14">
      <c r="A2676" s="152" t="s">
        <v>3548</v>
      </c>
      <c r="B2676" s="152" t="s">
        <v>444</v>
      </c>
      <c r="C2676" s="152" t="s">
        <v>660</v>
      </c>
      <c r="D2676" s="152" t="s">
        <v>662</v>
      </c>
      <c r="E2676" s="152" t="s">
        <v>198</v>
      </c>
      <c r="F2676"/>
      <c r="G2676" s="152" t="s">
        <v>625</v>
      </c>
      <c r="H2676" s="152" t="s">
        <v>201</v>
      </c>
      <c r="I2676" s="152" t="s">
        <v>506</v>
      </c>
      <c r="J2676">
        <v>3.1179999999999999E-2</v>
      </c>
      <c r="K2676" s="152" t="s">
        <v>744</v>
      </c>
      <c r="L2676" s="152" t="s">
        <v>741</v>
      </c>
      <c r="M2676">
        <v>2022</v>
      </c>
      <c r="N2676" t="s">
        <v>7088</v>
      </c>
    </row>
    <row r="2677" spans="1:14">
      <c r="A2677" s="152" t="s">
        <v>3549</v>
      </c>
      <c r="B2677" s="152" t="s">
        <v>444</v>
      </c>
      <c r="C2677" s="152" t="s">
        <v>660</v>
      </c>
      <c r="D2677" s="152" t="s">
        <v>662</v>
      </c>
      <c r="E2677" s="152" t="s">
        <v>198</v>
      </c>
      <c r="F2677"/>
      <c r="G2677" s="152" t="s">
        <v>626</v>
      </c>
      <c r="H2677" s="152" t="s">
        <v>201</v>
      </c>
      <c r="I2677" s="152" t="s">
        <v>506</v>
      </c>
      <c r="J2677">
        <v>5.0410000000000003E-2</v>
      </c>
      <c r="K2677" s="152" t="s">
        <v>744</v>
      </c>
      <c r="L2677" s="152" t="s">
        <v>741</v>
      </c>
      <c r="M2677">
        <v>2022</v>
      </c>
      <c r="N2677" t="s">
        <v>7089</v>
      </c>
    </row>
    <row r="2678" spans="1:14">
      <c r="A2678" s="152" t="s">
        <v>3550</v>
      </c>
      <c r="B2678" s="152" t="s">
        <v>444</v>
      </c>
      <c r="C2678" s="152" t="s">
        <v>660</v>
      </c>
      <c r="D2678" s="152" t="s">
        <v>662</v>
      </c>
      <c r="E2678" s="152" t="s">
        <v>198</v>
      </c>
      <c r="F2678"/>
      <c r="G2678" s="152" t="s">
        <v>623</v>
      </c>
      <c r="H2678" s="152" t="s">
        <v>424</v>
      </c>
      <c r="I2678" s="152" t="s">
        <v>506</v>
      </c>
      <c r="J2678">
        <v>0.16073000000000001</v>
      </c>
      <c r="K2678" s="152" t="s">
        <v>744</v>
      </c>
      <c r="L2678" s="152" t="s">
        <v>741</v>
      </c>
      <c r="M2678">
        <v>2022</v>
      </c>
      <c r="N2678" t="s">
        <v>7090</v>
      </c>
    </row>
    <row r="2679" spans="1:14">
      <c r="A2679" s="152" t="s">
        <v>3551</v>
      </c>
      <c r="B2679" s="152" t="s">
        <v>444</v>
      </c>
      <c r="C2679" s="152" t="s">
        <v>660</v>
      </c>
      <c r="D2679" s="152" t="s">
        <v>662</v>
      </c>
      <c r="E2679" s="152" t="s">
        <v>198</v>
      </c>
      <c r="F2679"/>
      <c r="G2679" s="152" t="s">
        <v>624</v>
      </c>
      <c r="H2679" s="152" t="s">
        <v>424</v>
      </c>
      <c r="I2679" s="152" t="s">
        <v>506</v>
      </c>
      <c r="J2679">
        <v>0.1915</v>
      </c>
      <c r="K2679" s="152" t="s">
        <v>744</v>
      </c>
      <c r="L2679" s="152" t="s">
        <v>741</v>
      </c>
      <c r="M2679">
        <v>2022</v>
      </c>
      <c r="N2679" t="s">
        <v>7091</v>
      </c>
    </row>
    <row r="2680" spans="1:14">
      <c r="A2680" s="152" t="s">
        <v>3552</v>
      </c>
      <c r="B2680" s="152" t="s">
        <v>444</v>
      </c>
      <c r="C2680" s="152" t="s">
        <v>660</v>
      </c>
      <c r="D2680" s="152" t="s">
        <v>662</v>
      </c>
      <c r="E2680" s="152" t="s">
        <v>198</v>
      </c>
      <c r="F2680"/>
      <c r="G2680" s="152" t="s">
        <v>625</v>
      </c>
      <c r="H2680" s="152" t="s">
        <v>424</v>
      </c>
      <c r="I2680" s="152" t="s">
        <v>506</v>
      </c>
      <c r="J2680">
        <v>0.22228000000000001</v>
      </c>
      <c r="K2680" s="152" t="s">
        <v>744</v>
      </c>
      <c r="L2680" s="152" t="s">
        <v>741</v>
      </c>
      <c r="M2680">
        <v>2022</v>
      </c>
      <c r="N2680" t="s">
        <v>7092</v>
      </c>
    </row>
    <row r="2681" spans="1:14">
      <c r="A2681" s="152" t="s">
        <v>3553</v>
      </c>
      <c r="B2681" s="152" t="s">
        <v>444</v>
      </c>
      <c r="C2681" s="152" t="s">
        <v>660</v>
      </c>
      <c r="D2681" s="152" t="s">
        <v>662</v>
      </c>
      <c r="E2681" s="152" t="s">
        <v>198</v>
      </c>
      <c r="F2681"/>
      <c r="G2681" s="152" t="s">
        <v>626</v>
      </c>
      <c r="H2681" s="152" t="s">
        <v>424</v>
      </c>
      <c r="I2681" s="152" t="s">
        <v>506</v>
      </c>
      <c r="J2681">
        <v>0.19478999999999999</v>
      </c>
      <c r="K2681" s="152" t="s">
        <v>744</v>
      </c>
      <c r="L2681" s="152" t="s">
        <v>741</v>
      </c>
      <c r="M2681">
        <v>2022</v>
      </c>
      <c r="N2681" t="s">
        <v>7093</v>
      </c>
    </row>
    <row r="2682" spans="1:14">
      <c r="A2682" s="152" t="s">
        <v>3554</v>
      </c>
      <c r="B2682" s="152" t="s">
        <v>444</v>
      </c>
      <c r="C2682" s="152" t="s">
        <v>660</v>
      </c>
      <c r="D2682" s="152" t="s">
        <v>662</v>
      </c>
      <c r="E2682" s="152" t="s">
        <v>198</v>
      </c>
      <c r="F2682"/>
      <c r="G2682" s="152" t="s">
        <v>623</v>
      </c>
      <c r="H2682" s="152" t="s">
        <v>606</v>
      </c>
      <c r="I2682" s="152" t="s">
        <v>506</v>
      </c>
      <c r="J2682">
        <v>0.25867000000000001</v>
      </c>
      <c r="K2682" s="152" t="s">
        <v>744</v>
      </c>
      <c r="L2682" s="152" t="s">
        <v>741</v>
      </c>
      <c r="M2682">
        <v>2022</v>
      </c>
      <c r="N2682" t="s">
        <v>7094</v>
      </c>
    </row>
    <row r="2683" spans="1:14">
      <c r="A2683" s="152" t="s">
        <v>3555</v>
      </c>
      <c r="B2683" s="152" t="s">
        <v>444</v>
      </c>
      <c r="C2683" s="152" t="s">
        <v>660</v>
      </c>
      <c r="D2683" s="152" t="s">
        <v>662</v>
      </c>
      <c r="E2683" s="152" t="s">
        <v>198</v>
      </c>
      <c r="F2683"/>
      <c r="G2683" s="152" t="s">
        <v>624</v>
      </c>
      <c r="H2683" s="152" t="s">
        <v>606</v>
      </c>
      <c r="I2683" s="152" t="s">
        <v>506</v>
      </c>
      <c r="J2683">
        <v>0.30819999999999997</v>
      </c>
      <c r="K2683" s="152" t="s">
        <v>744</v>
      </c>
      <c r="L2683" s="152" t="s">
        <v>741</v>
      </c>
      <c r="M2683">
        <v>2022</v>
      </c>
      <c r="N2683" t="s">
        <v>7095</v>
      </c>
    </row>
    <row r="2684" spans="1:14">
      <c r="A2684" s="152" t="s">
        <v>3556</v>
      </c>
      <c r="B2684" s="152" t="s">
        <v>444</v>
      </c>
      <c r="C2684" s="152" t="s">
        <v>660</v>
      </c>
      <c r="D2684" s="152" t="s">
        <v>662</v>
      </c>
      <c r="E2684" s="152" t="s">
        <v>198</v>
      </c>
      <c r="F2684"/>
      <c r="G2684" s="152" t="s">
        <v>625</v>
      </c>
      <c r="H2684" s="152" t="s">
        <v>606</v>
      </c>
      <c r="I2684" s="152" t="s">
        <v>506</v>
      </c>
      <c r="J2684">
        <v>0.35772999999999999</v>
      </c>
      <c r="K2684" s="152" t="s">
        <v>744</v>
      </c>
      <c r="L2684" s="152" t="s">
        <v>741</v>
      </c>
      <c r="M2684">
        <v>2022</v>
      </c>
      <c r="N2684" t="s">
        <v>7096</v>
      </c>
    </row>
    <row r="2685" spans="1:14">
      <c r="A2685" s="152" t="s">
        <v>3557</v>
      </c>
      <c r="B2685" s="152" t="s">
        <v>444</v>
      </c>
      <c r="C2685" s="152" t="s">
        <v>660</v>
      </c>
      <c r="D2685" s="152" t="s">
        <v>662</v>
      </c>
      <c r="E2685" s="152" t="s">
        <v>198</v>
      </c>
      <c r="F2685"/>
      <c r="G2685" s="152" t="s">
        <v>626</v>
      </c>
      <c r="H2685" s="152" t="s">
        <v>606</v>
      </c>
      <c r="I2685" s="152" t="s">
        <v>506</v>
      </c>
      <c r="J2685">
        <v>0.31348999999999999</v>
      </c>
      <c r="K2685" s="152" t="s">
        <v>744</v>
      </c>
      <c r="L2685" s="152" t="s">
        <v>741</v>
      </c>
      <c r="M2685">
        <v>2022</v>
      </c>
      <c r="N2685" t="s">
        <v>7097</v>
      </c>
    </row>
    <row r="2686" spans="1:14">
      <c r="A2686" s="152" t="s">
        <v>3558</v>
      </c>
      <c r="B2686" s="152" t="s">
        <v>444</v>
      </c>
      <c r="C2686" s="152" t="s">
        <v>660</v>
      </c>
      <c r="D2686" s="152" t="s">
        <v>662</v>
      </c>
      <c r="E2686" s="152" t="s">
        <v>221</v>
      </c>
      <c r="F2686"/>
      <c r="G2686" s="152" t="s">
        <v>623</v>
      </c>
      <c r="H2686" s="152" t="s">
        <v>201</v>
      </c>
      <c r="I2686" s="152" t="s">
        <v>506</v>
      </c>
      <c r="J2686"/>
      <c r="K2686" s="152" t="s">
        <v>744</v>
      </c>
      <c r="L2686" s="152" t="s">
        <v>741</v>
      </c>
      <c r="M2686">
        <v>2022</v>
      </c>
      <c r="N2686" t="s">
        <v>7098</v>
      </c>
    </row>
    <row r="2687" spans="1:14">
      <c r="A2687" s="152" t="s">
        <v>3559</v>
      </c>
      <c r="B2687" s="152" t="s">
        <v>444</v>
      </c>
      <c r="C2687" s="152" t="s">
        <v>660</v>
      </c>
      <c r="D2687" s="152" t="s">
        <v>662</v>
      </c>
      <c r="E2687" s="152" t="s">
        <v>221</v>
      </c>
      <c r="F2687"/>
      <c r="G2687" s="152" t="s">
        <v>624</v>
      </c>
      <c r="H2687" s="152" t="s">
        <v>201</v>
      </c>
      <c r="I2687" s="152" t="s">
        <v>506</v>
      </c>
      <c r="J2687">
        <v>2.9489999999999999E-2</v>
      </c>
      <c r="K2687" s="152" t="s">
        <v>744</v>
      </c>
      <c r="L2687" s="152" t="s">
        <v>741</v>
      </c>
      <c r="M2687">
        <v>2022</v>
      </c>
      <c r="N2687" t="s">
        <v>7099</v>
      </c>
    </row>
    <row r="2688" spans="1:14">
      <c r="A2688" s="152" t="s">
        <v>3560</v>
      </c>
      <c r="B2688" s="152" t="s">
        <v>444</v>
      </c>
      <c r="C2688" s="152" t="s">
        <v>660</v>
      </c>
      <c r="D2688" s="152" t="s">
        <v>662</v>
      </c>
      <c r="E2688" s="152" t="s">
        <v>221</v>
      </c>
      <c r="F2688"/>
      <c r="G2688" s="152" t="s">
        <v>625</v>
      </c>
      <c r="H2688" s="152" t="s">
        <v>201</v>
      </c>
      <c r="I2688" s="152" t="s">
        <v>506</v>
      </c>
      <c r="J2688">
        <v>1.7690000000000001E-2</v>
      </c>
      <c r="K2688" s="152" t="s">
        <v>744</v>
      </c>
      <c r="L2688" s="152" t="s">
        <v>741</v>
      </c>
      <c r="M2688">
        <v>2022</v>
      </c>
      <c r="N2688" t="s">
        <v>7100</v>
      </c>
    </row>
    <row r="2689" spans="1:14">
      <c r="A2689" s="152" t="s">
        <v>3561</v>
      </c>
      <c r="B2689" s="152" t="s">
        <v>444</v>
      </c>
      <c r="C2689" s="152" t="s">
        <v>660</v>
      </c>
      <c r="D2689" s="152" t="s">
        <v>662</v>
      </c>
      <c r="E2689" s="152" t="s">
        <v>221</v>
      </c>
      <c r="F2689"/>
      <c r="G2689" s="152" t="s">
        <v>626</v>
      </c>
      <c r="H2689" s="152" t="s">
        <v>201</v>
      </c>
      <c r="I2689" s="152" t="s">
        <v>506</v>
      </c>
      <c r="J2689">
        <v>3.0470000000000001E-2</v>
      </c>
      <c r="K2689" s="152" t="s">
        <v>744</v>
      </c>
      <c r="L2689" s="152" t="s">
        <v>741</v>
      </c>
      <c r="M2689">
        <v>2022</v>
      </c>
      <c r="N2689" t="s">
        <v>7101</v>
      </c>
    </row>
    <row r="2690" spans="1:14">
      <c r="A2690" s="152" t="s">
        <v>3562</v>
      </c>
      <c r="B2690" s="152" t="s">
        <v>444</v>
      </c>
      <c r="C2690" s="152" t="s">
        <v>660</v>
      </c>
      <c r="D2690" s="152" t="s">
        <v>662</v>
      </c>
      <c r="E2690" s="152" t="s">
        <v>221</v>
      </c>
      <c r="F2690"/>
      <c r="G2690" s="152" t="s">
        <v>623</v>
      </c>
      <c r="H2690" s="152" t="s">
        <v>424</v>
      </c>
      <c r="I2690" s="152" t="s">
        <v>506</v>
      </c>
      <c r="J2690">
        <v>0.14982999999999999</v>
      </c>
      <c r="K2690" s="152" t="s">
        <v>744</v>
      </c>
      <c r="L2690" s="152" t="s">
        <v>741</v>
      </c>
      <c r="M2690">
        <v>2022</v>
      </c>
      <c r="N2690" t="s">
        <v>7102</v>
      </c>
    </row>
    <row r="2691" spans="1:14">
      <c r="A2691" s="152" t="s">
        <v>3563</v>
      </c>
      <c r="B2691" s="152" t="s">
        <v>444</v>
      </c>
      <c r="C2691" s="152" t="s">
        <v>660</v>
      </c>
      <c r="D2691" s="152" t="s">
        <v>662</v>
      </c>
      <c r="E2691" s="152" t="s">
        <v>221</v>
      </c>
      <c r="F2691"/>
      <c r="G2691" s="152" t="s">
        <v>624</v>
      </c>
      <c r="H2691" s="152" t="s">
        <v>424</v>
      </c>
      <c r="I2691" s="152" t="s">
        <v>506</v>
      </c>
      <c r="J2691">
        <v>0.18728</v>
      </c>
      <c r="K2691" s="152" t="s">
        <v>744</v>
      </c>
      <c r="L2691" s="152" t="s">
        <v>741</v>
      </c>
      <c r="M2691">
        <v>2022</v>
      </c>
      <c r="N2691" t="s">
        <v>7103</v>
      </c>
    </row>
    <row r="2692" spans="1:14">
      <c r="A2692" s="152" t="s">
        <v>3564</v>
      </c>
      <c r="B2692" s="152" t="s">
        <v>444</v>
      </c>
      <c r="C2692" s="152" t="s">
        <v>660</v>
      </c>
      <c r="D2692" s="152" t="s">
        <v>662</v>
      </c>
      <c r="E2692" s="152" t="s">
        <v>221</v>
      </c>
      <c r="F2692"/>
      <c r="G2692" s="152" t="s">
        <v>625</v>
      </c>
      <c r="H2692" s="152" t="s">
        <v>424</v>
      </c>
      <c r="I2692" s="152" t="s">
        <v>506</v>
      </c>
      <c r="J2692">
        <v>0.22474</v>
      </c>
      <c r="K2692" s="152" t="s">
        <v>744</v>
      </c>
      <c r="L2692" s="152" t="s">
        <v>741</v>
      </c>
      <c r="M2692">
        <v>2022</v>
      </c>
      <c r="N2692" t="s">
        <v>7104</v>
      </c>
    </row>
    <row r="2693" spans="1:14">
      <c r="A2693" s="152" t="s">
        <v>3565</v>
      </c>
      <c r="B2693" s="152" t="s">
        <v>444</v>
      </c>
      <c r="C2693" s="152" t="s">
        <v>660</v>
      </c>
      <c r="D2693" s="152" t="s">
        <v>662</v>
      </c>
      <c r="E2693" s="152" t="s">
        <v>221</v>
      </c>
      <c r="F2693"/>
      <c r="G2693" s="152" t="s">
        <v>626</v>
      </c>
      <c r="H2693" s="152" t="s">
        <v>424</v>
      </c>
      <c r="I2693" s="152" t="s">
        <v>506</v>
      </c>
      <c r="J2693">
        <v>0.18579000000000001</v>
      </c>
      <c r="K2693" s="152" t="s">
        <v>744</v>
      </c>
      <c r="L2693" s="152" t="s">
        <v>741</v>
      </c>
      <c r="M2693">
        <v>2022</v>
      </c>
      <c r="N2693" t="s">
        <v>7105</v>
      </c>
    </row>
    <row r="2694" spans="1:14">
      <c r="A2694" s="152" t="s">
        <v>3566</v>
      </c>
      <c r="B2694" s="152" t="s">
        <v>444</v>
      </c>
      <c r="C2694" s="152" t="s">
        <v>660</v>
      </c>
      <c r="D2694" s="152" t="s">
        <v>662</v>
      </c>
      <c r="E2694" s="152" t="s">
        <v>221</v>
      </c>
      <c r="F2694"/>
      <c r="G2694" s="152" t="s">
        <v>623</v>
      </c>
      <c r="H2694" s="152" t="s">
        <v>606</v>
      </c>
      <c r="I2694" s="152" t="s">
        <v>506</v>
      </c>
      <c r="J2694">
        <v>0.24112</v>
      </c>
      <c r="K2694" s="152" t="s">
        <v>744</v>
      </c>
      <c r="L2694" s="152" t="s">
        <v>741</v>
      </c>
      <c r="M2694">
        <v>2022</v>
      </c>
      <c r="N2694" t="s">
        <v>7106</v>
      </c>
    </row>
    <row r="2695" spans="1:14">
      <c r="A2695" s="152" t="s">
        <v>3567</v>
      </c>
      <c r="B2695" s="152" t="s">
        <v>444</v>
      </c>
      <c r="C2695" s="152" t="s">
        <v>660</v>
      </c>
      <c r="D2695" s="152" t="s">
        <v>662</v>
      </c>
      <c r="E2695" s="152" t="s">
        <v>221</v>
      </c>
      <c r="F2695"/>
      <c r="G2695" s="152" t="s">
        <v>624</v>
      </c>
      <c r="H2695" s="152" t="s">
        <v>606</v>
      </c>
      <c r="I2695" s="152" t="s">
        <v>506</v>
      </c>
      <c r="J2695">
        <v>0.30141000000000001</v>
      </c>
      <c r="K2695" s="152" t="s">
        <v>744</v>
      </c>
      <c r="L2695" s="152" t="s">
        <v>741</v>
      </c>
      <c r="M2695">
        <v>2022</v>
      </c>
      <c r="N2695" t="s">
        <v>7107</v>
      </c>
    </row>
    <row r="2696" spans="1:14">
      <c r="A2696" s="152" t="s">
        <v>3568</v>
      </c>
      <c r="B2696" s="152" t="s">
        <v>444</v>
      </c>
      <c r="C2696" s="152" t="s">
        <v>660</v>
      </c>
      <c r="D2696" s="152" t="s">
        <v>662</v>
      </c>
      <c r="E2696" s="152" t="s">
        <v>221</v>
      </c>
      <c r="F2696"/>
      <c r="G2696" s="152" t="s">
        <v>625</v>
      </c>
      <c r="H2696" s="152" t="s">
        <v>606</v>
      </c>
      <c r="I2696" s="152" t="s">
        <v>506</v>
      </c>
      <c r="J2696">
        <v>0.36169000000000001</v>
      </c>
      <c r="K2696" s="152" t="s">
        <v>744</v>
      </c>
      <c r="L2696" s="152" t="s">
        <v>741</v>
      </c>
      <c r="M2696">
        <v>2022</v>
      </c>
      <c r="N2696" t="s">
        <v>7108</v>
      </c>
    </row>
    <row r="2697" spans="1:14">
      <c r="A2697" s="152" t="s">
        <v>3569</v>
      </c>
      <c r="B2697" s="152" t="s">
        <v>444</v>
      </c>
      <c r="C2697" s="152" t="s">
        <v>660</v>
      </c>
      <c r="D2697" s="152" t="s">
        <v>662</v>
      </c>
      <c r="E2697" s="152" t="s">
        <v>221</v>
      </c>
      <c r="F2697"/>
      <c r="G2697" s="152" t="s">
        <v>626</v>
      </c>
      <c r="H2697" s="152" t="s">
        <v>606</v>
      </c>
      <c r="I2697" s="152" t="s">
        <v>506</v>
      </c>
      <c r="J2697">
        <v>0.29898999999999998</v>
      </c>
      <c r="K2697" s="152" t="s">
        <v>744</v>
      </c>
      <c r="L2697" s="152" t="s">
        <v>741</v>
      </c>
      <c r="M2697">
        <v>2022</v>
      </c>
      <c r="N2697" t="s">
        <v>7109</v>
      </c>
    </row>
    <row r="2698" spans="1:14">
      <c r="A2698" s="152" t="s">
        <v>3570</v>
      </c>
      <c r="B2698" s="152" t="s">
        <v>444</v>
      </c>
      <c r="C2698" s="152" t="s">
        <v>660</v>
      </c>
      <c r="D2698" s="152" t="s">
        <v>662</v>
      </c>
      <c r="E2698" s="152" t="s">
        <v>222</v>
      </c>
      <c r="F2698"/>
      <c r="G2698" s="152" t="s">
        <v>623</v>
      </c>
      <c r="H2698" s="152" t="s">
        <v>201</v>
      </c>
      <c r="I2698" s="152" t="s">
        <v>506</v>
      </c>
      <c r="J2698"/>
      <c r="K2698" s="152" t="s">
        <v>744</v>
      </c>
      <c r="L2698" s="152" t="s">
        <v>741</v>
      </c>
      <c r="M2698">
        <v>2022</v>
      </c>
      <c r="N2698" t="s">
        <v>7110</v>
      </c>
    </row>
    <row r="2699" spans="1:14">
      <c r="A2699" s="152" t="s">
        <v>3571</v>
      </c>
      <c r="B2699" s="152" t="s">
        <v>444</v>
      </c>
      <c r="C2699" s="152" t="s">
        <v>660</v>
      </c>
      <c r="D2699" s="152" t="s">
        <v>662</v>
      </c>
      <c r="E2699" s="152" t="s">
        <v>222</v>
      </c>
      <c r="F2699"/>
      <c r="G2699" s="152" t="s">
        <v>624</v>
      </c>
      <c r="H2699" s="152" t="s">
        <v>201</v>
      </c>
      <c r="I2699" s="152" t="s">
        <v>506</v>
      </c>
      <c r="J2699">
        <v>2.2880000000000001E-2</v>
      </c>
      <c r="K2699" s="152" t="s">
        <v>744</v>
      </c>
      <c r="L2699" s="152" t="s">
        <v>741</v>
      </c>
      <c r="M2699">
        <v>2022</v>
      </c>
      <c r="N2699" t="s">
        <v>7111</v>
      </c>
    </row>
    <row r="2700" spans="1:14">
      <c r="A2700" s="152" t="s">
        <v>3572</v>
      </c>
      <c r="B2700" s="152" t="s">
        <v>444</v>
      </c>
      <c r="C2700" s="152" t="s">
        <v>660</v>
      </c>
      <c r="D2700" s="152" t="s">
        <v>662</v>
      </c>
      <c r="E2700" s="152" t="s">
        <v>222</v>
      </c>
      <c r="F2700"/>
      <c r="G2700" s="152" t="s">
        <v>625</v>
      </c>
      <c r="H2700" s="152" t="s">
        <v>201</v>
      </c>
      <c r="I2700" s="152" t="s">
        <v>506</v>
      </c>
      <c r="J2700">
        <v>1.43E-2</v>
      </c>
      <c r="K2700" s="152" t="s">
        <v>744</v>
      </c>
      <c r="L2700" s="152" t="s">
        <v>741</v>
      </c>
      <c r="M2700">
        <v>2022</v>
      </c>
      <c r="N2700" t="s">
        <v>7112</v>
      </c>
    </row>
    <row r="2701" spans="1:14">
      <c r="A2701" s="152" t="s">
        <v>3573</v>
      </c>
      <c r="B2701" s="152" t="s">
        <v>444</v>
      </c>
      <c r="C2701" s="152" t="s">
        <v>660</v>
      </c>
      <c r="D2701" s="152" t="s">
        <v>662</v>
      </c>
      <c r="E2701" s="152" t="s">
        <v>222</v>
      </c>
      <c r="F2701"/>
      <c r="G2701" s="152" t="s">
        <v>626</v>
      </c>
      <c r="H2701" s="152" t="s">
        <v>201</v>
      </c>
      <c r="I2701" s="152" t="s">
        <v>506</v>
      </c>
      <c r="J2701">
        <v>1.934E-2</v>
      </c>
      <c r="K2701" s="152" t="s">
        <v>744</v>
      </c>
      <c r="L2701" s="152" t="s">
        <v>741</v>
      </c>
      <c r="M2701">
        <v>2022</v>
      </c>
      <c r="N2701" t="s">
        <v>7113</v>
      </c>
    </row>
    <row r="2702" spans="1:14">
      <c r="A2702" s="152" t="s">
        <v>3574</v>
      </c>
      <c r="B2702" s="152" t="s">
        <v>444</v>
      </c>
      <c r="C2702" s="152" t="s">
        <v>660</v>
      </c>
      <c r="D2702" s="152" t="s">
        <v>662</v>
      </c>
      <c r="E2702" s="152" t="s">
        <v>222</v>
      </c>
      <c r="F2702"/>
      <c r="G2702" s="152" t="s">
        <v>623</v>
      </c>
      <c r="H2702" s="152" t="s">
        <v>424</v>
      </c>
      <c r="I2702" s="152" t="s">
        <v>506</v>
      </c>
      <c r="J2702">
        <v>0.15568000000000001</v>
      </c>
      <c r="K2702" s="152" t="s">
        <v>744</v>
      </c>
      <c r="L2702" s="152" t="s">
        <v>741</v>
      </c>
      <c r="M2702">
        <v>2022</v>
      </c>
      <c r="N2702" t="s">
        <v>7114</v>
      </c>
    </row>
    <row r="2703" spans="1:14">
      <c r="A2703" s="152" t="s">
        <v>3575</v>
      </c>
      <c r="B2703" s="152" t="s">
        <v>444</v>
      </c>
      <c r="C2703" s="152" t="s">
        <v>660</v>
      </c>
      <c r="D2703" s="152" t="s">
        <v>662</v>
      </c>
      <c r="E2703" s="152" t="s">
        <v>222</v>
      </c>
      <c r="F2703"/>
      <c r="G2703" s="152" t="s">
        <v>624</v>
      </c>
      <c r="H2703" s="152" t="s">
        <v>424</v>
      </c>
      <c r="I2703" s="152" t="s">
        <v>506</v>
      </c>
      <c r="J2703">
        <v>0.20757</v>
      </c>
      <c r="K2703" s="152" t="s">
        <v>744</v>
      </c>
      <c r="L2703" s="152" t="s">
        <v>741</v>
      </c>
      <c r="M2703">
        <v>2022</v>
      </c>
      <c r="N2703" t="s">
        <v>7115</v>
      </c>
    </row>
    <row r="2704" spans="1:14">
      <c r="A2704" s="152" t="s">
        <v>3576</v>
      </c>
      <c r="B2704" s="152" t="s">
        <v>444</v>
      </c>
      <c r="C2704" s="152" t="s">
        <v>660</v>
      </c>
      <c r="D2704" s="152" t="s">
        <v>662</v>
      </c>
      <c r="E2704" s="152" t="s">
        <v>222</v>
      </c>
      <c r="F2704"/>
      <c r="G2704" s="152" t="s">
        <v>625</v>
      </c>
      <c r="H2704" s="152" t="s">
        <v>424</v>
      </c>
      <c r="I2704" s="152" t="s">
        <v>506</v>
      </c>
      <c r="J2704">
        <v>0.25946000000000002</v>
      </c>
      <c r="K2704" s="152" t="s">
        <v>744</v>
      </c>
      <c r="L2704" s="152" t="s">
        <v>741</v>
      </c>
      <c r="M2704">
        <v>2022</v>
      </c>
      <c r="N2704" t="s">
        <v>7116</v>
      </c>
    </row>
    <row r="2705" spans="1:14">
      <c r="A2705" s="152" t="s">
        <v>3577</v>
      </c>
      <c r="B2705" s="152" t="s">
        <v>444</v>
      </c>
      <c r="C2705" s="152" t="s">
        <v>660</v>
      </c>
      <c r="D2705" s="152" t="s">
        <v>662</v>
      </c>
      <c r="E2705" s="152" t="s">
        <v>222</v>
      </c>
      <c r="F2705"/>
      <c r="G2705" s="152" t="s">
        <v>626</v>
      </c>
      <c r="H2705" s="152" t="s">
        <v>424</v>
      </c>
      <c r="I2705" s="152" t="s">
        <v>506</v>
      </c>
      <c r="J2705">
        <v>0.22106000000000001</v>
      </c>
      <c r="K2705" s="152" t="s">
        <v>744</v>
      </c>
      <c r="L2705" s="152" t="s">
        <v>741</v>
      </c>
      <c r="M2705">
        <v>2022</v>
      </c>
      <c r="N2705" t="s">
        <v>7117</v>
      </c>
    </row>
    <row r="2706" spans="1:14">
      <c r="A2706" s="152" t="s">
        <v>3578</v>
      </c>
      <c r="B2706" s="152" t="s">
        <v>444</v>
      </c>
      <c r="C2706" s="152" t="s">
        <v>660</v>
      </c>
      <c r="D2706" s="152" t="s">
        <v>662</v>
      </c>
      <c r="E2706" s="152" t="s">
        <v>222</v>
      </c>
      <c r="F2706"/>
      <c r="G2706" s="152" t="s">
        <v>623</v>
      </c>
      <c r="H2706" s="152" t="s">
        <v>606</v>
      </c>
      <c r="I2706" s="152" t="s">
        <v>506</v>
      </c>
      <c r="J2706">
        <v>0.25053999999999998</v>
      </c>
      <c r="K2706" s="152" t="s">
        <v>744</v>
      </c>
      <c r="L2706" s="152" t="s">
        <v>741</v>
      </c>
      <c r="M2706">
        <v>2022</v>
      </c>
      <c r="N2706" t="s">
        <v>7118</v>
      </c>
    </row>
    <row r="2707" spans="1:14">
      <c r="A2707" s="152" t="s">
        <v>3579</v>
      </c>
      <c r="B2707" s="152" t="s">
        <v>444</v>
      </c>
      <c r="C2707" s="152" t="s">
        <v>660</v>
      </c>
      <c r="D2707" s="152" t="s">
        <v>662</v>
      </c>
      <c r="E2707" s="152" t="s">
        <v>222</v>
      </c>
      <c r="F2707"/>
      <c r="G2707" s="152" t="s">
        <v>624</v>
      </c>
      <c r="H2707" s="152" t="s">
        <v>606</v>
      </c>
      <c r="I2707" s="152" t="s">
        <v>506</v>
      </c>
      <c r="J2707">
        <v>0.33405000000000001</v>
      </c>
      <c r="K2707" s="152" t="s">
        <v>744</v>
      </c>
      <c r="L2707" s="152" t="s">
        <v>741</v>
      </c>
      <c r="M2707">
        <v>2022</v>
      </c>
      <c r="N2707" t="s">
        <v>7119</v>
      </c>
    </row>
    <row r="2708" spans="1:14">
      <c r="A2708" s="152" t="s">
        <v>3580</v>
      </c>
      <c r="B2708" s="152" t="s">
        <v>444</v>
      </c>
      <c r="C2708" s="152" t="s">
        <v>660</v>
      </c>
      <c r="D2708" s="152" t="s">
        <v>662</v>
      </c>
      <c r="E2708" s="152" t="s">
        <v>222</v>
      </c>
      <c r="F2708"/>
      <c r="G2708" s="152" t="s">
        <v>625</v>
      </c>
      <c r="H2708" s="152" t="s">
        <v>606</v>
      </c>
      <c r="I2708" s="152" t="s">
        <v>506</v>
      </c>
      <c r="J2708">
        <v>0.41755999999999999</v>
      </c>
      <c r="K2708" s="152" t="s">
        <v>744</v>
      </c>
      <c r="L2708" s="152" t="s">
        <v>741</v>
      </c>
      <c r="M2708">
        <v>2022</v>
      </c>
      <c r="N2708" t="s">
        <v>7120</v>
      </c>
    </row>
    <row r="2709" spans="1:14">
      <c r="A2709" s="152" t="s">
        <v>3581</v>
      </c>
      <c r="B2709" s="152" t="s">
        <v>444</v>
      </c>
      <c r="C2709" s="152" t="s">
        <v>660</v>
      </c>
      <c r="D2709" s="152" t="s">
        <v>662</v>
      </c>
      <c r="E2709" s="152" t="s">
        <v>222</v>
      </c>
      <c r="F2709"/>
      <c r="G2709" s="152" t="s">
        <v>626</v>
      </c>
      <c r="H2709" s="152" t="s">
        <v>606</v>
      </c>
      <c r="I2709" s="152" t="s">
        <v>506</v>
      </c>
      <c r="J2709">
        <v>0.35576999999999998</v>
      </c>
      <c r="K2709" s="152" t="s">
        <v>744</v>
      </c>
      <c r="L2709" s="152" t="s">
        <v>741</v>
      </c>
      <c r="M2709">
        <v>2022</v>
      </c>
      <c r="N2709" t="s">
        <v>7121</v>
      </c>
    </row>
    <row r="2710" spans="1:14">
      <c r="A2710" s="152" t="s">
        <v>3582</v>
      </c>
      <c r="B2710" s="152" t="s">
        <v>444</v>
      </c>
      <c r="C2710" s="152" t="s">
        <v>660</v>
      </c>
      <c r="D2710" s="152" t="s">
        <v>662</v>
      </c>
      <c r="E2710" s="152" t="s">
        <v>223</v>
      </c>
      <c r="F2710"/>
      <c r="G2710" s="152" t="s">
        <v>623</v>
      </c>
      <c r="H2710" s="152" t="s">
        <v>201</v>
      </c>
      <c r="I2710" s="152" t="s">
        <v>506</v>
      </c>
      <c r="J2710"/>
      <c r="K2710" s="152" t="s">
        <v>744</v>
      </c>
      <c r="L2710" s="152" t="s">
        <v>741</v>
      </c>
      <c r="M2710">
        <v>2022</v>
      </c>
      <c r="N2710" t="s">
        <v>7122</v>
      </c>
    </row>
    <row r="2711" spans="1:14">
      <c r="A2711" s="152" t="s">
        <v>3583</v>
      </c>
      <c r="B2711" s="152" t="s">
        <v>444</v>
      </c>
      <c r="C2711" s="152" t="s">
        <v>660</v>
      </c>
      <c r="D2711" s="152" t="s">
        <v>662</v>
      </c>
      <c r="E2711" s="152" t="s">
        <v>223</v>
      </c>
      <c r="F2711"/>
      <c r="G2711" s="152" t="s">
        <v>624</v>
      </c>
      <c r="H2711" s="152" t="s">
        <v>201</v>
      </c>
      <c r="I2711" s="152" t="s">
        <v>506</v>
      </c>
      <c r="J2711">
        <v>2.3029999999999998E-2</v>
      </c>
      <c r="K2711" s="152" t="s">
        <v>744</v>
      </c>
      <c r="L2711" s="152" t="s">
        <v>741</v>
      </c>
      <c r="M2711">
        <v>2022</v>
      </c>
      <c r="N2711" t="s">
        <v>7123</v>
      </c>
    </row>
    <row r="2712" spans="1:14">
      <c r="A2712" s="152" t="s">
        <v>3584</v>
      </c>
      <c r="B2712" s="152" t="s">
        <v>444</v>
      </c>
      <c r="C2712" s="152" t="s">
        <v>660</v>
      </c>
      <c r="D2712" s="152" t="s">
        <v>662</v>
      </c>
      <c r="E2712" s="152" t="s">
        <v>223</v>
      </c>
      <c r="F2712"/>
      <c r="G2712" s="152" t="s">
        <v>625</v>
      </c>
      <c r="H2712" s="152" t="s">
        <v>201</v>
      </c>
      <c r="I2712" s="152" t="s">
        <v>506</v>
      </c>
      <c r="J2712">
        <v>1.4370000000000001E-2</v>
      </c>
      <c r="K2712" s="152" t="s">
        <v>744</v>
      </c>
      <c r="L2712" s="152" t="s">
        <v>741</v>
      </c>
      <c r="M2712">
        <v>2022</v>
      </c>
      <c r="N2712" t="s">
        <v>7124</v>
      </c>
    </row>
    <row r="2713" spans="1:14">
      <c r="A2713" s="152" t="s">
        <v>3585</v>
      </c>
      <c r="B2713" s="152" t="s">
        <v>444</v>
      </c>
      <c r="C2713" s="152" t="s">
        <v>660</v>
      </c>
      <c r="D2713" s="152" t="s">
        <v>662</v>
      </c>
      <c r="E2713" s="152" t="s">
        <v>223</v>
      </c>
      <c r="F2713"/>
      <c r="G2713" s="152" t="s">
        <v>626</v>
      </c>
      <c r="H2713" s="152" t="s">
        <v>201</v>
      </c>
      <c r="I2713" s="152" t="s">
        <v>506</v>
      </c>
      <c r="J2713">
        <v>1.959E-2</v>
      </c>
      <c r="K2713" s="152" t="s">
        <v>744</v>
      </c>
      <c r="L2713" s="152" t="s">
        <v>741</v>
      </c>
      <c r="M2713">
        <v>2022</v>
      </c>
      <c r="N2713" t="s">
        <v>7125</v>
      </c>
    </row>
    <row r="2714" spans="1:14">
      <c r="A2714" s="152" t="s">
        <v>3586</v>
      </c>
      <c r="B2714" s="152" t="s">
        <v>444</v>
      </c>
      <c r="C2714" s="152" t="s">
        <v>660</v>
      </c>
      <c r="D2714" s="152" t="s">
        <v>662</v>
      </c>
      <c r="E2714" s="152" t="s">
        <v>223</v>
      </c>
      <c r="F2714"/>
      <c r="G2714" s="152" t="s">
        <v>623</v>
      </c>
      <c r="H2714" s="152" t="s">
        <v>424</v>
      </c>
      <c r="I2714" s="152" t="s">
        <v>506</v>
      </c>
      <c r="J2714">
        <v>0.15543999999999999</v>
      </c>
      <c r="K2714" s="152" t="s">
        <v>744</v>
      </c>
      <c r="L2714" s="152" t="s">
        <v>741</v>
      </c>
      <c r="M2714">
        <v>2022</v>
      </c>
      <c r="N2714" t="s">
        <v>7126</v>
      </c>
    </row>
    <row r="2715" spans="1:14">
      <c r="A2715" s="152" t="s">
        <v>3587</v>
      </c>
      <c r="B2715" s="152" t="s">
        <v>444</v>
      </c>
      <c r="C2715" s="152" t="s">
        <v>660</v>
      </c>
      <c r="D2715" s="152" t="s">
        <v>662</v>
      </c>
      <c r="E2715" s="152" t="s">
        <v>223</v>
      </c>
      <c r="F2715"/>
      <c r="G2715" s="152" t="s">
        <v>624</v>
      </c>
      <c r="H2715" s="152" t="s">
        <v>424</v>
      </c>
      <c r="I2715" s="152" t="s">
        <v>506</v>
      </c>
      <c r="J2715">
        <v>0.20674000000000001</v>
      </c>
      <c r="K2715" s="152" t="s">
        <v>744</v>
      </c>
      <c r="L2715" s="152" t="s">
        <v>741</v>
      </c>
      <c r="M2715">
        <v>2022</v>
      </c>
      <c r="N2715" t="s">
        <v>7127</v>
      </c>
    </row>
    <row r="2716" spans="1:14">
      <c r="A2716" s="152" t="s">
        <v>3588</v>
      </c>
      <c r="B2716" s="152" t="s">
        <v>444</v>
      </c>
      <c r="C2716" s="152" t="s">
        <v>660</v>
      </c>
      <c r="D2716" s="152" t="s">
        <v>662</v>
      </c>
      <c r="E2716" s="152" t="s">
        <v>223</v>
      </c>
      <c r="F2716"/>
      <c r="G2716" s="152" t="s">
        <v>625</v>
      </c>
      <c r="H2716" s="152" t="s">
        <v>424</v>
      </c>
      <c r="I2716" s="152" t="s">
        <v>506</v>
      </c>
      <c r="J2716">
        <v>0.25803999999999999</v>
      </c>
      <c r="K2716" s="152" t="s">
        <v>744</v>
      </c>
      <c r="L2716" s="152" t="s">
        <v>741</v>
      </c>
      <c r="M2716">
        <v>2022</v>
      </c>
      <c r="N2716" t="s">
        <v>7128</v>
      </c>
    </row>
    <row r="2717" spans="1:14">
      <c r="A2717" s="152" t="s">
        <v>3589</v>
      </c>
      <c r="B2717" s="152" t="s">
        <v>444</v>
      </c>
      <c r="C2717" s="152" t="s">
        <v>660</v>
      </c>
      <c r="D2717" s="152" t="s">
        <v>662</v>
      </c>
      <c r="E2717" s="152" t="s">
        <v>223</v>
      </c>
      <c r="F2717"/>
      <c r="G2717" s="152" t="s">
        <v>626</v>
      </c>
      <c r="H2717" s="152" t="s">
        <v>424</v>
      </c>
      <c r="I2717" s="152" t="s">
        <v>506</v>
      </c>
      <c r="J2717">
        <v>0.21962000000000001</v>
      </c>
      <c r="K2717" s="152" t="s">
        <v>744</v>
      </c>
      <c r="L2717" s="152" t="s">
        <v>741</v>
      </c>
      <c r="M2717">
        <v>2022</v>
      </c>
      <c r="N2717" t="s">
        <v>7129</v>
      </c>
    </row>
    <row r="2718" spans="1:14">
      <c r="A2718" s="152" t="s">
        <v>3590</v>
      </c>
      <c r="B2718" s="152" t="s">
        <v>444</v>
      </c>
      <c r="C2718" s="152" t="s">
        <v>660</v>
      </c>
      <c r="D2718" s="152" t="s">
        <v>662</v>
      </c>
      <c r="E2718" s="152" t="s">
        <v>223</v>
      </c>
      <c r="F2718"/>
      <c r="G2718" s="152" t="s">
        <v>623</v>
      </c>
      <c r="H2718" s="152" t="s">
        <v>606</v>
      </c>
      <c r="I2718" s="152" t="s">
        <v>506</v>
      </c>
      <c r="J2718">
        <v>0.25014999999999998</v>
      </c>
      <c r="K2718" s="152" t="s">
        <v>744</v>
      </c>
      <c r="L2718" s="152" t="s">
        <v>741</v>
      </c>
      <c r="M2718">
        <v>2022</v>
      </c>
      <c r="N2718" t="s">
        <v>7130</v>
      </c>
    </row>
    <row r="2719" spans="1:14">
      <c r="A2719" s="152" t="s">
        <v>3591</v>
      </c>
      <c r="B2719" s="152" t="s">
        <v>444</v>
      </c>
      <c r="C2719" s="152" t="s">
        <v>660</v>
      </c>
      <c r="D2719" s="152" t="s">
        <v>662</v>
      </c>
      <c r="E2719" s="152" t="s">
        <v>223</v>
      </c>
      <c r="F2719"/>
      <c r="G2719" s="152" t="s">
        <v>624</v>
      </c>
      <c r="H2719" s="152" t="s">
        <v>606</v>
      </c>
      <c r="I2719" s="152" t="s">
        <v>506</v>
      </c>
      <c r="J2719">
        <v>0.33271000000000001</v>
      </c>
      <c r="K2719" s="152" t="s">
        <v>744</v>
      </c>
      <c r="L2719" s="152" t="s">
        <v>741</v>
      </c>
      <c r="M2719">
        <v>2022</v>
      </c>
      <c r="N2719" t="s">
        <v>7131</v>
      </c>
    </row>
    <row r="2720" spans="1:14">
      <c r="A2720" s="152" t="s">
        <v>3592</v>
      </c>
      <c r="B2720" s="152" t="s">
        <v>444</v>
      </c>
      <c r="C2720" s="152" t="s">
        <v>660</v>
      </c>
      <c r="D2720" s="152" t="s">
        <v>662</v>
      </c>
      <c r="E2720" s="152" t="s">
        <v>223</v>
      </c>
      <c r="F2720"/>
      <c r="G2720" s="152" t="s">
        <v>625</v>
      </c>
      <c r="H2720" s="152" t="s">
        <v>606</v>
      </c>
      <c r="I2720" s="152" t="s">
        <v>506</v>
      </c>
      <c r="J2720">
        <v>0.41527999999999998</v>
      </c>
      <c r="K2720" s="152" t="s">
        <v>744</v>
      </c>
      <c r="L2720" s="152" t="s">
        <v>741</v>
      </c>
      <c r="M2720">
        <v>2022</v>
      </c>
      <c r="N2720" t="s">
        <v>7132</v>
      </c>
    </row>
    <row r="2721" spans="1:14">
      <c r="A2721" s="152" t="s">
        <v>3593</v>
      </c>
      <c r="B2721" s="152" t="s">
        <v>444</v>
      </c>
      <c r="C2721" s="152" t="s">
        <v>660</v>
      </c>
      <c r="D2721" s="152" t="s">
        <v>662</v>
      </c>
      <c r="E2721" s="152" t="s">
        <v>223</v>
      </c>
      <c r="F2721"/>
      <c r="G2721" s="152" t="s">
        <v>626</v>
      </c>
      <c r="H2721" s="152" t="s">
        <v>606</v>
      </c>
      <c r="I2721" s="152" t="s">
        <v>506</v>
      </c>
      <c r="J2721">
        <v>0.35343999999999998</v>
      </c>
      <c r="K2721" s="152" t="s">
        <v>744</v>
      </c>
      <c r="L2721" s="152" t="s">
        <v>741</v>
      </c>
      <c r="M2721">
        <v>2022</v>
      </c>
      <c r="N2721" t="s">
        <v>7133</v>
      </c>
    </row>
    <row r="2722" spans="1:14">
      <c r="A2722" s="152" t="s">
        <v>3594</v>
      </c>
      <c r="B2722" s="152" t="s">
        <v>444</v>
      </c>
      <c r="C2722" s="152" t="s">
        <v>660</v>
      </c>
      <c r="D2722" s="152" t="s">
        <v>662</v>
      </c>
      <c r="E2722" s="152" t="s">
        <v>224</v>
      </c>
      <c r="F2722"/>
      <c r="G2722" s="152" t="s">
        <v>623</v>
      </c>
      <c r="H2722" s="152" t="s">
        <v>201</v>
      </c>
      <c r="I2722" s="152" t="s">
        <v>506</v>
      </c>
      <c r="J2722"/>
      <c r="K2722" s="152" t="s">
        <v>744</v>
      </c>
      <c r="L2722" s="152" t="s">
        <v>741</v>
      </c>
      <c r="M2722">
        <v>2022</v>
      </c>
      <c r="N2722" t="s">
        <v>7134</v>
      </c>
    </row>
    <row r="2723" spans="1:14">
      <c r="A2723" s="152" t="s">
        <v>3595</v>
      </c>
      <c r="B2723" s="152" t="s">
        <v>444</v>
      </c>
      <c r="C2723" s="152" t="s">
        <v>660</v>
      </c>
      <c r="D2723" s="152" t="s">
        <v>662</v>
      </c>
      <c r="E2723" s="152" t="s">
        <v>224</v>
      </c>
      <c r="F2723"/>
      <c r="G2723" s="152" t="s">
        <v>624</v>
      </c>
      <c r="H2723" s="152" t="s">
        <v>201</v>
      </c>
      <c r="I2723" s="152" t="s">
        <v>506</v>
      </c>
      <c r="J2723">
        <v>2.9360000000000001E-2</v>
      </c>
      <c r="K2723" s="152" t="s">
        <v>744</v>
      </c>
      <c r="L2723" s="152" t="s">
        <v>741</v>
      </c>
      <c r="M2723">
        <v>2022</v>
      </c>
      <c r="N2723" t="s">
        <v>7135</v>
      </c>
    </row>
    <row r="2724" spans="1:14">
      <c r="A2724" s="152" t="s">
        <v>3596</v>
      </c>
      <c r="B2724" s="152" t="s">
        <v>444</v>
      </c>
      <c r="C2724" s="152" t="s">
        <v>660</v>
      </c>
      <c r="D2724" s="152" t="s">
        <v>662</v>
      </c>
      <c r="E2724" s="152" t="s">
        <v>224</v>
      </c>
      <c r="F2724"/>
      <c r="G2724" s="152" t="s">
        <v>625</v>
      </c>
      <c r="H2724" s="152" t="s">
        <v>201</v>
      </c>
      <c r="I2724" s="152" t="s">
        <v>506</v>
      </c>
      <c r="J2724">
        <v>1.787E-2</v>
      </c>
      <c r="K2724" s="152" t="s">
        <v>744</v>
      </c>
      <c r="L2724" s="152" t="s">
        <v>741</v>
      </c>
      <c r="M2724">
        <v>2022</v>
      </c>
      <c r="N2724" t="s">
        <v>7136</v>
      </c>
    </row>
    <row r="2725" spans="1:14">
      <c r="A2725" s="152" t="s">
        <v>3597</v>
      </c>
      <c r="B2725" s="152" t="s">
        <v>444</v>
      </c>
      <c r="C2725" s="152" t="s">
        <v>660</v>
      </c>
      <c r="D2725" s="152" t="s">
        <v>662</v>
      </c>
      <c r="E2725" s="152" t="s">
        <v>224</v>
      </c>
      <c r="F2725"/>
      <c r="G2725" s="152" t="s">
        <v>626</v>
      </c>
      <c r="H2725" s="152" t="s">
        <v>201</v>
      </c>
      <c r="I2725" s="152" t="s">
        <v>506</v>
      </c>
      <c r="J2725">
        <v>2.5989999999999999E-2</v>
      </c>
      <c r="K2725" s="152" t="s">
        <v>744</v>
      </c>
      <c r="L2725" s="152" t="s">
        <v>741</v>
      </c>
      <c r="M2725">
        <v>2022</v>
      </c>
      <c r="N2725" t="s">
        <v>7137</v>
      </c>
    </row>
    <row r="2726" spans="1:14">
      <c r="A2726" s="152" t="s">
        <v>3598</v>
      </c>
      <c r="B2726" s="152" t="s">
        <v>444</v>
      </c>
      <c r="C2726" s="152" t="s">
        <v>660</v>
      </c>
      <c r="D2726" s="152" t="s">
        <v>662</v>
      </c>
      <c r="E2726" s="152" t="s">
        <v>224</v>
      </c>
      <c r="F2726"/>
      <c r="G2726" s="152" t="s">
        <v>623</v>
      </c>
      <c r="H2726" s="152" t="s">
        <v>424</v>
      </c>
      <c r="I2726" s="152" t="s">
        <v>506</v>
      </c>
      <c r="J2726">
        <v>0.15772</v>
      </c>
      <c r="K2726" s="152" t="s">
        <v>744</v>
      </c>
      <c r="L2726" s="152" t="s">
        <v>741</v>
      </c>
      <c r="M2726">
        <v>2022</v>
      </c>
      <c r="N2726" t="s">
        <v>7138</v>
      </c>
    </row>
    <row r="2727" spans="1:14">
      <c r="A2727" s="152" t="s">
        <v>3599</v>
      </c>
      <c r="B2727" s="152" t="s">
        <v>444</v>
      </c>
      <c r="C2727" s="152" t="s">
        <v>660</v>
      </c>
      <c r="D2727" s="152" t="s">
        <v>662</v>
      </c>
      <c r="E2727" s="152" t="s">
        <v>224</v>
      </c>
      <c r="F2727"/>
      <c r="G2727" s="152" t="s">
        <v>624</v>
      </c>
      <c r="H2727" s="152" t="s">
        <v>424</v>
      </c>
      <c r="I2727" s="152" t="s">
        <v>506</v>
      </c>
      <c r="J2727">
        <v>0.20016</v>
      </c>
      <c r="K2727" s="152" t="s">
        <v>744</v>
      </c>
      <c r="L2727" s="152" t="s">
        <v>741</v>
      </c>
      <c r="M2727">
        <v>2022</v>
      </c>
      <c r="N2727" t="s">
        <v>7139</v>
      </c>
    </row>
    <row r="2728" spans="1:14">
      <c r="A2728" s="152" t="s">
        <v>3600</v>
      </c>
      <c r="B2728" s="152" t="s">
        <v>444</v>
      </c>
      <c r="C2728" s="152" t="s">
        <v>660</v>
      </c>
      <c r="D2728" s="152" t="s">
        <v>662</v>
      </c>
      <c r="E2728" s="152" t="s">
        <v>224</v>
      </c>
      <c r="F2728"/>
      <c r="G2728" s="152" t="s">
        <v>625</v>
      </c>
      <c r="H2728" s="152" t="s">
        <v>424</v>
      </c>
      <c r="I2728" s="152" t="s">
        <v>506</v>
      </c>
      <c r="J2728">
        <v>0.24259</v>
      </c>
      <c r="K2728" s="152" t="s">
        <v>744</v>
      </c>
      <c r="L2728" s="152" t="s">
        <v>741</v>
      </c>
      <c r="M2728">
        <v>2022</v>
      </c>
      <c r="N2728" t="s">
        <v>7140</v>
      </c>
    </row>
    <row r="2729" spans="1:14">
      <c r="A2729" s="152" t="s">
        <v>3601</v>
      </c>
      <c r="B2729" s="152" t="s">
        <v>444</v>
      </c>
      <c r="C2729" s="152" t="s">
        <v>660</v>
      </c>
      <c r="D2729" s="152" t="s">
        <v>662</v>
      </c>
      <c r="E2729" s="152" t="s">
        <v>224</v>
      </c>
      <c r="F2729"/>
      <c r="G2729" s="152" t="s">
        <v>626</v>
      </c>
      <c r="H2729" s="152" t="s">
        <v>424</v>
      </c>
      <c r="I2729" s="152" t="s">
        <v>506</v>
      </c>
      <c r="J2729">
        <v>0.20888999999999999</v>
      </c>
      <c r="K2729" s="152" t="s">
        <v>744</v>
      </c>
      <c r="L2729" s="152" t="s">
        <v>741</v>
      </c>
      <c r="M2729">
        <v>2022</v>
      </c>
      <c r="N2729" t="s">
        <v>7141</v>
      </c>
    </row>
    <row r="2730" spans="1:14">
      <c r="A2730" s="152" t="s">
        <v>3602</v>
      </c>
      <c r="B2730" s="152" t="s">
        <v>444</v>
      </c>
      <c r="C2730" s="152" t="s">
        <v>660</v>
      </c>
      <c r="D2730" s="152" t="s">
        <v>662</v>
      </c>
      <c r="E2730" s="152" t="s">
        <v>224</v>
      </c>
      <c r="F2730"/>
      <c r="G2730" s="152" t="s">
        <v>623</v>
      </c>
      <c r="H2730" s="152" t="s">
        <v>606</v>
      </c>
      <c r="I2730" s="152" t="s">
        <v>506</v>
      </c>
      <c r="J2730">
        <v>0.25383</v>
      </c>
      <c r="K2730" s="152" t="s">
        <v>744</v>
      </c>
      <c r="L2730" s="152" t="s">
        <v>741</v>
      </c>
      <c r="M2730">
        <v>2022</v>
      </c>
      <c r="N2730" t="s">
        <v>7142</v>
      </c>
    </row>
    <row r="2731" spans="1:14">
      <c r="A2731" s="152" t="s">
        <v>3603</v>
      </c>
      <c r="B2731" s="152" t="s">
        <v>444</v>
      </c>
      <c r="C2731" s="152" t="s">
        <v>660</v>
      </c>
      <c r="D2731" s="152" t="s">
        <v>662</v>
      </c>
      <c r="E2731" s="152" t="s">
        <v>224</v>
      </c>
      <c r="F2731"/>
      <c r="G2731" s="152" t="s">
        <v>624</v>
      </c>
      <c r="H2731" s="152" t="s">
        <v>606</v>
      </c>
      <c r="I2731" s="152" t="s">
        <v>506</v>
      </c>
      <c r="J2731">
        <v>0.32212000000000002</v>
      </c>
      <c r="K2731" s="152" t="s">
        <v>744</v>
      </c>
      <c r="L2731" s="152" t="s">
        <v>741</v>
      </c>
      <c r="M2731">
        <v>2022</v>
      </c>
      <c r="N2731" t="s">
        <v>7143</v>
      </c>
    </row>
    <row r="2732" spans="1:14">
      <c r="A2732" s="152" t="s">
        <v>3604</v>
      </c>
      <c r="B2732" s="152" t="s">
        <v>444</v>
      </c>
      <c r="C2732" s="152" t="s">
        <v>660</v>
      </c>
      <c r="D2732" s="152" t="s">
        <v>662</v>
      </c>
      <c r="E2732" s="152" t="s">
        <v>224</v>
      </c>
      <c r="F2732"/>
      <c r="G2732" s="152" t="s">
        <v>625</v>
      </c>
      <c r="H2732" s="152" t="s">
        <v>606</v>
      </c>
      <c r="I2732" s="152" t="s">
        <v>506</v>
      </c>
      <c r="J2732">
        <v>0.39041999999999999</v>
      </c>
      <c r="K2732" s="152" t="s">
        <v>744</v>
      </c>
      <c r="L2732" s="152" t="s">
        <v>741</v>
      </c>
      <c r="M2732">
        <v>2022</v>
      </c>
      <c r="N2732" t="s">
        <v>7144</v>
      </c>
    </row>
    <row r="2733" spans="1:14">
      <c r="A2733" s="152" t="s">
        <v>3605</v>
      </c>
      <c r="B2733" s="152" t="s">
        <v>444</v>
      </c>
      <c r="C2733" s="152" t="s">
        <v>660</v>
      </c>
      <c r="D2733" s="152" t="s">
        <v>662</v>
      </c>
      <c r="E2733" s="152" t="s">
        <v>224</v>
      </c>
      <c r="F2733"/>
      <c r="G2733" s="152" t="s">
        <v>626</v>
      </c>
      <c r="H2733" s="152" t="s">
        <v>606</v>
      </c>
      <c r="I2733" s="152" t="s">
        <v>506</v>
      </c>
      <c r="J2733">
        <v>0.33617999999999998</v>
      </c>
      <c r="K2733" s="152" t="s">
        <v>744</v>
      </c>
      <c r="L2733" s="152" t="s">
        <v>741</v>
      </c>
      <c r="M2733">
        <v>2022</v>
      </c>
      <c r="N2733" t="s">
        <v>7145</v>
      </c>
    </row>
    <row r="2734" spans="1:14">
      <c r="A2734" s="152" t="s">
        <v>3606</v>
      </c>
      <c r="B2734" s="152" t="s">
        <v>444</v>
      </c>
      <c r="C2734" s="152" t="s">
        <v>660</v>
      </c>
      <c r="D2734" s="152" t="s">
        <v>663</v>
      </c>
      <c r="E2734" s="152" t="s">
        <v>218</v>
      </c>
      <c r="F2734"/>
      <c r="G2734" s="152" t="s">
        <v>623</v>
      </c>
      <c r="H2734" s="152" t="s">
        <v>201</v>
      </c>
      <c r="I2734" s="152" t="s">
        <v>506</v>
      </c>
      <c r="J2734"/>
      <c r="K2734" s="152" t="s">
        <v>744</v>
      </c>
      <c r="L2734" s="152" t="s">
        <v>741</v>
      </c>
      <c r="M2734">
        <v>2022</v>
      </c>
      <c r="N2734" t="s">
        <v>7146</v>
      </c>
    </row>
    <row r="2735" spans="1:14">
      <c r="A2735" s="152" t="s">
        <v>3607</v>
      </c>
      <c r="B2735" s="152" t="s">
        <v>444</v>
      </c>
      <c r="C2735" s="152" t="s">
        <v>660</v>
      </c>
      <c r="D2735" s="152" t="s">
        <v>663</v>
      </c>
      <c r="E2735" s="152" t="s">
        <v>218</v>
      </c>
      <c r="F2735"/>
      <c r="G2735" s="152" t="s">
        <v>624</v>
      </c>
      <c r="H2735" s="152" t="s">
        <v>201</v>
      </c>
      <c r="I2735" s="152" t="s">
        <v>506</v>
      </c>
      <c r="J2735">
        <v>0.13044</v>
      </c>
      <c r="K2735" s="152" t="s">
        <v>744</v>
      </c>
      <c r="L2735" s="152" t="s">
        <v>741</v>
      </c>
      <c r="M2735">
        <v>2022</v>
      </c>
      <c r="N2735" t="s">
        <v>7147</v>
      </c>
    </row>
    <row r="2736" spans="1:14">
      <c r="A2736" s="152" t="s">
        <v>3608</v>
      </c>
      <c r="B2736" s="152" t="s">
        <v>444</v>
      </c>
      <c r="C2736" s="152" t="s">
        <v>660</v>
      </c>
      <c r="D2736" s="152" t="s">
        <v>663</v>
      </c>
      <c r="E2736" s="152" t="s">
        <v>218</v>
      </c>
      <c r="F2736"/>
      <c r="G2736" s="152" t="s">
        <v>625</v>
      </c>
      <c r="H2736" s="152" t="s">
        <v>201</v>
      </c>
      <c r="I2736" s="152" t="s">
        <v>506</v>
      </c>
      <c r="J2736">
        <v>7.0440000000000003E-2</v>
      </c>
      <c r="K2736" s="152" t="s">
        <v>744</v>
      </c>
      <c r="L2736" s="152" t="s">
        <v>741</v>
      </c>
      <c r="M2736">
        <v>2022</v>
      </c>
      <c r="N2736" t="s">
        <v>7148</v>
      </c>
    </row>
    <row r="2737" spans="1:14">
      <c r="A2737" s="152" t="s">
        <v>3609</v>
      </c>
      <c r="B2737" s="152" t="s">
        <v>444</v>
      </c>
      <c r="C2737" s="152" t="s">
        <v>660</v>
      </c>
      <c r="D2737" s="152" t="s">
        <v>663</v>
      </c>
      <c r="E2737" s="152" t="s">
        <v>218</v>
      </c>
      <c r="F2737"/>
      <c r="G2737" s="152" t="s">
        <v>626</v>
      </c>
      <c r="H2737" s="152" t="s">
        <v>201</v>
      </c>
      <c r="I2737" s="152" t="s">
        <v>506</v>
      </c>
      <c r="J2737">
        <v>0.14088000000000001</v>
      </c>
      <c r="K2737" s="152" t="s">
        <v>744</v>
      </c>
      <c r="L2737" s="152" t="s">
        <v>741</v>
      </c>
      <c r="M2737">
        <v>2022</v>
      </c>
      <c r="N2737" t="s">
        <v>7149</v>
      </c>
    </row>
    <row r="2738" spans="1:14">
      <c r="A2738" s="152" t="s">
        <v>3610</v>
      </c>
      <c r="B2738" s="152" t="s">
        <v>444</v>
      </c>
      <c r="C2738" s="152" t="s">
        <v>660</v>
      </c>
      <c r="D2738" s="152" t="s">
        <v>663</v>
      </c>
      <c r="E2738" s="152" t="s">
        <v>218</v>
      </c>
      <c r="F2738"/>
      <c r="G2738" s="152" t="s">
        <v>623</v>
      </c>
      <c r="H2738" s="152" t="s">
        <v>424</v>
      </c>
      <c r="I2738" s="152" t="s">
        <v>506</v>
      </c>
      <c r="J2738">
        <v>0.12878999999999999</v>
      </c>
      <c r="K2738" s="152" t="s">
        <v>744</v>
      </c>
      <c r="L2738" s="152" t="s">
        <v>741</v>
      </c>
      <c r="M2738">
        <v>2022</v>
      </c>
      <c r="N2738" t="s">
        <v>7150</v>
      </c>
    </row>
    <row r="2739" spans="1:14">
      <c r="A2739" s="152" t="s">
        <v>3611</v>
      </c>
      <c r="B2739" s="152" t="s">
        <v>444</v>
      </c>
      <c r="C2739" s="152" t="s">
        <v>660</v>
      </c>
      <c r="D2739" s="152" t="s">
        <v>663</v>
      </c>
      <c r="E2739" s="152" t="s">
        <v>218</v>
      </c>
      <c r="F2739"/>
      <c r="G2739" s="152" t="s">
        <v>624</v>
      </c>
      <c r="H2739" s="152" t="s">
        <v>424</v>
      </c>
      <c r="I2739" s="152" t="s">
        <v>506</v>
      </c>
      <c r="J2739">
        <v>0.13999</v>
      </c>
      <c r="K2739" s="152" t="s">
        <v>744</v>
      </c>
      <c r="L2739" s="152" t="s">
        <v>741</v>
      </c>
      <c r="M2739">
        <v>2022</v>
      </c>
      <c r="N2739" t="s">
        <v>7151</v>
      </c>
    </row>
    <row r="2740" spans="1:14">
      <c r="A2740" s="152" t="s">
        <v>3612</v>
      </c>
      <c r="B2740" s="152" t="s">
        <v>444</v>
      </c>
      <c r="C2740" s="152" t="s">
        <v>660</v>
      </c>
      <c r="D2740" s="152" t="s">
        <v>663</v>
      </c>
      <c r="E2740" s="152" t="s">
        <v>218</v>
      </c>
      <c r="F2740"/>
      <c r="G2740" s="152" t="s">
        <v>625</v>
      </c>
      <c r="H2740" s="152" t="s">
        <v>424</v>
      </c>
      <c r="I2740" s="152" t="s">
        <v>506</v>
      </c>
      <c r="J2740">
        <v>0.15118999999999999</v>
      </c>
      <c r="K2740" s="152" t="s">
        <v>744</v>
      </c>
      <c r="L2740" s="152" t="s">
        <v>741</v>
      </c>
      <c r="M2740">
        <v>2022</v>
      </c>
      <c r="N2740" t="s">
        <v>7152</v>
      </c>
    </row>
    <row r="2741" spans="1:14">
      <c r="A2741" s="152" t="s">
        <v>3613</v>
      </c>
      <c r="B2741" s="152" t="s">
        <v>444</v>
      </c>
      <c r="C2741" s="152" t="s">
        <v>660</v>
      </c>
      <c r="D2741" s="152" t="s">
        <v>663</v>
      </c>
      <c r="E2741" s="152" t="s">
        <v>218</v>
      </c>
      <c r="F2741"/>
      <c r="G2741" s="152" t="s">
        <v>626</v>
      </c>
      <c r="H2741" s="152" t="s">
        <v>424</v>
      </c>
      <c r="I2741" s="152" t="s">
        <v>506</v>
      </c>
      <c r="J2741">
        <v>0.1391</v>
      </c>
      <c r="K2741" s="152" t="s">
        <v>744</v>
      </c>
      <c r="L2741" s="152" t="s">
        <v>741</v>
      </c>
      <c r="M2741">
        <v>2022</v>
      </c>
      <c r="N2741" t="s">
        <v>7153</v>
      </c>
    </row>
    <row r="2742" spans="1:14">
      <c r="A2742" s="152" t="s">
        <v>3614</v>
      </c>
      <c r="B2742" s="152" t="s">
        <v>444</v>
      </c>
      <c r="C2742" s="152" t="s">
        <v>660</v>
      </c>
      <c r="D2742" s="152" t="s">
        <v>663</v>
      </c>
      <c r="E2742" s="152" t="s">
        <v>218</v>
      </c>
      <c r="F2742"/>
      <c r="G2742" s="152" t="s">
        <v>623</v>
      </c>
      <c r="H2742" s="152" t="s">
        <v>606</v>
      </c>
      <c r="I2742" s="152" t="s">
        <v>506</v>
      </c>
      <c r="J2742">
        <v>0.20727000000000001</v>
      </c>
      <c r="K2742" s="152" t="s">
        <v>744</v>
      </c>
      <c r="L2742" s="152" t="s">
        <v>741</v>
      </c>
      <c r="M2742">
        <v>2022</v>
      </c>
      <c r="N2742" t="s">
        <v>7154</v>
      </c>
    </row>
    <row r="2743" spans="1:14">
      <c r="A2743" s="152" t="s">
        <v>3615</v>
      </c>
      <c r="B2743" s="152" t="s">
        <v>444</v>
      </c>
      <c r="C2743" s="152" t="s">
        <v>660</v>
      </c>
      <c r="D2743" s="152" t="s">
        <v>663</v>
      </c>
      <c r="E2743" s="152" t="s">
        <v>218</v>
      </c>
      <c r="F2743"/>
      <c r="G2743" s="152" t="s">
        <v>624</v>
      </c>
      <c r="H2743" s="152" t="s">
        <v>606</v>
      </c>
      <c r="I2743" s="152" t="s">
        <v>506</v>
      </c>
      <c r="J2743">
        <v>0.2253</v>
      </c>
      <c r="K2743" s="152" t="s">
        <v>744</v>
      </c>
      <c r="L2743" s="152" t="s">
        <v>741</v>
      </c>
      <c r="M2743">
        <v>2022</v>
      </c>
      <c r="N2743" t="s">
        <v>7155</v>
      </c>
    </row>
    <row r="2744" spans="1:14">
      <c r="A2744" s="152" t="s">
        <v>3616</v>
      </c>
      <c r="B2744" s="152" t="s">
        <v>444</v>
      </c>
      <c r="C2744" s="152" t="s">
        <v>660</v>
      </c>
      <c r="D2744" s="152" t="s">
        <v>663</v>
      </c>
      <c r="E2744" s="152" t="s">
        <v>218</v>
      </c>
      <c r="F2744"/>
      <c r="G2744" s="152" t="s">
        <v>625</v>
      </c>
      <c r="H2744" s="152" t="s">
        <v>606</v>
      </c>
      <c r="I2744" s="152" t="s">
        <v>506</v>
      </c>
      <c r="J2744">
        <v>0.24332000000000001</v>
      </c>
      <c r="K2744" s="152" t="s">
        <v>744</v>
      </c>
      <c r="L2744" s="152" t="s">
        <v>741</v>
      </c>
      <c r="M2744">
        <v>2022</v>
      </c>
      <c r="N2744" t="s">
        <v>7156</v>
      </c>
    </row>
    <row r="2745" spans="1:14">
      <c r="A2745" s="152" t="s">
        <v>3617</v>
      </c>
      <c r="B2745" s="152" t="s">
        <v>444</v>
      </c>
      <c r="C2745" s="152" t="s">
        <v>660</v>
      </c>
      <c r="D2745" s="152" t="s">
        <v>663</v>
      </c>
      <c r="E2745" s="152" t="s">
        <v>218</v>
      </c>
      <c r="F2745"/>
      <c r="G2745" s="152" t="s">
        <v>626</v>
      </c>
      <c r="H2745" s="152" t="s">
        <v>606</v>
      </c>
      <c r="I2745" s="152" t="s">
        <v>506</v>
      </c>
      <c r="J2745">
        <v>0.22384999999999999</v>
      </c>
      <c r="K2745" s="152" t="s">
        <v>744</v>
      </c>
      <c r="L2745" s="152" t="s">
        <v>741</v>
      </c>
      <c r="M2745">
        <v>2022</v>
      </c>
      <c r="N2745" t="s">
        <v>7157</v>
      </c>
    </row>
    <row r="2746" spans="1:14">
      <c r="A2746" s="152" t="s">
        <v>3618</v>
      </c>
      <c r="B2746" s="152" t="s">
        <v>444</v>
      </c>
      <c r="C2746" s="152" t="s">
        <v>660</v>
      </c>
      <c r="D2746" s="152" t="s">
        <v>663</v>
      </c>
      <c r="E2746" s="152" t="s">
        <v>219</v>
      </c>
      <c r="F2746"/>
      <c r="G2746" s="152" t="s">
        <v>623</v>
      </c>
      <c r="H2746" s="152" t="s">
        <v>201</v>
      </c>
      <c r="I2746" s="152" t="s">
        <v>506</v>
      </c>
      <c r="J2746"/>
      <c r="K2746" s="152" t="s">
        <v>744</v>
      </c>
      <c r="L2746" s="152" t="s">
        <v>741</v>
      </c>
      <c r="M2746">
        <v>2022</v>
      </c>
      <c r="N2746" t="s">
        <v>7158</v>
      </c>
    </row>
    <row r="2747" spans="1:14">
      <c r="A2747" s="152" t="s">
        <v>3619</v>
      </c>
      <c r="B2747" s="152" t="s">
        <v>444</v>
      </c>
      <c r="C2747" s="152" t="s">
        <v>660</v>
      </c>
      <c r="D2747" s="152" t="s">
        <v>663</v>
      </c>
      <c r="E2747" s="152" t="s">
        <v>219</v>
      </c>
      <c r="F2747"/>
      <c r="G2747" s="152" t="s">
        <v>624</v>
      </c>
      <c r="H2747" s="152" t="s">
        <v>201</v>
      </c>
      <c r="I2747" s="152" t="s">
        <v>506</v>
      </c>
      <c r="J2747">
        <v>6.9610000000000005E-2</v>
      </c>
      <c r="K2747" s="152" t="s">
        <v>744</v>
      </c>
      <c r="L2747" s="152" t="s">
        <v>741</v>
      </c>
      <c r="M2747">
        <v>2022</v>
      </c>
      <c r="N2747" t="s">
        <v>7159</v>
      </c>
    </row>
    <row r="2748" spans="1:14">
      <c r="A2748" s="152" t="s">
        <v>3620</v>
      </c>
      <c r="B2748" s="152" t="s">
        <v>444</v>
      </c>
      <c r="C2748" s="152" t="s">
        <v>660</v>
      </c>
      <c r="D2748" s="152" t="s">
        <v>663</v>
      </c>
      <c r="E2748" s="152" t="s">
        <v>219</v>
      </c>
      <c r="F2748"/>
      <c r="G2748" s="152" t="s">
        <v>625</v>
      </c>
      <c r="H2748" s="152" t="s">
        <v>201</v>
      </c>
      <c r="I2748" s="152" t="s">
        <v>506</v>
      </c>
      <c r="J2748">
        <v>3.9149999999999997E-2</v>
      </c>
      <c r="K2748" s="152" t="s">
        <v>744</v>
      </c>
      <c r="L2748" s="152" t="s">
        <v>741</v>
      </c>
      <c r="M2748">
        <v>2022</v>
      </c>
      <c r="N2748" t="s">
        <v>7160</v>
      </c>
    </row>
    <row r="2749" spans="1:14">
      <c r="A2749" s="152" t="s">
        <v>3621</v>
      </c>
      <c r="B2749" s="152" t="s">
        <v>444</v>
      </c>
      <c r="C2749" s="152" t="s">
        <v>660</v>
      </c>
      <c r="D2749" s="152" t="s">
        <v>663</v>
      </c>
      <c r="E2749" s="152" t="s">
        <v>219</v>
      </c>
      <c r="F2749"/>
      <c r="G2749" s="152" t="s">
        <v>626</v>
      </c>
      <c r="H2749" s="152" t="s">
        <v>201</v>
      </c>
      <c r="I2749" s="152" t="s">
        <v>506</v>
      </c>
      <c r="J2749">
        <v>9.8269999999999996E-2</v>
      </c>
      <c r="K2749" s="152" t="s">
        <v>744</v>
      </c>
      <c r="L2749" s="152" t="s">
        <v>741</v>
      </c>
      <c r="M2749">
        <v>2022</v>
      </c>
      <c r="N2749" t="s">
        <v>7161</v>
      </c>
    </row>
    <row r="2750" spans="1:14">
      <c r="A2750" s="152" t="s">
        <v>3622</v>
      </c>
      <c r="B2750" s="152" t="s">
        <v>444</v>
      </c>
      <c r="C2750" s="152" t="s">
        <v>660</v>
      </c>
      <c r="D2750" s="152" t="s">
        <v>663</v>
      </c>
      <c r="E2750" s="152" t="s">
        <v>219</v>
      </c>
      <c r="F2750"/>
      <c r="G2750" s="152" t="s">
        <v>623</v>
      </c>
      <c r="H2750" s="152" t="s">
        <v>424</v>
      </c>
      <c r="I2750" s="152" t="s">
        <v>506</v>
      </c>
      <c r="J2750">
        <v>0.15461</v>
      </c>
      <c r="K2750" s="152" t="s">
        <v>744</v>
      </c>
      <c r="L2750" s="152" t="s">
        <v>741</v>
      </c>
      <c r="M2750">
        <v>2022</v>
      </c>
      <c r="N2750" t="s">
        <v>7162</v>
      </c>
    </row>
    <row r="2751" spans="1:14">
      <c r="A2751" s="152" t="s">
        <v>3623</v>
      </c>
      <c r="B2751" s="152" t="s">
        <v>444</v>
      </c>
      <c r="C2751" s="152" t="s">
        <v>660</v>
      </c>
      <c r="D2751" s="152" t="s">
        <v>663</v>
      </c>
      <c r="E2751" s="152" t="s">
        <v>219</v>
      </c>
      <c r="F2751"/>
      <c r="G2751" s="152" t="s">
        <v>624</v>
      </c>
      <c r="H2751" s="152" t="s">
        <v>424</v>
      </c>
      <c r="I2751" s="152" t="s">
        <v>506</v>
      </c>
      <c r="J2751">
        <v>0.1767</v>
      </c>
      <c r="K2751" s="152" t="s">
        <v>744</v>
      </c>
      <c r="L2751" s="152" t="s">
        <v>741</v>
      </c>
      <c r="M2751">
        <v>2022</v>
      </c>
      <c r="N2751" t="s">
        <v>7163</v>
      </c>
    </row>
    <row r="2752" spans="1:14">
      <c r="A2752" s="152" t="s">
        <v>3624</v>
      </c>
      <c r="B2752" s="152" t="s">
        <v>444</v>
      </c>
      <c r="C2752" s="152" t="s">
        <v>660</v>
      </c>
      <c r="D2752" s="152" t="s">
        <v>663</v>
      </c>
      <c r="E2752" s="152" t="s">
        <v>219</v>
      </c>
      <c r="F2752"/>
      <c r="G2752" s="152" t="s">
        <v>625</v>
      </c>
      <c r="H2752" s="152" t="s">
        <v>424</v>
      </c>
      <c r="I2752" s="152" t="s">
        <v>506</v>
      </c>
      <c r="J2752">
        <v>0.19878000000000001</v>
      </c>
      <c r="K2752" s="152" t="s">
        <v>744</v>
      </c>
      <c r="L2752" s="152" t="s">
        <v>741</v>
      </c>
      <c r="M2752">
        <v>2022</v>
      </c>
      <c r="N2752" t="s">
        <v>7164</v>
      </c>
    </row>
    <row r="2753" spans="1:14">
      <c r="A2753" s="152" t="s">
        <v>3625</v>
      </c>
      <c r="B2753" s="152" t="s">
        <v>444</v>
      </c>
      <c r="C2753" s="152" t="s">
        <v>660</v>
      </c>
      <c r="D2753" s="152" t="s">
        <v>663</v>
      </c>
      <c r="E2753" s="152" t="s">
        <v>219</v>
      </c>
      <c r="F2753"/>
      <c r="G2753" s="152" t="s">
        <v>626</v>
      </c>
      <c r="H2753" s="152" t="s">
        <v>424</v>
      </c>
      <c r="I2753" s="152" t="s">
        <v>506</v>
      </c>
      <c r="J2753">
        <v>0.16963</v>
      </c>
      <c r="K2753" s="152" t="s">
        <v>744</v>
      </c>
      <c r="L2753" s="152" t="s">
        <v>741</v>
      </c>
      <c r="M2753">
        <v>2022</v>
      </c>
      <c r="N2753" t="s">
        <v>7165</v>
      </c>
    </row>
    <row r="2754" spans="1:14">
      <c r="A2754" s="152" t="s">
        <v>3626</v>
      </c>
      <c r="B2754" s="152" t="s">
        <v>444</v>
      </c>
      <c r="C2754" s="152" t="s">
        <v>660</v>
      </c>
      <c r="D2754" s="152" t="s">
        <v>663</v>
      </c>
      <c r="E2754" s="152" t="s">
        <v>219</v>
      </c>
      <c r="F2754"/>
      <c r="G2754" s="152" t="s">
        <v>623</v>
      </c>
      <c r="H2754" s="152" t="s">
        <v>606</v>
      </c>
      <c r="I2754" s="152" t="s">
        <v>506</v>
      </c>
      <c r="J2754">
        <v>0.24882000000000001</v>
      </c>
      <c r="K2754" s="152" t="s">
        <v>744</v>
      </c>
      <c r="L2754" s="152" t="s">
        <v>741</v>
      </c>
      <c r="M2754">
        <v>2022</v>
      </c>
      <c r="N2754" t="s">
        <v>7166</v>
      </c>
    </row>
    <row r="2755" spans="1:14">
      <c r="A2755" s="152" t="s">
        <v>3627</v>
      </c>
      <c r="B2755" s="152" t="s">
        <v>444</v>
      </c>
      <c r="C2755" s="152" t="s">
        <v>660</v>
      </c>
      <c r="D2755" s="152" t="s">
        <v>663</v>
      </c>
      <c r="E2755" s="152" t="s">
        <v>219</v>
      </c>
      <c r="F2755"/>
      <c r="G2755" s="152" t="s">
        <v>624</v>
      </c>
      <c r="H2755" s="152" t="s">
        <v>606</v>
      </c>
      <c r="I2755" s="152" t="s">
        <v>506</v>
      </c>
      <c r="J2755">
        <v>0.28437000000000001</v>
      </c>
      <c r="K2755" s="152" t="s">
        <v>744</v>
      </c>
      <c r="L2755" s="152" t="s">
        <v>741</v>
      </c>
      <c r="M2755">
        <v>2022</v>
      </c>
      <c r="N2755" t="s">
        <v>7167</v>
      </c>
    </row>
    <row r="2756" spans="1:14">
      <c r="A2756" s="152" t="s">
        <v>3628</v>
      </c>
      <c r="B2756" s="152" t="s">
        <v>444</v>
      </c>
      <c r="C2756" s="152" t="s">
        <v>660</v>
      </c>
      <c r="D2756" s="152" t="s">
        <v>663</v>
      </c>
      <c r="E2756" s="152" t="s">
        <v>219</v>
      </c>
      <c r="F2756"/>
      <c r="G2756" s="152" t="s">
        <v>625</v>
      </c>
      <c r="H2756" s="152" t="s">
        <v>606</v>
      </c>
      <c r="I2756" s="152" t="s">
        <v>506</v>
      </c>
      <c r="J2756">
        <v>0.31991000000000003</v>
      </c>
      <c r="K2756" s="152" t="s">
        <v>744</v>
      </c>
      <c r="L2756" s="152" t="s">
        <v>741</v>
      </c>
      <c r="M2756">
        <v>2022</v>
      </c>
      <c r="N2756" t="s">
        <v>7168</v>
      </c>
    </row>
    <row r="2757" spans="1:14">
      <c r="A2757" s="152" t="s">
        <v>3629</v>
      </c>
      <c r="B2757" s="152" t="s">
        <v>444</v>
      </c>
      <c r="C2757" s="152" t="s">
        <v>660</v>
      </c>
      <c r="D2757" s="152" t="s">
        <v>663</v>
      </c>
      <c r="E2757" s="152" t="s">
        <v>219</v>
      </c>
      <c r="F2757"/>
      <c r="G2757" s="152" t="s">
        <v>626</v>
      </c>
      <c r="H2757" s="152" t="s">
        <v>606</v>
      </c>
      <c r="I2757" s="152" t="s">
        <v>506</v>
      </c>
      <c r="J2757">
        <v>0.27299000000000001</v>
      </c>
      <c r="K2757" s="152" t="s">
        <v>744</v>
      </c>
      <c r="L2757" s="152" t="s">
        <v>741</v>
      </c>
      <c r="M2757">
        <v>2022</v>
      </c>
      <c r="N2757" t="s">
        <v>7169</v>
      </c>
    </row>
    <row r="2758" spans="1:14">
      <c r="A2758" s="152" t="s">
        <v>3630</v>
      </c>
      <c r="B2758" s="152" t="s">
        <v>444</v>
      </c>
      <c r="C2758" s="152" t="s">
        <v>660</v>
      </c>
      <c r="D2758" s="152" t="s">
        <v>663</v>
      </c>
      <c r="E2758" s="152" t="s">
        <v>220</v>
      </c>
      <c r="F2758"/>
      <c r="G2758" s="152" t="s">
        <v>623</v>
      </c>
      <c r="H2758" s="152" t="s">
        <v>201</v>
      </c>
      <c r="I2758" s="152" t="s">
        <v>506</v>
      </c>
      <c r="J2758"/>
      <c r="K2758" s="152" t="s">
        <v>744</v>
      </c>
      <c r="L2758" s="152" t="s">
        <v>741</v>
      </c>
      <c r="M2758">
        <v>2022</v>
      </c>
      <c r="N2758" t="s">
        <v>7170</v>
      </c>
    </row>
    <row r="2759" spans="1:14">
      <c r="A2759" s="152" t="s">
        <v>3631</v>
      </c>
      <c r="B2759" s="152" t="s">
        <v>444</v>
      </c>
      <c r="C2759" s="152" t="s">
        <v>660</v>
      </c>
      <c r="D2759" s="152" t="s">
        <v>663</v>
      </c>
      <c r="E2759" s="152" t="s">
        <v>220</v>
      </c>
      <c r="F2759"/>
      <c r="G2759" s="152" t="s">
        <v>624</v>
      </c>
      <c r="H2759" s="152" t="s">
        <v>201</v>
      </c>
      <c r="I2759" s="152" t="s">
        <v>506</v>
      </c>
      <c r="J2759">
        <v>5.8999999999999997E-2</v>
      </c>
      <c r="K2759" s="152" t="s">
        <v>744</v>
      </c>
      <c r="L2759" s="152" t="s">
        <v>741</v>
      </c>
      <c r="M2759">
        <v>2022</v>
      </c>
      <c r="N2759" t="s">
        <v>7171</v>
      </c>
    </row>
    <row r="2760" spans="1:14">
      <c r="A2760" s="152" t="s">
        <v>3632</v>
      </c>
      <c r="B2760" s="152" t="s">
        <v>444</v>
      </c>
      <c r="C2760" s="152" t="s">
        <v>660</v>
      </c>
      <c r="D2760" s="152" t="s">
        <v>663</v>
      </c>
      <c r="E2760" s="152" t="s">
        <v>220</v>
      </c>
      <c r="F2760"/>
      <c r="G2760" s="152" t="s">
        <v>625</v>
      </c>
      <c r="H2760" s="152" t="s">
        <v>201</v>
      </c>
      <c r="I2760" s="152" t="s">
        <v>506</v>
      </c>
      <c r="J2760">
        <v>3.4810000000000001E-2</v>
      </c>
      <c r="K2760" s="152" t="s">
        <v>744</v>
      </c>
      <c r="L2760" s="152" t="s">
        <v>741</v>
      </c>
      <c r="M2760">
        <v>2022</v>
      </c>
      <c r="N2760" t="s">
        <v>7172</v>
      </c>
    </row>
    <row r="2761" spans="1:14">
      <c r="A2761" s="152" t="s">
        <v>3633</v>
      </c>
      <c r="B2761" s="152" t="s">
        <v>444</v>
      </c>
      <c r="C2761" s="152" t="s">
        <v>660</v>
      </c>
      <c r="D2761" s="152" t="s">
        <v>663</v>
      </c>
      <c r="E2761" s="152" t="s">
        <v>220</v>
      </c>
      <c r="F2761"/>
      <c r="G2761" s="152" t="s">
        <v>626</v>
      </c>
      <c r="H2761" s="152" t="s">
        <v>201</v>
      </c>
      <c r="I2761" s="152" t="s">
        <v>506</v>
      </c>
      <c r="J2761">
        <v>5.2499999999999998E-2</v>
      </c>
      <c r="K2761" s="152" t="s">
        <v>744</v>
      </c>
      <c r="L2761" s="152" t="s">
        <v>741</v>
      </c>
      <c r="M2761">
        <v>2022</v>
      </c>
      <c r="N2761" t="s">
        <v>7173</v>
      </c>
    </row>
    <row r="2762" spans="1:14">
      <c r="A2762" s="152" t="s">
        <v>3634</v>
      </c>
      <c r="B2762" s="152" t="s">
        <v>444</v>
      </c>
      <c r="C2762" s="152" t="s">
        <v>660</v>
      </c>
      <c r="D2762" s="152" t="s">
        <v>663</v>
      </c>
      <c r="E2762" s="152" t="s">
        <v>220</v>
      </c>
      <c r="F2762"/>
      <c r="G2762" s="152" t="s">
        <v>623</v>
      </c>
      <c r="H2762" s="152" t="s">
        <v>424</v>
      </c>
      <c r="I2762" s="152" t="s">
        <v>506</v>
      </c>
      <c r="J2762">
        <v>0.22103999999999999</v>
      </c>
      <c r="K2762" s="152" t="s">
        <v>744</v>
      </c>
      <c r="L2762" s="152" t="s">
        <v>741</v>
      </c>
      <c r="M2762">
        <v>2022</v>
      </c>
      <c r="N2762" t="s">
        <v>7174</v>
      </c>
    </row>
    <row r="2763" spans="1:14">
      <c r="A2763" s="152" t="s">
        <v>3635</v>
      </c>
      <c r="B2763" s="152" t="s">
        <v>444</v>
      </c>
      <c r="C2763" s="152" t="s">
        <v>660</v>
      </c>
      <c r="D2763" s="152" t="s">
        <v>663</v>
      </c>
      <c r="E2763" s="152" t="s">
        <v>220</v>
      </c>
      <c r="F2763"/>
      <c r="G2763" s="152" t="s">
        <v>624</v>
      </c>
      <c r="H2763" s="152" t="s">
        <v>424</v>
      </c>
      <c r="I2763" s="152" t="s">
        <v>506</v>
      </c>
      <c r="J2763">
        <v>0.26956999999999998</v>
      </c>
      <c r="K2763" s="152" t="s">
        <v>744</v>
      </c>
      <c r="L2763" s="152" t="s">
        <v>741</v>
      </c>
      <c r="M2763">
        <v>2022</v>
      </c>
      <c r="N2763" t="s">
        <v>7175</v>
      </c>
    </row>
    <row r="2764" spans="1:14">
      <c r="A2764" s="152" t="s">
        <v>3636</v>
      </c>
      <c r="B2764" s="152" t="s">
        <v>444</v>
      </c>
      <c r="C2764" s="152" t="s">
        <v>660</v>
      </c>
      <c r="D2764" s="152" t="s">
        <v>663</v>
      </c>
      <c r="E2764" s="152" t="s">
        <v>220</v>
      </c>
      <c r="F2764"/>
      <c r="G2764" s="152" t="s">
        <v>625</v>
      </c>
      <c r="H2764" s="152" t="s">
        <v>424</v>
      </c>
      <c r="I2764" s="152" t="s">
        <v>506</v>
      </c>
      <c r="J2764">
        <v>0.31808999999999998</v>
      </c>
      <c r="K2764" s="152" t="s">
        <v>744</v>
      </c>
      <c r="L2764" s="152" t="s">
        <v>741</v>
      </c>
      <c r="M2764">
        <v>2022</v>
      </c>
      <c r="N2764" t="s">
        <v>7176</v>
      </c>
    </row>
    <row r="2765" spans="1:14">
      <c r="A2765" s="152" t="s">
        <v>3637</v>
      </c>
      <c r="B2765" s="152" t="s">
        <v>444</v>
      </c>
      <c r="C2765" s="152" t="s">
        <v>660</v>
      </c>
      <c r="D2765" s="152" t="s">
        <v>663</v>
      </c>
      <c r="E2765" s="152" t="s">
        <v>220</v>
      </c>
      <c r="F2765"/>
      <c r="G2765" s="152" t="s">
        <v>626</v>
      </c>
      <c r="H2765" s="152" t="s">
        <v>424</v>
      </c>
      <c r="I2765" s="152" t="s">
        <v>506</v>
      </c>
      <c r="J2765">
        <v>0.27709</v>
      </c>
      <c r="K2765" s="152" t="s">
        <v>744</v>
      </c>
      <c r="L2765" s="152" t="s">
        <v>741</v>
      </c>
      <c r="M2765">
        <v>2022</v>
      </c>
      <c r="N2765" t="s">
        <v>7177</v>
      </c>
    </row>
    <row r="2766" spans="1:14">
      <c r="A2766" s="152" t="s">
        <v>3638</v>
      </c>
      <c r="B2766" s="152" t="s">
        <v>444</v>
      </c>
      <c r="C2766" s="152" t="s">
        <v>660</v>
      </c>
      <c r="D2766" s="152" t="s">
        <v>663</v>
      </c>
      <c r="E2766" s="152" t="s">
        <v>220</v>
      </c>
      <c r="F2766"/>
      <c r="G2766" s="152" t="s">
        <v>623</v>
      </c>
      <c r="H2766" s="152" t="s">
        <v>606</v>
      </c>
      <c r="I2766" s="152" t="s">
        <v>506</v>
      </c>
      <c r="J2766">
        <v>0.35574</v>
      </c>
      <c r="K2766" s="152" t="s">
        <v>744</v>
      </c>
      <c r="L2766" s="152" t="s">
        <v>741</v>
      </c>
      <c r="M2766">
        <v>2022</v>
      </c>
      <c r="N2766" t="s">
        <v>7178</v>
      </c>
    </row>
    <row r="2767" spans="1:14">
      <c r="A2767" s="152" t="s">
        <v>3639</v>
      </c>
      <c r="B2767" s="152" t="s">
        <v>444</v>
      </c>
      <c r="C2767" s="152" t="s">
        <v>660</v>
      </c>
      <c r="D2767" s="152" t="s">
        <v>663</v>
      </c>
      <c r="E2767" s="152" t="s">
        <v>220</v>
      </c>
      <c r="F2767"/>
      <c r="G2767" s="152" t="s">
        <v>624</v>
      </c>
      <c r="H2767" s="152" t="s">
        <v>606</v>
      </c>
      <c r="I2767" s="152" t="s">
        <v>506</v>
      </c>
      <c r="J2767">
        <v>0.43382999999999999</v>
      </c>
      <c r="K2767" s="152" t="s">
        <v>744</v>
      </c>
      <c r="L2767" s="152" t="s">
        <v>741</v>
      </c>
      <c r="M2767">
        <v>2022</v>
      </c>
      <c r="N2767" t="s">
        <v>7179</v>
      </c>
    </row>
    <row r="2768" spans="1:14">
      <c r="A2768" s="152" t="s">
        <v>3640</v>
      </c>
      <c r="B2768" s="152" t="s">
        <v>444</v>
      </c>
      <c r="C2768" s="152" t="s">
        <v>660</v>
      </c>
      <c r="D2768" s="152" t="s">
        <v>663</v>
      </c>
      <c r="E2768" s="152" t="s">
        <v>220</v>
      </c>
      <c r="F2768"/>
      <c r="G2768" s="152" t="s">
        <v>625</v>
      </c>
      <c r="H2768" s="152" t="s">
        <v>606</v>
      </c>
      <c r="I2768" s="152" t="s">
        <v>506</v>
      </c>
      <c r="J2768">
        <v>0.51190999999999998</v>
      </c>
      <c r="K2768" s="152" t="s">
        <v>744</v>
      </c>
      <c r="L2768" s="152" t="s">
        <v>741</v>
      </c>
      <c r="M2768">
        <v>2022</v>
      </c>
      <c r="N2768" t="s">
        <v>7180</v>
      </c>
    </row>
    <row r="2769" spans="1:14">
      <c r="A2769" s="152" t="s">
        <v>3641</v>
      </c>
      <c r="B2769" s="152" t="s">
        <v>444</v>
      </c>
      <c r="C2769" s="152" t="s">
        <v>660</v>
      </c>
      <c r="D2769" s="152" t="s">
        <v>663</v>
      </c>
      <c r="E2769" s="152" t="s">
        <v>220</v>
      </c>
      <c r="F2769"/>
      <c r="G2769" s="152" t="s">
        <v>626</v>
      </c>
      <c r="H2769" s="152" t="s">
        <v>606</v>
      </c>
      <c r="I2769" s="152" t="s">
        <v>506</v>
      </c>
      <c r="J2769">
        <v>0.44594</v>
      </c>
      <c r="K2769" s="152" t="s">
        <v>744</v>
      </c>
      <c r="L2769" s="152" t="s">
        <v>741</v>
      </c>
      <c r="M2769">
        <v>2022</v>
      </c>
      <c r="N2769" t="s">
        <v>7181</v>
      </c>
    </row>
    <row r="2770" spans="1:14">
      <c r="A2770" s="152" t="s">
        <v>3642</v>
      </c>
      <c r="B2770" s="152" t="s">
        <v>444</v>
      </c>
      <c r="C2770" s="152" t="s">
        <v>660</v>
      </c>
      <c r="D2770" s="152" t="s">
        <v>663</v>
      </c>
      <c r="E2770" s="152" t="s">
        <v>198</v>
      </c>
      <c r="F2770"/>
      <c r="G2770" s="152" t="s">
        <v>623</v>
      </c>
      <c r="H2770" s="152" t="s">
        <v>201</v>
      </c>
      <c r="I2770" s="152" t="s">
        <v>506</v>
      </c>
      <c r="J2770"/>
      <c r="K2770" s="152" t="s">
        <v>744</v>
      </c>
      <c r="L2770" s="152" t="s">
        <v>741</v>
      </c>
      <c r="M2770">
        <v>2022</v>
      </c>
      <c r="N2770" t="s">
        <v>7182</v>
      </c>
    </row>
    <row r="2771" spans="1:14">
      <c r="A2771" s="152" t="s">
        <v>3643</v>
      </c>
      <c r="B2771" s="152" t="s">
        <v>444</v>
      </c>
      <c r="C2771" s="152" t="s">
        <v>660</v>
      </c>
      <c r="D2771" s="152" t="s">
        <v>663</v>
      </c>
      <c r="E2771" s="152" t="s">
        <v>198</v>
      </c>
      <c r="F2771"/>
      <c r="G2771" s="152" t="s">
        <v>624</v>
      </c>
      <c r="H2771" s="152" t="s">
        <v>201</v>
      </c>
      <c r="I2771" s="152" t="s">
        <v>506</v>
      </c>
      <c r="J2771">
        <v>6.3880000000000006E-2</v>
      </c>
      <c r="K2771" s="152" t="s">
        <v>744</v>
      </c>
      <c r="L2771" s="152" t="s">
        <v>741</v>
      </c>
      <c r="M2771">
        <v>2022</v>
      </c>
      <c r="N2771" t="s">
        <v>7183</v>
      </c>
    </row>
    <row r="2772" spans="1:14">
      <c r="A2772" s="152" t="s">
        <v>3644</v>
      </c>
      <c r="B2772" s="152" t="s">
        <v>444</v>
      </c>
      <c r="C2772" s="152" t="s">
        <v>660</v>
      </c>
      <c r="D2772" s="152" t="s">
        <v>663</v>
      </c>
      <c r="E2772" s="152" t="s">
        <v>198</v>
      </c>
      <c r="F2772"/>
      <c r="G2772" s="152" t="s">
        <v>625</v>
      </c>
      <c r="H2772" s="152" t="s">
        <v>201</v>
      </c>
      <c r="I2772" s="152" t="s">
        <v>506</v>
      </c>
      <c r="J2772">
        <v>3.7199999999999997E-2</v>
      </c>
      <c r="K2772" s="152" t="s">
        <v>744</v>
      </c>
      <c r="L2772" s="152" t="s">
        <v>741</v>
      </c>
      <c r="M2772">
        <v>2022</v>
      </c>
      <c r="N2772" t="s">
        <v>7184</v>
      </c>
    </row>
    <row r="2773" spans="1:14">
      <c r="A2773" s="152" t="s">
        <v>3645</v>
      </c>
      <c r="B2773" s="152" t="s">
        <v>444</v>
      </c>
      <c r="C2773" s="152" t="s">
        <v>660</v>
      </c>
      <c r="D2773" s="152" t="s">
        <v>663</v>
      </c>
      <c r="E2773" s="152" t="s">
        <v>198</v>
      </c>
      <c r="F2773"/>
      <c r="G2773" s="152" t="s">
        <v>626</v>
      </c>
      <c r="H2773" s="152" t="s">
        <v>201</v>
      </c>
      <c r="I2773" s="152" t="s">
        <v>506</v>
      </c>
      <c r="J2773">
        <v>6.0130000000000003E-2</v>
      </c>
      <c r="K2773" s="152" t="s">
        <v>744</v>
      </c>
      <c r="L2773" s="152" t="s">
        <v>741</v>
      </c>
      <c r="M2773">
        <v>2022</v>
      </c>
      <c r="N2773" t="s">
        <v>7185</v>
      </c>
    </row>
    <row r="2774" spans="1:14">
      <c r="A2774" s="152" t="s">
        <v>3646</v>
      </c>
      <c r="B2774" s="152" t="s">
        <v>444</v>
      </c>
      <c r="C2774" s="152" t="s">
        <v>660</v>
      </c>
      <c r="D2774" s="152" t="s">
        <v>663</v>
      </c>
      <c r="E2774" s="152" t="s">
        <v>198</v>
      </c>
      <c r="F2774"/>
      <c r="G2774" s="152" t="s">
        <v>623</v>
      </c>
      <c r="H2774" s="152" t="s">
        <v>424</v>
      </c>
      <c r="I2774" s="152" t="s">
        <v>506</v>
      </c>
      <c r="J2774">
        <v>0.19173999999999999</v>
      </c>
      <c r="K2774" s="152" t="s">
        <v>744</v>
      </c>
      <c r="L2774" s="152" t="s">
        <v>741</v>
      </c>
      <c r="M2774">
        <v>2022</v>
      </c>
      <c r="N2774" t="s">
        <v>7186</v>
      </c>
    </row>
    <row r="2775" spans="1:14">
      <c r="A2775" s="152" t="s">
        <v>3647</v>
      </c>
      <c r="B2775" s="152" t="s">
        <v>444</v>
      </c>
      <c r="C2775" s="152" t="s">
        <v>660</v>
      </c>
      <c r="D2775" s="152" t="s">
        <v>663</v>
      </c>
      <c r="E2775" s="152" t="s">
        <v>198</v>
      </c>
      <c r="F2775"/>
      <c r="G2775" s="152" t="s">
        <v>624</v>
      </c>
      <c r="H2775" s="152" t="s">
        <v>424</v>
      </c>
      <c r="I2775" s="152" t="s">
        <v>506</v>
      </c>
      <c r="J2775">
        <v>0.22844999999999999</v>
      </c>
      <c r="K2775" s="152" t="s">
        <v>744</v>
      </c>
      <c r="L2775" s="152" t="s">
        <v>741</v>
      </c>
      <c r="M2775">
        <v>2022</v>
      </c>
      <c r="N2775" t="s">
        <v>7187</v>
      </c>
    </row>
    <row r="2776" spans="1:14">
      <c r="A2776" s="152" t="s">
        <v>3648</v>
      </c>
      <c r="B2776" s="152" t="s">
        <v>444</v>
      </c>
      <c r="C2776" s="152" t="s">
        <v>660</v>
      </c>
      <c r="D2776" s="152" t="s">
        <v>663</v>
      </c>
      <c r="E2776" s="152" t="s">
        <v>198</v>
      </c>
      <c r="F2776"/>
      <c r="G2776" s="152" t="s">
        <v>625</v>
      </c>
      <c r="H2776" s="152" t="s">
        <v>424</v>
      </c>
      <c r="I2776" s="152" t="s">
        <v>506</v>
      </c>
      <c r="J2776">
        <v>0.26517000000000002</v>
      </c>
      <c r="K2776" s="152" t="s">
        <v>744</v>
      </c>
      <c r="L2776" s="152" t="s">
        <v>741</v>
      </c>
      <c r="M2776">
        <v>2022</v>
      </c>
      <c r="N2776" t="s">
        <v>7188</v>
      </c>
    </row>
    <row r="2777" spans="1:14">
      <c r="A2777" s="152" t="s">
        <v>3649</v>
      </c>
      <c r="B2777" s="152" t="s">
        <v>444</v>
      </c>
      <c r="C2777" s="152" t="s">
        <v>660</v>
      </c>
      <c r="D2777" s="152" t="s">
        <v>663</v>
      </c>
      <c r="E2777" s="152" t="s">
        <v>198</v>
      </c>
      <c r="F2777"/>
      <c r="G2777" s="152" t="s">
        <v>626</v>
      </c>
      <c r="H2777" s="152" t="s">
        <v>424</v>
      </c>
      <c r="I2777" s="152" t="s">
        <v>506</v>
      </c>
      <c r="J2777">
        <v>0.23236999999999999</v>
      </c>
      <c r="K2777" s="152" t="s">
        <v>744</v>
      </c>
      <c r="L2777" s="152" t="s">
        <v>741</v>
      </c>
      <c r="M2777">
        <v>2022</v>
      </c>
      <c r="N2777" t="s">
        <v>7189</v>
      </c>
    </row>
    <row r="2778" spans="1:14">
      <c r="A2778" s="152" t="s">
        <v>3650</v>
      </c>
      <c r="B2778" s="152" t="s">
        <v>444</v>
      </c>
      <c r="C2778" s="152" t="s">
        <v>660</v>
      </c>
      <c r="D2778" s="152" t="s">
        <v>663</v>
      </c>
      <c r="E2778" s="152" t="s">
        <v>198</v>
      </c>
      <c r="F2778"/>
      <c r="G2778" s="152" t="s">
        <v>623</v>
      </c>
      <c r="H2778" s="152" t="s">
        <v>606</v>
      </c>
      <c r="I2778" s="152" t="s">
        <v>506</v>
      </c>
      <c r="J2778">
        <v>0.30857000000000001</v>
      </c>
      <c r="K2778" s="152" t="s">
        <v>744</v>
      </c>
      <c r="L2778" s="152" t="s">
        <v>741</v>
      </c>
      <c r="M2778">
        <v>2022</v>
      </c>
      <c r="N2778" t="s">
        <v>7190</v>
      </c>
    </row>
    <row r="2779" spans="1:14">
      <c r="A2779" s="152" t="s">
        <v>3651</v>
      </c>
      <c r="B2779" s="152" t="s">
        <v>444</v>
      </c>
      <c r="C2779" s="152" t="s">
        <v>660</v>
      </c>
      <c r="D2779" s="152" t="s">
        <v>663</v>
      </c>
      <c r="E2779" s="152" t="s">
        <v>198</v>
      </c>
      <c r="F2779"/>
      <c r="G2779" s="152" t="s">
        <v>624</v>
      </c>
      <c r="H2779" s="152" t="s">
        <v>606</v>
      </c>
      <c r="I2779" s="152" t="s">
        <v>506</v>
      </c>
      <c r="J2779">
        <v>0.36765999999999999</v>
      </c>
      <c r="K2779" s="152" t="s">
        <v>744</v>
      </c>
      <c r="L2779" s="152" t="s">
        <v>741</v>
      </c>
      <c r="M2779">
        <v>2022</v>
      </c>
      <c r="N2779" t="s">
        <v>7191</v>
      </c>
    </row>
    <row r="2780" spans="1:14">
      <c r="A2780" s="152" t="s">
        <v>3652</v>
      </c>
      <c r="B2780" s="152" t="s">
        <v>444</v>
      </c>
      <c r="C2780" s="152" t="s">
        <v>660</v>
      </c>
      <c r="D2780" s="152" t="s">
        <v>663</v>
      </c>
      <c r="E2780" s="152" t="s">
        <v>198</v>
      </c>
      <c r="F2780"/>
      <c r="G2780" s="152" t="s">
        <v>625</v>
      </c>
      <c r="H2780" s="152" t="s">
        <v>606</v>
      </c>
      <c r="I2780" s="152" t="s">
        <v>506</v>
      </c>
      <c r="J2780">
        <v>0.42674000000000001</v>
      </c>
      <c r="K2780" s="152" t="s">
        <v>744</v>
      </c>
      <c r="L2780" s="152" t="s">
        <v>741</v>
      </c>
      <c r="M2780">
        <v>2022</v>
      </c>
      <c r="N2780" t="s">
        <v>7192</v>
      </c>
    </row>
    <row r="2781" spans="1:14">
      <c r="A2781" s="152" t="s">
        <v>3653</v>
      </c>
      <c r="B2781" s="152" t="s">
        <v>444</v>
      </c>
      <c r="C2781" s="152" t="s">
        <v>660</v>
      </c>
      <c r="D2781" s="152" t="s">
        <v>663</v>
      </c>
      <c r="E2781" s="152" t="s">
        <v>198</v>
      </c>
      <c r="F2781"/>
      <c r="G2781" s="152" t="s">
        <v>626</v>
      </c>
      <c r="H2781" s="152" t="s">
        <v>606</v>
      </c>
      <c r="I2781" s="152" t="s">
        <v>506</v>
      </c>
      <c r="J2781">
        <v>0.37397000000000002</v>
      </c>
      <c r="K2781" s="152" t="s">
        <v>744</v>
      </c>
      <c r="L2781" s="152" t="s">
        <v>741</v>
      </c>
      <c r="M2781">
        <v>2022</v>
      </c>
      <c r="N2781" t="s">
        <v>7193</v>
      </c>
    </row>
    <row r="2782" spans="1:14">
      <c r="A2782" s="152" t="s">
        <v>3654</v>
      </c>
      <c r="B2782" s="152" t="s">
        <v>444</v>
      </c>
      <c r="C2782" s="152" t="s">
        <v>660</v>
      </c>
      <c r="D2782" s="152" t="s">
        <v>663</v>
      </c>
      <c r="E2782" s="152" t="s">
        <v>221</v>
      </c>
      <c r="F2782"/>
      <c r="G2782" s="152" t="s">
        <v>623</v>
      </c>
      <c r="H2782" s="152" t="s">
        <v>201</v>
      </c>
      <c r="I2782" s="152" t="s">
        <v>506</v>
      </c>
      <c r="J2782"/>
      <c r="K2782" s="152" t="s">
        <v>744</v>
      </c>
      <c r="L2782" s="152" t="s">
        <v>741</v>
      </c>
      <c r="M2782">
        <v>2022</v>
      </c>
      <c r="N2782" t="s">
        <v>7194</v>
      </c>
    </row>
    <row r="2783" spans="1:14">
      <c r="A2783" s="152" t="s">
        <v>3655</v>
      </c>
      <c r="B2783" s="152" t="s">
        <v>444</v>
      </c>
      <c r="C2783" s="152" t="s">
        <v>660</v>
      </c>
      <c r="D2783" s="152" t="s">
        <v>663</v>
      </c>
      <c r="E2783" s="152" t="s">
        <v>221</v>
      </c>
      <c r="F2783"/>
      <c r="G2783" s="152" t="s">
        <v>624</v>
      </c>
      <c r="H2783" s="152" t="s">
        <v>201</v>
      </c>
      <c r="I2783" s="152" t="s">
        <v>506</v>
      </c>
      <c r="J2783">
        <v>3.4189999999999998E-2</v>
      </c>
      <c r="K2783" s="152" t="s">
        <v>744</v>
      </c>
      <c r="L2783" s="152" t="s">
        <v>741</v>
      </c>
      <c r="M2783">
        <v>2022</v>
      </c>
      <c r="N2783" t="s">
        <v>7195</v>
      </c>
    </row>
    <row r="2784" spans="1:14">
      <c r="A2784" s="152" t="s">
        <v>3656</v>
      </c>
      <c r="B2784" s="152" t="s">
        <v>444</v>
      </c>
      <c r="C2784" s="152" t="s">
        <v>660</v>
      </c>
      <c r="D2784" s="152" t="s">
        <v>663</v>
      </c>
      <c r="E2784" s="152" t="s">
        <v>221</v>
      </c>
      <c r="F2784"/>
      <c r="G2784" s="152" t="s">
        <v>625</v>
      </c>
      <c r="H2784" s="152" t="s">
        <v>201</v>
      </c>
      <c r="I2784" s="152" t="s">
        <v>506</v>
      </c>
      <c r="J2784">
        <v>2.051E-2</v>
      </c>
      <c r="K2784" s="152" t="s">
        <v>744</v>
      </c>
      <c r="L2784" s="152" t="s">
        <v>741</v>
      </c>
      <c r="M2784">
        <v>2022</v>
      </c>
      <c r="N2784" t="s">
        <v>7196</v>
      </c>
    </row>
    <row r="2785" spans="1:14">
      <c r="A2785" s="152" t="s">
        <v>3657</v>
      </c>
      <c r="B2785" s="152" t="s">
        <v>444</v>
      </c>
      <c r="C2785" s="152" t="s">
        <v>660</v>
      </c>
      <c r="D2785" s="152" t="s">
        <v>663</v>
      </c>
      <c r="E2785" s="152" t="s">
        <v>221</v>
      </c>
      <c r="F2785"/>
      <c r="G2785" s="152" t="s">
        <v>626</v>
      </c>
      <c r="H2785" s="152" t="s">
        <v>201</v>
      </c>
      <c r="I2785" s="152" t="s">
        <v>506</v>
      </c>
      <c r="J2785">
        <v>3.533E-2</v>
      </c>
      <c r="K2785" s="152" t="s">
        <v>744</v>
      </c>
      <c r="L2785" s="152" t="s">
        <v>741</v>
      </c>
      <c r="M2785">
        <v>2022</v>
      </c>
      <c r="N2785" t="s">
        <v>7197</v>
      </c>
    </row>
    <row r="2786" spans="1:14">
      <c r="A2786" s="152" t="s">
        <v>3658</v>
      </c>
      <c r="B2786" s="152" t="s">
        <v>444</v>
      </c>
      <c r="C2786" s="152" t="s">
        <v>660</v>
      </c>
      <c r="D2786" s="152" t="s">
        <v>663</v>
      </c>
      <c r="E2786" s="152" t="s">
        <v>221</v>
      </c>
      <c r="F2786"/>
      <c r="G2786" s="152" t="s">
        <v>623</v>
      </c>
      <c r="H2786" s="152" t="s">
        <v>424</v>
      </c>
      <c r="I2786" s="152" t="s">
        <v>506</v>
      </c>
      <c r="J2786">
        <v>0.17369999999999999</v>
      </c>
      <c r="K2786" s="152" t="s">
        <v>744</v>
      </c>
      <c r="L2786" s="152" t="s">
        <v>741</v>
      </c>
      <c r="M2786">
        <v>2022</v>
      </c>
      <c r="N2786" t="s">
        <v>7198</v>
      </c>
    </row>
    <row r="2787" spans="1:14">
      <c r="A2787" s="152" t="s">
        <v>3659</v>
      </c>
      <c r="B2787" s="152" t="s">
        <v>444</v>
      </c>
      <c r="C2787" s="152" t="s">
        <v>660</v>
      </c>
      <c r="D2787" s="152" t="s">
        <v>663</v>
      </c>
      <c r="E2787" s="152" t="s">
        <v>221</v>
      </c>
      <c r="F2787"/>
      <c r="G2787" s="152" t="s">
        <v>624</v>
      </c>
      <c r="H2787" s="152" t="s">
        <v>424</v>
      </c>
      <c r="I2787" s="152" t="s">
        <v>506</v>
      </c>
      <c r="J2787">
        <v>0.21712000000000001</v>
      </c>
      <c r="K2787" s="152" t="s">
        <v>744</v>
      </c>
      <c r="L2787" s="152" t="s">
        <v>741</v>
      </c>
      <c r="M2787">
        <v>2022</v>
      </c>
      <c r="N2787" t="s">
        <v>7199</v>
      </c>
    </row>
    <row r="2788" spans="1:14">
      <c r="A2788" s="152" t="s">
        <v>3660</v>
      </c>
      <c r="B2788" s="152" t="s">
        <v>444</v>
      </c>
      <c r="C2788" s="152" t="s">
        <v>660</v>
      </c>
      <c r="D2788" s="152" t="s">
        <v>663</v>
      </c>
      <c r="E2788" s="152" t="s">
        <v>221</v>
      </c>
      <c r="F2788"/>
      <c r="G2788" s="152" t="s">
        <v>625</v>
      </c>
      <c r="H2788" s="152" t="s">
        <v>424</v>
      </c>
      <c r="I2788" s="152" t="s">
        <v>506</v>
      </c>
      <c r="J2788">
        <v>0.26055</v>
      </c>
      <c r="K2788" s="152" t="s">
        <v>744</v>
      </c>
      <c r="L2788" s="152" t="s">
        <v>741</v>
      </c>
      <c r="M2788">
        <v>2022</v>
      </c>
      <c r="N2788" t="s">
        <v>7200</v>
      </c>
    </row>
    <row r="2789" spans="1:14">
      <c r="A2789" s="152" t="s">
        <v>3661</v>
      </c>
      <c r="B2789" s="152" t="s">
        <v>444</v>
      </c>
      <c r="C2789" s="152" t="s">
        <v>660</v>
      </c>
      <c r="D2789" s="152" t="s">
        <v>663</v>
      </c>
      <c r="E2789" s="152" t="s">
        <v>221</v>
      </c>
      <c r="F2789"/>
      <c r="G2789" s="152" t="s">
        <v>626</v>
      </c>
      <c r="H2789" s="152" t="s">
        <v>424</v>
      </c>
      <c r="I2789" s="152" t="s">
        <v>506</v>
      </c>
      <c r="J2789">
        <v>0.21539</v>
      </c>
      <c r="K2789" s="152" t="s">
        <v>744</v>
      </c>
      <c r="L2789" s="152" t="s">
        <v>741</v>
      </c>
      <c r="M2789">
        <v>2022</v>
      </c>
      <c r="N2789" t="s">
        <v>7201</v>
      </c>
    </row>
    <row r="2790" spans="1:14">
      <c r="A2790" s="152" t="s">
        <v>3662</v>
      </c>
      <c r="B2790" s="152" t="s">
        <v>444</v>
      </c>
      <c r="C2790" s="152" t="s">
        <v>660</v>
      </c>
      <c r="D2790" s="152" t="s">
        <v>663</v>
      </c>
      <c r="E2790" s="152" t="s">
        <v>221</v>
      </c>
      <c r="F2790"/>
      <c r="G2790" s="152" t="s">
        <v>623</v>
      </c>
      <c r="H2790" s="152" t="s">
        <v>606</v>
      </c>
      <c r="I2790" s="152" t="s">
        <v>506</v>
      </c>
      <c r="J2790">
        <v>0.27954000000000001</v>
      </c>
      <c r="K2790" s="152" t="s">
        <v>744</v>
      </c>
      <c r="L2790" s="152" t="s">
        <v>741</v>
      </c>
      <c r="M2790">
        <v>2022</v>
      </c>
      <c r="N2790" t="s">
        <v>7202</v>
      </c>
    </row>
    <row r="2791" spans="1:14">
      <c r="A2791" s="152" t="s">
        <v>3663</v>
      </c>
      <c r="B2791" s="152" t="s">
        <v>444</v>
      </c>
      <c r="C2791" s="152" t="s">
        <v>660</v>
      </c>
      <c r="D2791" s="152" t="s">
        <v>663</v>
      </c>
      <c r="E2791" s="152" t="s">
        <v>221</v>
      </c>
      <c r="F2791"/>
      <c r="G2791" s="152" t="s">
        <v>624</v>
      </c>
      <c r="H2791" s="152" t="s">
        <v>606</v>
      </c>
      <c r="I2791" s="152" t="s">
        <v>506</v>
      </c>
      <c r="J2791">
        <v>0.34942000000000001</v>
      </c>
      <c r="K2791" s="152" t="s">
        <v>744</v>
      </c>
      <c r="L2791" s="152" t="s">
        <v>741</v>
      </c>
      <c r="M2791">
        <v>2022</v>
      </c>
      <c r="N2791" t="s">
        <v>7203</v>
      </c>
    </row>
    <row r="2792" spans="1:14">
      <c r="A2792" s="152" t="s">
        <v>3664</v>
      </c>
      <c r="B2792" s="152" t="s">
        <v>444</v>
      </c>
      <c r="C2792" s="152" t="s">
        <v>660</v>
      </c>
      <c r="D2792" s="152" t="s">
        <v>663</v>
      </c>
      <c r="E2792" s="152" t="s">
        <v>221</v>
      </c>
      <c r="F2792"/>
      <c r="G2792" s="152" t="s">
        <v>625</v>
      </c>
      <c r="H2792" s="152" t="s">
        <v>606</v>
      </c>
      <c r="I2792" s="152" t="s">
        <v>506</v>
      </c>
      <c r="J2792">
        <v>0.41931000000000002</v>
      </c>
      <c r="K2792" s="152" t="s">
        <v>744</v>
      </c>
      <c r="L2792" s="152" t="s">
        <v>741</v>
      </c>
      <c r="M2792">
        <v>2022</v>
      </c>
      <c r="N2792" t="s">
        <v>7204</v>
      </c>
    </row>
    <row r="2793" spans="1:14">
      <c r="A2793" s="152" t="s">
        <v>3665</v>
      </c>
      <c r="B2793" s="152" t="s">
        <v>444</v>
      </c>
      <c r="C2793" s="152" t="s">
        <v>660</v>
      </c>
      <c r="D2793" s="152" t="s">
        <v>663</v>
      </c>
      <c r="E2793" s="152" t="s">
        <v>221</v>
      </c>
      <c r="F2793"/>
      <c r="G2793" s="152" t="s">
        <v>626</v>
      </c>
      <c r="H2793" s="152" t="s">
        <v>606</v>
      </c>
      <c r="I2793" s="152" t="s">
        <v>506</v>
      </c>
      <c r="J2793">
        <v>0.34662999999999999</v>
      </c>
      <c r="K2793" s="152" t="s">
        <v>744</v>
      </c>
      <c r="L2793" s="152" t="s">
        <v>741</v>
      </c>
      <c r="M2793">
        <v>2022</v>
      </c>
      <c r="N2793" t="s">
        <v>7205</v>
      </c>
    </row>
    <row r="2794" spans="1:14">
      <c r="A2794" s="152" t="s">
        <v>3666</v>
      </c>
      <c r="B2794" s="152" t="s">
        <v>444</v>
      </c>
      <c r="C2794" s="152" t="s">
        <v>660</v>
      </c>
      <c r="D2794" s="152" t="s">
        <v>663</v>
      </c>
      <c r="E2794" s="152" t="s">
        <v>222</v>
      </c>
      <c r="F2794"/>
      <c r="G2794" s="152" t="s">
        <v>623</v>
      </c>
      <c r="H2794" s="152" t="s">
        <v>201</v>
      </c>
      <c r="I2794" s="152" t="s">
        <v>506</v>
      </c>
      <c r="J2794"/>
      <c r="K2794" s="152" t="s">
        <v>744</v>
      </c>
      <c r="L2794" s="152" t="s">
        <v>741</v>
      </c>
      <c r="M2794">
        <v>2022</v>
      </c>
      <c r="N2794" t="s">
        <v>7206</v>
      </c>
    </row>
    <row r="2795" spans="1:14">
      <c r="A2795" s="152" t="s">
        <v>3667</v>
      </c>
      <c r="B2795" s="152" t="s">
        <v>444</v>
      </c>
      <c r="C2795" s="152" t="s">
        <v>660</v>
      </c>
      <c r="D2795" s="152" t="s">
        <v>663</v>
      </c>
      <c r="E2795" s="152" t="s">
        <v>222</v>
      </c>
      <c r="F2795"/>
      <c r="G2795" s="152" t="s">
        <v>624</v>
      </c>
      <c r="H2795" s="152" t="s">
        <v>201</v>
      </c>
      <c r="I2795" s="152" t="s">
        <v>506</v>
      </c>
      <c r="J2795">
        <v>2.6519999999999998E-2</v>
      </c>
      <c r="K2795" s="152" t="s">
        <v>744</v>
      </c>
      <c r="L2795" s="152" t="s">
        <v>741</v>
      </c>
      <c r="M2795">
        <v>2022</v>
      </c>
      <c r="N2795" t="s">
        <v>7207</v>
      </c>
    </row>
    <row r="2796" spans="1:14">
      <c r="A2796" s="152" t="s">
        <v>3668</v>
      </c>
      <c r="B2796" s="152" t="s">
        <v>444</v>
      </c>
      <c r="C2796" s="152" t="s">
        <v>660</v>
      </c>
      <c r="D2796" s="152" t="s">
        <v>663</v>
      </c>
      <c r="E2796" s="152" t="s">
        <v>222</v>
      </c>
      <c r="F2796"/>
      <c r="G2796" s="152" t="s">
        <v>625</v>
      </c>
      <c r="H2796" s="152" t="s">
        <v>201</v>
      </c>
      <c r="I2796" s="152" t="s">
        <v>506</v>
      </c>
      <c r="J2796">
        <v>1.6580000000000001E-2</v>
      </c>
      <c r="K2796" s="152" t="s">
        <v>744</v>
      </c>
      <c r="L2796" s="152" t="s">
        <v>741</v>
      </c>
      <c r="M2796">
        <v>2022</v>
      </c>
      <c r="N2796" t="s">
        <v>7208</v>
      </c>
    </row>
    <row r="2797" spans="1:14">
      <c r="A2797" s="152" t="s">
        <v>3669</v>
      </c>
      <c r="B2797" s="152" t="s">
        <v>444</v>
      </c>
      <c r="C2797" s="152" t="s">
        <v>660</v>
      </c>
      <c r="D2797" s="152" t="s">
        <v>663</v>
      </c>
      <c r="E2797" s="152" t="s">
        <v>222</v>
      </c>
      <c r="F2797"/>
      <c r="G2797" s="152" t="s">
        <v>626</v>
      </c>
      <c r="H2797" s="152" t="s">
        <v>201</v>
      </c>
      <c r="I2797" s="152" t="s">
        <v>506</v>
      </c>
      <c r="J2797">
        <v>2.2419999999999999E-2</v>
      </c>
      <c r="K2797" s="152" t="s">
        <v>744</v>
      </c>
      <c r="L2797" s="152" t="s">
        <v>741</v>
      </c>
      <c r="M2797">
        <v>2022</v>
      </c>
      <c r="N2797" t="s">
        <v>7209</v>
      </c>
    </row>
    <row r="2798" spans="1:14">
      <c r="A2798" s="152" t="s">
        <v>3670</v>
      </c>
      <c r="B2798" s="152" t="s">
        <v>444</v>
      </c>
      <c r="C2798" s="152" t="s">
        <v>660</v>
      </c>
      <c r="D2798" s="152" t="s">
        <v>663</v>
      </c>
      <c r="E2798" s="152" t="s">
        <v>222</v>
      </c>
      <c r="F2798"/>
      <c r="G2798" s="152" t="s">
        <v>623</v>
      </c>
      <c r="H2798" s="152" t="s">
        <v>424</v>
      </c>
      <c r="I2798" s="152" t="s">
        <v>506</v>
      </c>
      <c r="J2798">
        <v>0.18048</v>
      </c>
      <c r="K2798" s="152" t="s">
        <v>744</v>
      </c>
      <c r="L2798" s="152" t="s">
        <v>741</v>
      </c>
      <c r="M2798">
        <v>2022</v>
      </c>
      <c r="N2798" t="s">
        <v>7210</v>
      </c>
    </row>
    <row r="2799" spans="1:14">
      <c r="A2799" s="152" t="s">
        <v>3671</v>
      </c>
      <c r="B2799" s="152" t="s">
        <v>444</v>
      </c>
      <c r="C2799" s="152" t="s">
        <v>660</v>
      </c>
      <c r="D2799" s="152" t="s">
        <v>663</v>
      </c>
      <c r="E2799" s="152" t="s">
        <v>222</v>
      </c>
      <c r="F2799"/>
      <c r="G2799" s="152" t="s">
        <v>624</v>
      </c>
      <c r="H2799" s="152" t="s">
        <v>424</v>
      </c>
      <c r="I2799" s="152" t="s">
        <v>506</v>
      </c>
      <c r="J2799">
        <v>0.24063999999999999</v>
      </c>
      <c r="K2799" s="152" t="s">
        <v>744</v>
      </c>
      <c r="L2799" s="152" t="s">
        <v>741</v>
      </c>
      <c r="M2799">
        <v>2022</v>
      </c>
      <c r="N2799" t="s">
        <v>7211</v>
      </c>
    </row>
    <row r="2800" spans="1:14">
      <c r="A2800" s="152" t="s">
        <v>3672</v>
      </c>
      <c r="B2800" s="152" t="s">
        <v>444</v>
      </c>
      <c r="C2800" s="152" t="s">
        <v>660</v>
      </c>
      <c r="D2800" s="152" t="s">
        <v>663</v>
      </c>
      <c r="E2800" s="152" t="s">
        <v>222</v>
      </c>
      <c r="F2800"/>
      <c r="G2800" s="152" t="s">
        <v>625</v>
      </c>
      <c r="H2800" s="152" t="s">
        <v>424</v>
      </c>
      <c r="I2800" s="152" t="s">
        <v>506</v>
      </c>
      <c r="J2800">
        <v>0.30080000000000001</v>
      </c>
      <c r="K2800" s="152" t="s">
        <v>744</v>
      </c>
      <c r="L2800" s="152" t="s">
        <v>741</v>
      </c>
      <c r="M2800">
        <v>2022</v>
      </c>
      <c r="N2800" t="s">
        <v>7212</v>
      </c>
    </row>
    <row r="2801" spans="1:14">
      <c r="A2801" s="152" t="s">
        <v>3673</v>
      </c>
      <c r="B2801" s="152" t="s">
        <v>444</v>
      </c>
      <c r="C2801" s="152" t="s">
        <v>660</v>
      </c>
      <c r="D2801" s="152" t="s">
        <v>663</v>
      </c>
      <c r="E2801" s="152" t="s">
        <v>222</v>
      </c>
      <c r="F2801"/>
      <c r="G2801" s="152" t="s">
        <v>626</v>
      </c>
      <c r="H2801" s="152" t="s">
        <v>424</v>
      </c>
      <c r="I2801" s="152" t="s">
        <v>506</v>
      </c>
      <c r="J2801">
        <v>0.25628000000000001</v>
      </c>
      <c r="K2801" s="152" t="s">
        <v>744</v>
      </c>
      <c r="L2801" s="152" t="s">
        <v>741</v>
      </c>
      <c r="M2801">
        <v>2022</v>
      </c>
      <c r="N2801" t="s">
        <v>7213</v>
      </c>
    </row>
    <row r="2802" spans="1:14">
      <c r="A2802" s="152" t="s">
        <v>3674</v>
      </c>
      <c r="B2802" s="152" t="s">
        <v>444</v>
      </c>
      <c r="C2802" s="152" t="s">
        <v>660</v>
      </c>
      <c r="D2802" s="152" t="s">
        <v>663</v>
      </c>
      <c r="E2802" s="152" t="s">
        <v>222</v>
      </c>
      <c r="F2802"/>
      <c r="G2802" s="152" t="s">
        <v>623</v>
      </c>
      <c r="H2802" s="152" t="s">
        <v>606</v>
      </c>
      <c r="I2802" s="152" t="s">
        <v>506</v>
      </c>
      <c r="J2802">
        <v>0.29044999999999999</v>
      </c>
      <c r="K2802" s="152" t="s">
        <v>744</v>
      </c>
      <c r="L2802" s="152" t="s">
        <v>741</v>
      </c>
      <c r="M2802">
        <v>2022</v>
      </c>
      <c r="N2802" t="s">
        <v>7214</v>
      </c>
    </row>
    <row r="2803" spans="1:14">
      <c r="A2803" s="152" t="s">
        <v>3675</v>
      </c>
      <c r="B2803" s="152" t="s">
        <v>444</v>
      </c>
      <c r="C2803" s="152" t="s">
        <v>660</v>
      </c>
      <c r="D2803" s="152" t="s">
        <v>663</v>
      </c>
      <c r="E2803" s="152" t="s">
        <v>222</v>
      </c>
      <c r="F2803"/>
      <c r="G2803" s="152" t="s">
        <v>624</v>
      </c>
      <c r="H2803" s="152" t="s">
        <v>606</v>
      </c>
      <c r="I2803" s="152" t="s">
        <v>506</v>
      </c>
      <c r="J2803">
        <v>0.38727</v>
      </c>
      <c r="K2803" s="152" t="s">
        <v>744</v>
      </c>
      <c r="L2803" s="152" t="s">
        <v>741</v>
      </c>
      <c r="M2803">
        <v>2022</v>
      </c>
      <c r="N2803" t="s">
        <v>7215</v>
      </c>
    </row>
    <row r="2804" spans="1:14">
      <c r="A2804" s="152" t="s">
        <v>3676</v>
      </c>
      <c r="B2804" s="152" t="s">
        <v>444</v>
      </c>
      <c r="C2804" s="152" t="s">
        <v>660</v>
      </c>
      <c r="D2804" s="152" t="s">
        <v>663</v>
      </c>
      <c r="E2804" s="152" t="s">
        <v>222</v>
      </c>
      <c r="F2804"/>
      <c r="G2804" s="152" t="s">
        <v>625</v>
      </c>
      <c r="H2804" s="152" t="s">
        <v>606</v>
      </c>
      <c r="I2804" s="152" t="s">
        <v>506</v>
      </c>
      <c r="J2804">
        <v>0.48409000000000002</v>
      </c>
      <c r="K2804" s="152" t="s">
        <v>744</v>
      </c>
      <c r="L2804" s="152" t="s">
        <v>741</v>
      </c>
      <c r="M2804">
        <v>2022</v>
      </c>
      <c r="N2804" t="s">
        <v>7216</v>
      </c>
    </row>
    <row r="2805" spans="1:14">
      <c r="A2805" s="152" t="s">
        <v>3677</v>
      </c>
      <c r="B2805" s="152" t="s">
        <v>444</v>
      </c>
      <c r="C2805" s="152" t="s">
        <v>660</v>
      </c>
      <c r="D2805" s="152" t="s">
        <v>663</v>
      </c>
      <c r="E2805" s="152" t="s">
        <v>222</v>
      </c>
      <c r="F2805"/>
      <c r="G2805" s="152" t="s">
        <v>626</v>
      </c>
      <c r="H2805" s="152" t="s">
        <v>606</v>
      </c>
      <c r="I2805" s="152" t="s">
        <v>506</v>
      </c>
      <c r="J2805">
        <v>0.41243999999999997</v>
      </c>
      <c r="K2805" s="152" t="s">
        <v>744</v>
      </c>
      <c r="L2805" s="152" t="s">
        <v>741</v>
      </c>
      <c r="M2805">
        <v>2022</v>
      </c>
      <c r="N2805" t="s">
        <v>7217</v>
      </c>
    </row>
    <row r="2806" spans="1:14">
      <c r="A2806" s="152" t="s">
        <v>3678</v>
      </c>
      <c r="B2806" s="152" t="s">
        <v>444</v>
      </c>
      <c r="C2806" s="152" t="s">
        <v>660</v>
      </c>
      <c r="D2806" s="152" t="s">
        <v>663</v>
      </c>
      <c r="E2806" s="152" t="s">
        <v>223</v>
      </c>
      <c r="F2806"/>
      <c r="G2806" s="152" t="s">
        <v>623</v>
      </c>
      <c r="H2806" s="152" t="s">
        <v>201</v>
      </c>
      <c r="I2806" s="152" t="s">
        <v>506</v>
      </c>
      <c r="J2806"/>
      <c r="K2806" s="152" t="s">
        <v>744</v>
      </c>
      <c r="L2806" s="152" t="s">
        <v>741</v>
      </c>
      <c r="M2806">
        <v>2022</v>
      </c>
      <c r="N2806" t="s">
        <v>7218</v>
      </c>
    </row>
    <row r="2807" spans="1:14">
      <c r="A2807" s="152" t="s">
        <v>3679</v>
      </c>
      <c r="B2807" s="152" t="s">
        <v>444</v>
      </c>
      <c r="C2807" s="152" t="s">
        <v>660</v>
      </c>
      <c r="D2807" s="152" t="s">
        <v>663</v>
      </c>
      <c r="E2807" s="152" t="s">
        <v>223</v>
      </c>
      <c r="F2807"/>
      <c r="G2807" s="152" t="s">
        <v>624</v>
      </c>
      <c r="H2807" s="152" t="s">
        <v>201</v>
      </c>
      <c r="I2807" s="152" t="s">
        <v>506</v>
      </c>
      <c r="J2807">
        <v>2.6689999999999998E-2</v>
      </c>
      <c r="K2807" s="152" t="s">
        <v>744</v>
      </c>
      <c r="L2807" s="152" t="s">
        <v>741</v>
      </c>
      <c r="M2807">
        <v>2022</v>
      </c>
      <c r="N2807" t="s">
        <v>7219</v>
      </c>
    </row>
    <row r="2808" spans="1:14">
      <c r="A2808" s="152" t="s">
        <v>3680</v>
      </c>
      <c r="B2808" s="152" t="s">
        <v>444</v>
      </c>
      <c r="C2808" s="152" t="s">
        <v>660</v>
      </c>
      <c r="D2808" s="152" t="s">
        <v>663</v>
      </c>
      <c r="E2808" s="152" t="s">
        <v>223</v>
      </c>
      <c r="F2808"/>
      <c r="G2808" s="152" t="s">
        <v>625</v>
      </c>
      <c r="H2808" s="152" t="s">
        <v>201</v>
      </c>
      <c r="I2808" s="152" t="s">
        <v>506</v>
      </c>
      <c r="J2808">
        <v>1.6660000000000001E-2</v>
      </c>
      <c r="K2808" s="152" t="s">
        <v>744</v>
      </c>
      <c r="L2808" s="152" t="s">
        <v>741</v>
      </c>
      <c r="M2808">
        <v>2022</v>
      </c>
      <c r="N2808" t="s">
        <v>7220</v>
      </c>
    </row>
    <row r="2809" spans="1:14">
      <c r="A2809" s="152" t="s">
        <v>3681</v>
      </c>
      <c r="B2809" s="152" t="s">
        <v>444</v>
      </c>
      <c r="C2809" s="152" t="s">
        <v>660</v>
      </c>
      <c r="D2809" s="152" t="s">
        <v>663</v>
      </c>
      <c r="E2809" s="152" t="s">
        <v>223</v>
      </c>
      <c r="F2809"/>
      <c r="G2809" s="152" t="s">
        <v>626</v>
      </c>
      <c r="H2809" s="152" t="s">
        <v>201</v>
      </c>
      <c r="I2809" s="152" t="s">
        <v>506</v>
      </c>
      <c r="J2809">
        <v>2.2710000000000001E-2</v>
      </c>
      <c r="K2809" s="152" t="s">
        <v>744</v>
      </c>
      <c r="L2809" s="152" t="s">
        <v>741</v>
      </c>
      <c r="M2809">
        <v>2022</v>
      </c>
      <c r="N2809" t="s">
        <v>7221</v>
      </c>
    </row>
    <row r="2810" spans="1:14">
      <c r="A2810" s="152" t="s">
        <v>3682</v>
      </c>
      <c r="B2810" s="152" t="s">
        <v>444</v>
      </c>
      <c r="C2810" s="152" t="s">
        <v>660</v>
      </c>
      <c r="D2810" s="152" t="s">
        <v>663</v>
      </c>
      <c r="E2810" s="152" t="s">
        <v>223</v>
      </c>
      <c r="F2810"/>
      <c r="G2810" s="152" t="s">
        <v>623</v>
      </c>
      <c r="H2810" s="152" t="s">
        <v>424</v>
      </c>
      <c r="I2810" s="152" t="s">
        <v>506</v>
      </c>
      <c r="J2810">
        <v>0.1802</v>
      </c>
      <c r="K2810" s="152" t="s">
        <v>744</v>
      </c>
      <c r="L2810" s="152" t="s">
        <v>741</v>
      </c>
      <c r="M2810">
        <v>2022</v>
      </c>
      <c r="N2810" t="s">
        <v>7222</v>
      </c>
    </row>
    <row r="2811" spans="1:14">
      <c r="A2811" s="152" t="s">
        <v>3683</v>
      </c>
      <c r="B2811" s="152" t="s">
        <v>444</v>
      </c>
      <c r="C2811" s="152" t="s">
        <v>660</v>
      </c>
      <c r="D2811" s="152" t="s">
        <v>663</v>
      </c>
      <c r="E2811" s="152" t="s">
        <v>223</v>
      </c>
      <c r="F2811"/>
      <c r="G2811" s="152" t="s">
        <v>624</v>
      </c>
      <c r="H2811" s="152" t="s">
        <v>424</v>
      </c>
      <c r="I2811" s="152" t="s">
        <v>506</v>
      </c>
      <c r="J2811">
        <v>0.23968</v>
      </c>
      <c r="K2811" s="152" t="s">
        <v>744</v>
      </c>
      <c r="L2811" s="152" t="s">
        <v>741</v>
      </c>
      <c r="M2811">
        <v>2022</v>
      </c>
      <c r="N2811" t="s">
        <v>7223</v>
      </c>
    </row>
    <row r="2812" spans="1:14">
      <c r="A2812" s="152" t="s">
        <v>3684</v>
      </c>
      <c r="B2812" s="152" t="s">
        <v>444</v>
      </c>
      <c r="C2812" s="152" t="s">
        <v>660</v>
      </c>
      <c r="D2812" s="152" t="s">
        <v>663</v>
      </c>
      <c r="E2812" s="152" t="s">
        <v>223</v>
      </c>
      <c r="F2812"/>
      <c r="G2812" s="152" t="s">
        <v>625</v>
      </c>
      <c r="H2812" s="152" t="s">
        <v>424</v>
      </c>
      <c r="I2812" s="152" t="s">
        <v>506</v>
      </c>
      <c r="J2812">
        <v>0.29915000000000003</v>
      </c>
      <c r="K2812" s="152" t="s">
        <v>744</v>
      </c>
      <c r="L2812" s="152" t="s">
        <v>741</v>
      </c>
      <c r="M2812">
        <v>2022</v>
      </c>
      <c r="N2812" t="s">
        <v>7224</v>
      </c>
    </row>
    <row r="2813" spans="1:14">
      <c r="A2813" s="152" t="s">
        <v>3685</v>
      </c>
      <c r="B2813" s="152" t="s">
        <v>444</v>
      </c>
      <c r="C2813" s="152" t="s">
        <v>660</v>
      </c>
      <c r="D2813" s="152" t="s">
        <v>663</v>
      </c>
      <c r="E2813" s="152" t="s">
        <v>223</v>
      </c>
      <c r="F2813"/>
      <c r="G2813" s="152" t="s">
        <v>626</v>
      </c>
      <c r="H2813" s="152" t="s">
        <v>424</v>
      </c>
      <c r="I2813" s="152" t="s">
        <v>506</v>
      </c>
      <c r="J2813">
        <v>0.25461</v>
      </c>
      <c r="K2813" s="152" t="s">
        <v>744</v>
      </c>
      <c r="L2813" s="152" t="s">
        <v>741</v>
      </c>
      <c r="M2813">
        <v>2022</v>
      </c>
      <c r="N2813" t="s">
        <v>7225</v>
      </c>
    </row>
    <row r="2814" spans="1:14">
      <c r="A2814" s="152" t="s">
        <v>3686</v>
      </c>
      <c r="B2814" s="152" t="s">
        <v>444</v>
      </c>
      <c r="C2814" s="152" t="s">
        <v>660</v>
      </c>
      <c r="D2814" s="152" t="s">
        <v>663</v>
      </c>
      <c r="E2814" s="152" t="s">
        <v>223</v>
      </c>
      <c r="F2814"/>
      <c r="G2814" s="152" t="s">
        <v>623</v>
      </c>
      <c r="H2814" s="152" t="s">
        <v>606</v>
      </c>
      <c r="I2814" s="152" t="s">
        <v>506</v>
      </c>
      <c r="J2814">
        <v>0.29000999999999999</v>
      </c>
      <c r="K2814" s="152" t="s">
        <v>744</v>
      </c>
      <c r="L2814" s="152" t="s">
        <v>741</v>
      </c>
      <c r="M2814">
        <v>2022</v>
      </c>
      <c r="N2814" t="s">
        <v>7226</v>
      </c>
    </row>
    <row r="2815" spans="1:14">
      <c r="A2815" s="152" t="s">
        <v>3687</v>
      </c>
      <c r="B2815" s="152" t="s">
        <v>444</v>
      </c>
      <c r="C2815" s="152" t="s">
        <v>660</v>
      </c>
      <c r="D2815" s="152" t="s">
        <v>663</v>
      </c>
      <c r="E2815" s="152" t="s">
        <v>223</v>
      </c>
      <c r="F2815"/>
      <c r="G2815" s="152" t="s">
        <v>624</v>
      </c>
      <c r="H2815" s="152" t="s">
        <v>606</v>
      </c>
      <c r="I2815" s="152" t="s">
        <v>506</v>
      </c>
      <c r="J2815">
        <v>0.38572000000000001</v>
      </c>
      <c r="K2815" s="152" t="s">
        <v>744</v>
      </c>
      <c r="L2815" s="152" t="s">
        <v>741</v>
      </c>
      <c r="M2815">
        <v>2022</v>
      </c>
      <c r="N2815" t="s">
        <v>7227</v>
      </c>
    </row>
    <row r="2816" spans="1:14">
      <c r="A2816" s="152" t="s">
        <v>3688</v>
      </c>
      <c r="B2816" s="152" t="s">
        <v>444</v>
      </c>
      <c r="C2816" s="152" t="s">
        <v>660</v>
      </c>
      <c r="D2816" s="152" t="s">
        <v>663</v>
      </c>
      <c r="E2816" s="152" t="s">
        <v>223</v>
      </c>
      <c r="F2816"/>
      <c r="G2816" s="152" t="s">
        <v>625</v>
      </c>
      <c r="H2816" s="152" t="s">
        <v>606</v>
      </c>
      <c r="I2816" s="152" t="s">
        <v>506</v>
      </c>
      <c r="J2816">
        <v>0.48143999999999998</v>
      </c>
      <c r="K2816" s="152" t="s">
        <v>744</v>
      </c>
      <c r="L2816" s="152" t="s">
        <v>741</v>
      </c>
      <c r="M2816">
        <v>2022</v>
      </c>
      <c r="N2816" t="s">
        <v>7228</v>
      </c>
    </row>
    <row r="2817" spans="1:14">
      <c r="A2817" s="152" t="s">
        <v>3689</v>
      </c>
      <c r="B2817" s="152" t="s">
        <v>444</v>
      </c>
      <c r="C2817" s="152" t="s">
        <v>660</v>
      </c>
      <c r="D2817" s="152" t="s">
        <v>663</v>
      </c>
      <c r="E2817" s="152" t="s">
        <v>223</v>
      </c>
      <c r="F2817"/>
      <c r="G2817" s="152" t="s">
        <v>626</v>
      </c>
      <c r="H2817" s="152" t="s">
        <v>606</v>
      </c>
      <c r="I2817" s="152" t="s">
        <v>506</v>
      </c>
      <c r="J2817">
        <v>0.40975</v>
      </c>
      <c r="K2817" s="152" t="s">
        <v>744</v>
      </c>
      <c r="L2817" s="152" t="s">
        <v>741</v>
      </c>
      <c r="M2817">
        <v>2022</v>
      </c>
      <c r="N2817" t="s">
        <v>7229</v>
      </c>
    </row>
    <row r="2818" spans="1:14">
      <c r="A2818" s="152" t="s">
        <v>3690</v>
      </c>
      <c r="B2818" s="152" t="s">
        <v>444</v>
      </c>
      <c r="C2818" s="152" t="s">
        <v>660</v>
      </c>
      <c r="D2818" s="152" t="s">
        <v>663</v>
      </c>
      <c r="E2818" s="152" t="s">
        <v>224</v>
      </c>
      <c r="F2818"/>
      <c r="G2818" s="152" t="s">
        <v>623</v>
      </c>
      <c r="H2818" s="152" t="s">
        <v>201</v>
      </c>
      <c r="I2818" s="152" t="s">
        <v>506</v>
      </c>
      <c r="J2818"/>
      <c r="K2818" s="152" t="s">
        <v>744</v>
      </c>
      <c r="L2818" s="152" t="s">
        <v>741</v>
      </c>
      <c r="M2818">
        <v>2022</v>
      </c>
      <c r="N2818" t="s">
        <v>7230</v>
      </c>
    </row>
    <row r="2819" spans="1:14">
      <c r="A2819" s="152" t="s">
        <v>3691</v>
      </c>
      <c r="B2819" s="152" t="s">
        <v>444</v>
      </c>
      <c r="C2819" s="152" t="s">
        <v>660</v>
      </c>
      <c r="D2819" s="152" t="s">
        <v>663</v>
      </c>
      <c r="E2819" s="152" t="s">
        <v>224</v>
      </c>
      <c r="F2819"/>
      <c r="G2819" s="152" t="s">
        <v>624</v>
      </c>
      <c r="H2819" s="152" t="s">
        <v>201</v>
      </c>
      <c r="I2819" s="152" t="s">
        <v>506</v>
      </c>
      <c r="J2819">
        <v>3.4470000000000001E-2</v>
      </c>
      <c r="K2819" s="152" t="s">
        <v>744</v>
      </c>
      <c r="L2819" s="152" t="s">
        <v>741</v>
      </c>
      <c r="M2819">
        <v>2022</v>
      </c>
      <c r="N2819" t="s">
        <v>7231</v>
      </c>
    </row>
    <row r="2820" spans="1:14">
      <c r="A2820" s="152" t="s">
        <v>3692</v>
      </c>
      <c r="B2820" s="152" t="s">
        <v>444</v>
      </c>
      <c r="C2820" s="152" t="s">
        <v>660</v>
      </c>
      <c r="D2820" s="152" t="s">
        <v>663</v>
      </c>
      <c r="E2820" s="152" t="s">
        <v>224</v>
      </c>
      <c r="F2820"/>
      <c r="G2820" s="152" t="s">
        <v>625</v>
      </c>
      <c r="H2820" s="152" t="s">
        <v>201</v>
      </c>
      <c r="I2820" s="152" t="s">
        <v>506</v>
      </c>
      <c r="J2820">
        <v>2.0969999999999999E-2</v>
      </c>
      <c r="K2820" s="152" t="s">
        <v>744</v>
      </c>
      <c r="L2820" s="152" t="s">
        <v>741</v>
      </c>
      <c r="M2820">
        <v>2022</v>
      </c>
      <c r="N2820" t="s">
        <v>7232</v>
      </c>
    </row>
    <row r="2821" spans="1:14">
      <c r="A2821" s="152" t="s">
        <v>3693</v>
      </c>
      <c r="B2821" s="152" t="s">
        <v>444</v>
      </c>
      <c r="C2821" s="152" t="s">
        <v>660</v>
      </c>
      <c r="D2821" s="152" t="s">
        <v>663</v>
      </c>
      <c r="E2821" s="152" t="s">
        <v>224</v>
      </c>
      <c r="F2821"/>
      <c r="G2821" s="152" t="s">
        <v>626</v>
      </c>
      <c r="H2821" s="152" t="s">
        <v>201</v>
      </c>
      <c r="I2821" s="152" t="s">
        <v>506</v>
      </c>
      <c r="J2821">
        <v>3.0499999999999999E-2</v>
      </c>
      <c r="K2821" s="152" t="s">
        <v>744</v>
      </c>
      <c r="L2821" s="152" t="s">
        <v>741</v>
      </c>
      <c r="M2821">
        <v>2022</v>
      </c>
      <c r="N2821" t="s">
        <v>7233</v>
      </c>
    </row>
    <row r="2822" spans="1:14">
      <c r="A2822" s="152" t="s">
        <v>3694</v>
      </c>
      <c r="B2822" s="152" t="s">
        <v>444</v>
      </c>
      <c r="C2822" s="152" t="s">
        <v>660</v>
      </c>
      <c r="D2822" s="152" t="s">
        <v>663</v>
      </c>
      <c r="E2822" s="152" t="s">
        <v>224</v>
      </c>
      <c r="F2822"/>
      <c r="G2822" s="152" t="s">
        <v>623</v>
      </c>
      <c r="H2822" s="152" t="s">
        <v>424</v>
      </c>
      <c r="I2822" s="152" t="s">
        <v>506</v>
      </c>
      <c r="J2822">
        <v>0.18514</v>
      </c>
      <c r="K2822" s="152" t="s">
        <v>744</v>
      </c>
      <c r="L2822" s="152" t="s">
        <v>741</v>
      </c>
      <c r="M2822">
        <v>2022</v>
      </c>
      <c r="N2822" t="s">
        <v>7234</v>
      </c>
    </row>
    <row r="2823" spans="1:14">
      <c r="A2823" s="152" t="s">
        <v>3695</v>
      </c>
      <c r="B2823" s="152" t="s">
        <v>444</v>
      </c>
      <c r="C2823" s="152" t="s">
        <v>660</v>
      </c>
      <c r="D2823" s="152" t="s">
        <v>663</v>
      </c>
      <c r="E2823" s="152" t="s">
        <v>224</v>
      </c>
      <c r="F2823"/>
      <c r="G2823" s="152" t="s">
        <v>624</v>
      </c>
      <c r="H2823" s="152" t="s">
        <v>424</v>
      </c>
      <c r="I2823" s="152" t="s">
        <v>506</v>
      </c>
      <c r="J2823">
        <v>0.23494999999999999</v>
      </c>
      <c r="K2823" s="152" t="s">
        <v>744</v>
      </c>
      <c r="L2823" s="152" t="s">
        <v>741</v>
      </c>
      <c r="M2823">
        <v>2022</v>
      </c>
      <c r="N2823" t="s">
        <v>7235</v>
      </c>
    </row>
    <row r="2824" spans="1:14">
      <c r="A2824" s="152" t="s">
        <v>3696</v>
      </c>
      <c r="B2824" s="152" t="s">
        <v>444</v>
      </c>
      <c r="C2824" s="152" t="s">
        <v>660</v>
      </c>
      <c r="D2824" s="152" t="s">
        <v>663</v>
      </c>
      <c r="E2824" s="152" t="s">
        <v>224</v>
      </c>
      <c r="F2824"/>
      <c r="G2824" s="152" t="s">
        <v>625</v>
      </c>
      <c r="H2824" s="152" t="s">
        <v>424</v>
      </c>
      <c r="I2824" s="152" t="s">
        <v>506</v>
      </c>
      <c r="J2824">
        <v>0.28476000000000001</v>
      </c>
      <c r="K2824" s="152" t="s">
        <v>744</v>
      </c>
      <c r="L2824" s="152" t="s">
        <v>741</v>
      </c>
      <c r="M2824">
        <v>2022</v>
      </c>
      <c r="N2824" t="s">
        <v>7236</v>
      </c>
    </row>
    <row r="2825" spans="1:14">
      <c r="A2825" s="152" t="s">
        <v>3697</v>
      </c>
      <c r="B2825" s="152" t="s">
        <v>444</v>
      </c>
      <c r="C2825" s="152" t="s">
        <v>660</v>
      </c>
      <c r="D2825" s="152" t="s">
        <v>663</v>
      </c>
      <c r="E2825" s="152" t="s">
        <v>224</v>
      </c>
      <c r="F2825"/>
      <c r="G2825" s="152" t="s">
        <v>626</v>
      </c>
      <c r="H2825" s="152" t="s">
        <v>424</v>
      </c>
      <c r="I2825" s="152" t="s">
        <v>506</v>
      </c>
      <c r="J2825">
        <v>0.24521000000000001</v>
      </c>
      <c r="K2825" s="152" t="s">
        <v>744</v>
      </c>
      <c r="L2825" s="152" t="s">
        <v>741</v>
      </c>
      <c r="M2825">
        <v>2022</v>
      </c>
      <c r="N2825" t="s">
        <v>7237</v>
      </c>
    </row>
    <row r="2826" spans="1:14">
      <c r="A2826" s="152" t="s">
        <v>3698</v>
      </c>
      <c r="B2826" s="152" t="s">
        <v>444</v>
      </c>
      <c r="C2826" s="152" t="s">
        <v>660</v>
      </c>
      <c r="D2826" s="152" t="s">
        <v>663</v>
      </c>
      <c r="E2826" s="152" t="s">
        <v>224</v>
      </c>
      <c r="F2826"/>
      <c r="G2826" s="152" t="s">
        <v>623</v>
      </c>
      <c r="H2826" s="152" t="s">
        <v>606</v>
      </c>
      <c r="I2826" s="152" t="s">
        <v>506</v>
      </c>
      <c r="J2826">
        <v>0.29796</v>
      </c>
      <c r="K2826" s="152" t="s">
        <v>744</v>
      </c>
      <c r="L2826" s="152" t="s">
        <v>741</v>
      </c>
      <c r="M2826">
        <v>2022</v>
      </c>
      <c r="N2826" t="s">
        <v>7238</v>
      </c>
    </row>
    <row r="2827" spans="1:14">
      <c r="A2827" s="152" t="s">
        <v>3699</v>
      </c>
      <c r="B2827" s="152" t="s">
        <v>444</v>
      </c>
      <c r="C2827" s="152" t="s">
        <v>660</v>
      </c>
      <c r="D2827" s="152" t="s">
        <v>663</v>
      </c>
      <c r="E2827" s="152" t="s">
        <v>224</v>
      </c>
      <c r="F2827"/>
      <c r="G2827" s="152" t="s">
        <v>624</v>
      </c>
      <c r="H2827" s="152" t="s">
        <v>606</v>
      </c>
      <c r="I2827" s="152" t="s">
        <v>506</v>
      </c>
      <c r="J2827">
        <v>0.37812000000000001</v>
      </c>
      <c r="K2827" s="152" t="s">
        <v>744</v>
      </c>
      <c r="L2827" s="152" t="s">
        <v>741</v>
      </c>
      <c r="M2827">
        <v>2022</v>
      </c>
      <c r="N2827" t="s">
        <v>7239</v>
      </c>
    </row>
    <row r="2828" spans="1:14">
      <c r="A2828" s="152" t="s">
        <v>3700</v>
      </c>
      <c r="B2828" s="152" t="s">
        <v>444</v>
      </c>
      <c r="C2828" s="152" t="s">
        <v>660</v>
      </c>
      <c r="D2828" s="152" t="s">
        <v>663</v>
      </c>
      <c r="E2828" s="152" t="s">
        <v>224</v>
      </c>
      <c r="F2828"/>
      <c r="G2828" s="152" t="s">
        <v>625</v>
      </c>
      <c r="H2828" s="152" t="s">
        <v>606</v>
      </c>
      <c r="I2828" s="152" t="s">
        <v>506</v>
      </c>
      <c r="J2828">
        <v>0.45828000000000002</v>
      </c>
      <c r="K2828" s="152" t="s">
        <v>744</v>
      </c>
      <c r="L2828" s="152" t="s">
        <v>741</v>
      </c>
      <c r="M2828">
        <v>2022</v>
      </c>
      <c r="N2828" t="s">
        <v>7240</v>
      </c>
    </row>
    <row r="2829" spans="1:14">
      <c r="A2829" s="152" t="s">
        <v>3701</v>
      </c>
      <c r="B2829" s="152" t="s">
        <v>444</v>
      </c>
      <c r="C2829" s="152" t="s">
        <v>660</v>
      </c>
      <c r="D2829" s="152" t="s">
        <v>663</v>
      </c>
      <c r="E2829" s="152" t="s">
        <v>224</v>
      </c>
      <c r="F2829"/>
      <c r="G2829" s="152" t="s">
        <v>626</v>
      </c>
      <c r="H2829" s="152" t="s">
        <v>606</v>
      </c>
      <c r="I2829" s="152" t="s">
        <v>506</v>
      </c>
      <c r="J2829">
        <v>0.39462000000000003</v>
      </c>
      <c r="K2829" s="152" t="s">
        <v>744</v>
      </c>
      <c r="L2829" s="152" t="s">
        <v>741</v>
      </c>
      <c r="M2829">
        <v>2022</v>
      </c>
      <c r="N2829" t="s">
        <v>7241</v>
      </c>
    </row>
    <row r="2830" spans="1:14">
      <c r="A2830" s="152" t="s">
        <v>3702</v>
      </c>
      <c r="B2830" s="152" t="s">
        <v>444</v>
      </c>
      <c r="C2830" s="152" t="s">
        <v>660</v>
      </c>
      <c r="D2830" s="152" t="s">
        <v>664</v>
      </c>
      <c r="E2830" s="152" t="s">
        <v>568</v>
      </c>
      <c r="F2830"/>
      <c r="G2830" s="152" t="s">
        <v>643</v>
      </c>
      <c r="H2830" s="152" t="s">
        <v>201</v>
      </c>
      <c r="I2830" s="152" t="s">
        <v>506</v>
      </c>
      <c r="J2830">
        <v>0.49186000000000002</v>
      </c>
      <c r="K2830" s="152" t="s">
        <v>744</v>
      </c>
      <c r="L2830" s="152" t="s">
        <v>741</v>
      </c>
      <c r="M2830">
        <v>2022</v>
      </c>
      <c r="N2830" t="s">
        <v>7242</v>
      </c>
    </row>
    <row r="2831" spans="1:14">
      <c r="A2831" s="152" t="s">
        <v>3703</v>
      </c>
      <c r="B2831" s="152" t="s">
        <v>444</v>
      </c>
      <c r="C2831" s="152" t="s">
        <v>660</v>
      </c>
      <c r="D2831" s="152" t="s">
        <v>664</v>
      </c>
      <c r="E2831" s="152" t="s">
        <v>568</v>
      </c>
      <c r="F2831"/>
      <c r="G2831" s="152" t="s">
        <v>644</v>
      </c>
      <c r="H2831" s="152" t="s">
        <v>201</v>
      </c>
      <c r="I2831" s="152" t="s">
        <v>506</v>
      </c>
      <c r="J2831">
        <v>0.49186000000000002</v>
      </c>
      <c r="K2831" s="152" t="s">
        <v>744</v>
      </c>
      <c r="L2831" s="152" t="s">
        <v>741</v>
      </c>
      <c r="M2831">
        <v>2022</v>
      </c>
      <c r="N2831" t="s">
        <v>7243</v>
      </c>
    </row>
    <row r="2832" spans="1:14">
      <c r="A2832" s="152" t="s">
        <v>3704</v>
      </c>
      <c r="B2832" s="152" t="s">
        <v>444</v>
      </c>
      <c r="C2832" s="152" t="s">
        <v>660</v>
      </c>
      <c r="D2832" s="152" t="s">
        <v>664</v>
      </c>
      <c r="E2832" s="152" t="s">
        <v>569</v>
      </c>
      <c r="F2832"/>
      <c r="G2832" s="152" t="s">
        <v>643</v>
      </c>
      <c r="H2832" s="152" t="s">
        <v>201</v>
      </c>
      <c r="I2832" s="152" t="s">
        <v>506</v>
      </c>
      <c r="J2832">
        <v>0.25209999999999999</v>
      </c>
      <c r="K2832" s="152" t="s">
        <v>744</v>
      </c>
      <c r="L2832" s="152" t="s">
        <v>741</v>
      </c>
      <c r="M2832">
        <v>2022</v>
      </c>
      <c r="N2832" t="s">
        <v>7244</v>
      </c>
    </row>
    <row r="2833" spans="1:14">
      <c r="A2833" s="152" t="s">
        <v>3705</v>
      </c>
      <c r="B2833" s="152" t="s">
        <v>444</v>
      </c>
      <c r="C2833" s="152" t="s">
        <v>660</v>
      </c>
      <c r="D2833" s="152" t="s">
        <v>664</v>
      </c>
      <c r="E2833" s="152" t="s">
        <v>569</v>
      </c>
      <c r="F2833"/>
      <c r="G2833" s="152" t="s">
        <v>644</v>
      </c>
      <c r="H2833" s="152" t="s">
        <v>201</v>
      </c>
      <c r="I2833" s="152" t="s">
        <v>506</v>
      </c>
      <c r="J2833">
        <v>0.25209999999999999</v>
      </c>
      <c r="K2833" s="152" t="s">
        <v>744</v>
      </c>
      <c r="L2833" s="152" t="s">
        <v>741</v>
      </c>
      <c r="M2833">
        <v>2022</v>
      </c>
      <c r="N2833" t="s">
        <v>7245</v>
      </c>
    </row>
    <row r="2834" spans="1:14">
      <c r="A2834" s="152" t="s">
        <v>3706</v>
      </c>
      <c r="B2834" s="152" t="s">
        <v>444</v>
      </c>
      <c r="C2834" s="152" t="s">
        <v>660</v>
      </c>
      <c r="D2834" s="152" t="s">
        <v>664</v>
      </c>
      <c r="E2834" s="152" t="s">
        <v>570</v>
      </c>
      <c r="F2834"/>
      <c r="G2834" s="152" t="s">
        <v>643</v>
      </c>
      <c r="H2834" s="152" t="s">
        <v>201</v>
      </c>
      <c r="I2834" s="152" t="s">
        <v>506</v>
      </c>
      <c r="J2834">
        <v>0.11157</v>
      </c>
      <c r="K2834" s="152" t="s">
        <v>744</v>
      </c>
      <c r="L2834" s="152" t="s">
        <v>741</v>
      </c>
      <c r="M2834">
        <v>2022</v>
      </c>
      <c r="N2834" t="s">
        <v>7246</v>
      </c>
    </row>
    <row r="2835" spans="1:14">
      <c r="A2835" s="152" t="s">
        <v>3707</v>
      </c>
      <c r="B2835" s="152" t="s">
        <v>444</v>
      </c>
      <c r="C2835" s="152" t="s">
        <v>660</v>
      </c>
      <c r="D2835" s="152" t="s">
        <v>664</v>
      </c>
      <c r="E2835" s="152" t="s">
        <v>570</v>
      </c>
      <c r="F2835"/>
      <c r="G2835" s="152" t="s">
        <v>644</v>
      </c>
      <c r="H2835" s="152" t="s">
        <v>201</v>
      </c>
      <c r="I2835" s="152" t="s">
        <v>506</v>
      </c>
      <c r="J2835">
        <v>0.11157</v>
      </c>
      <c r="K2835" s="152" t="s">
        <v>744</v>
      </c>
      <c r="L2835" s="152" t="s">
        <v>741</v>
      </c>
      <c r="M2835">
        <v>2022</v>
      </c>
      <c r="N2835" t="s">
        <v>7247</v>
      </c>
    </row>
    <row r="2836" spans="1:14">
      <c r="A2836" s="152" t="s">
        <v>3708</v>
      </c>
      <c r="B2836" s="152" t="s">
        <v>444</v>
      </c>
      <c r="C2836" s="152" t="s">
        <v>660</v>
      </c>
      <c r="D2836" s="152" t="s">
        <v>664</v>
      </c>
      <c r="E2836" s="152" t="s">
        <v>571</v>
      </c>
      <c r="F2836"/>
      <c r="G2836" s="152" t="s">
        <v>643</v>
      </c>
      <c r="H2836" s="152" t="s">
        <v>201</v>
      </c>
      <c r="I2836" s="152" t="s">
        <v>506</v>
      </c>
      <c r="J2836">
        <v>0.11157</v>
      </c>
      <c r="K2836" s="152" t="s">
        <v>744</v>
      </c>
      <c r="L2836" s="152" t="s">
        <v>741</v>
      </c>
      <c r="M2836">
        <v>2022</v>
      </c>
      <c r="N2836" t="s">
        <v>7248</v>
      </c>
    </row>
    <row r="2837" spans="1:14">
      <c r="A2837" s="152" t="s">
        <v>3709</v>
      </c>
      <c r="B2837" s="152" t="s">
        <v>444</v>
      </c>
      <c r="C2837" s="152" t="s">
        <v>660</v>
      </c>
      <c r="D2837" s="152" t="s">
        <v>664</v>
      </c>
      <c r="E2837" s="152" t="s">
        <v>571</v>
      </c>
      <c r="F2837"/>
      <c r="G2837" s="152" t="s">
        <v>644</v>
      </c>
      <c r="H2837" s="152" t="s">
        <v>201</v>
      </c>
      <c r="I2837" s="152" t="s">
        <v>506</v>
      </c>
      <c r="J2837">
        <v>0.11157</v>
      </c>
      <c r="K2837" s="152" t="s">
        <v>744</v>
      </c>
      <c r="L2837" s="152" t="s">
        <v>741</v>
      </c>
      <c r="M2837">
        <v>2022</v>
      </c>
      <c r="N2837" t="s">
        <v>7249</v>
      </c>
    </row>
    <row r="2838" spans="1:14">
      <c r="A2838" s="152" t="s">
        <v>3710</v>
      </c>
      <c r="B2838" s="152" t="s">
        <v>444</v>
      </c>
      <c r="C2838" s="152" t="s">
        <v>660</v>
      </c>
      <c r="D2838" s="152" t="s">
        <v>658</v>
      </c>
      <c r="E2838" s="152" t="s">
        <v>203</v>
      </c>
      <c r="F2838"/>
      <c r="G2838" s="152"/>
      <c r="H2838" s="152" t="s">
        <v>201</v>
      </c>
      <c r="I2838" s="152" t="s">
        <v>506</v>
      </c>
      <c r="J2838">
        <v>6.79E-3</v>
      </c>
      <c r="K2838" s="152" t="s">
        <v>744</v>
      </c>
      <c r="L2838" s="152" t="s">
        <v>741</v>
      </c>
      <c r="M2838">
        <v>2022</v>
      </c>
      <c r="N2838" t="s">
        <v>7250</v>
      </c>
    </row>
    <row r="2839" spans="1:14">
      <c r="A2839" s="152" t="s">
        <v>3711</v>
      </c>
      <c r="B2839" s="152" t="s">
        <v>444</v>
      </c>
      <c r="C2839" s="152" t="s">
        <v>660</v>
      </c>
      <c r="D2839" s="152" t="s">
        <v>665</v>
      </c>
      <c r="E2839" s="152" t="s">
        <v>666</v>
      </c>
      <c r="F2839" t="s">
        <v>667</v>
      </c>
      <c r="G2839" s="152"/>
      <c r="H2839" s="152" t="s">
        <v>201</v>
      </c>
      <c r="I2839" s="152" t="s">
        <v>506</v>
      </c>
      <c r="J2839">
        <v>6.6E-4</v>
      </c>
      <c r="K2839" s="152" t="s">
        <v>744</v>
      </c>
      <c r="L2839" s="152" t="s">
        <v>741</v>
      </c>
      <c r="M2839">
        <v>2022</v>
      </c>
      <c r="N2839" t="s">
        <v>7251</v>
      </c>
    </row>
    <row r="2840" spans="1:14">
      <c r="A2840" s="152" t="s">
        <v>3712</v>
      </c>
      <c r="B2840" s="152" t="s">
        <v>444</v>
      </c>
      <c r="C2840" s="152" t="s">
        <v>660</v>
      </c>
      <c r="D2840" s="152" t="s">
        <v>665</v>
      </c>
      <c r="E2840" s="152" t="s">
        <v>666</v>
      </c>
      <c r="F2840" t="s">
        <v>668</v>
      </c>
      <c r="G2840" s="152"/>
      <c r="H2840" s="152" t="s">
        <v>201</v>
      </c>
      <c r="I2840" s="152" t="s">
        <v>506</v>
      </c>
      <c r="J2840">
        <v>1.0020000000000001E-3</v>
      </c>
      <c r="K2840" s="152" t="s">
        <v>744</v>
      </c>
      <c r="L2840" s="152" t="s">
        <v>741</v>
      </c>
      <c r="M2840">
        <v>2022</v>
      </c>
      <c r="N2840" t="s">
        <v>7252</v>
      </c>
    </row>
    <row r="2841" spans="1:14">
      <c r="A2841" s="152" t="s">
        <v>3713</v>
      </c>
      <c r="B2841" s="152" t="s">
        <v>444</v>
      </c>
      <c r="C2841" s="152" t="s">
        <v>660</v>
      </c>
      <c r="D2841" s="152" t="s">
        <v>665</v>
      </c>
      <c r="E2841" s="152" t="s">
        <v>666</v>
      </c>
      <c r="F2841" t="s">
        <v>669</v>
      </c>
      <c r="G2841" s="152"/>
      <c r="H2841" s="152" t="s">
        <v>201</v>
      </c>
      <c r="I2841" s="152" t="s">
        <v>506</v>
      </c>
      <c r="J2841">
        <v>1.343E-3</v>
      </c>
      <c r="K2841" s="152" t="s">
        <v>744</v>
      </c>
      <c r="L2841" s="152" t="s">
        <v>741</v>
      </c>
      <c r="M2841">
        <v>2022</v>
      </c>
      <c r="N2841" t="s">
        <v>7253</v>
      </c>
    </row>
    <row r="2842" spans="1:14">
      <c r="A2842" s="152" t="s">
        <v>3714</v>
      </c>
      <c r="B2842" s="152" t="s">
        <v>444</v>
      </c>
      <c r="C2842" s="152" t="s">
        <v>660</v>
      </c>
      <c r="D2842" s="152" t="s">
        <v>665</v>
      </c>
      <c r="E2842" s="152" t="s">
        <v>666</v>
      </c>
      <c r="F2842" t="s">
        <v>670</v>
      </c>
      <c r="G2842" s="152"/>
      <c r="H2842" s="152" t="s">
        <v>201</v>
      </c>
      <c r="I2842" s="152" t="s">
        <v>506</v>
      </c>
      <c r="J2842">
        <v>1.7080000000000001E-3</v>
      </c>
      <c r="K2842" s="152" t="s">
        <v>744</v>
      </c>
      <c r="L2842" s="152" t="s">
        <v>741</v>
      </c>
      <c r="M2842">
        <v>2022</v>
      </c>
      <c r="N2842" t="s">
        <v>7254</v>
      </c>
    </row>
    <row r="2843" spans="1:14" customFormat="1">
      <c r="A2843" s="151" t="s">
        <v>3715</v>
      </c>
      <c r="B2843" s="151" t="s">
        <v>444</v>
      </c>
      <c r="C2843" s="151" t="s">
        <v>660</v>
      </c>
      <c r="D2843" s="151" t="s">
        <v>665</v>
      </c>
      <c r="E2843" s="151" t="s">
        <v>666</v>
      </c>
      <c r="F2843" t="s">
        <v>671</v>
      </c>
      <c r="G2843" s="151"/>
      <c r="H2843" s="151" t="s">
        <v>201</v>
      </c>
      <c r="I2843" s="151" t="s">
        <v>506</v>
      </c>
      <c r="J2843">
        <v>2.0720000000000001E-3</v>
      </c>
      <c r="K2843" s="151" t="s">
        <v>744</v>
      </c>
      <c r="L2843" s="151" t="s">
        <v>741</v>
      </c>
      <c r="M2843">
        <v>2022</v>
      </c>
      <c r="N2843" t="s">
        <v>7255</v>
      </c>
    </row>
    <row r="2844" spans="1:14" customFormat="1">
      <c r="A2844" s="151" t="s">
        <v>3716</v>
      </c>
      <c r="B2844" s="151" t="s">
        <v>444</v>
      </c>
      <c r="C2844" s="151" t="s">
        <v>660</v>
      </c>
      <c r="D2844" s="151" t="s">
        <v>665</v>
      </c>
      <c r="E2844" s="151" t="s">
        <v>666</v>
      </c>
      <c r="F2844" t="s">
        <v>672</v>
      </c>
      <c r="G2844" s="151"/>
      <c r="H2844" s="151" t="s">
        <v>201</v>
      </c>
      <c r="I2844" s="151" t="s">
        <v>506</v>
      </c>
      <c r="J2844">
        <v>7.5830000000000003E-3</v>
      </c>
      <c r="K2844" s="151" t="s">
        <v>744</v>
      </c>
      <c r="L2844" s="151" t="s">
        <v>741</v>
      </c>
      <c r="M2844">
        <v>2022</v>
      </c>
      <c r="N2844" t="s">
        <v>7256</v>
      </c>
    </row>
    <row r="2845" spans="1:14" customFormat="1">
      <c r="A2845" s="151" t="s">
        <v>3717</v>
      </c>
      <c r="B2845" s="151" t="s">
        <v>444</v>
      </c>
      <c r="C2845" s="151" t="s">
        <v>660</v>
      </c>
      <c r="D2845" s="151" t="s">
        <v>665</v>
      </c>
      <c r="E2845" s="151" t="s">
        <v>666</v>
      </c>
      <c r="F2845" t="s">
        <v>211</v>
      </c>
      <c r="G2845" s="151"/>
      <c r="H2845" s="151" t="s">
        <v>201</v>
      </c>
      <c r="I2845" s="151" t="s">
        <v>506</v>
      </c>
      <c r="J2845">
        <v>1.0269999999999999E-3</v>
      </c>
      <c r="K2845" s="151" t="s">
        <v>744</v>
      </c>
      <c r="L2845" s="151" t="s">
        <v>741</v>
      </c>
      <c r="M2845">
        <v>2022</v>
      </c>
      <c r="N2845" t="s">
        <v>7257</v>
      </c>
    </row>
    <row r="2846" spans="1:14" customFormat="1">
      <c r="A2846" s="151" t="s">
        <v>3718</v>
      </c>
      <c r="B2846" s="151" t="s">
        <v>444</v>
      </c>
      <c r="C2846" s="151" t="s">
        <v>660</v>
      </c>
      <c r="D2846" s="151" t="s">
        <v>665</v>
      </c>
      <c r="E2846" s="151" t="s">
        <v>673</v>
      </c>
      <c r="F2846" t="s">
        <v>674</v>
      </c>
      <c r="G2846" s="151"/>
      <c r="H2846" s="151" t="s">
        <v>201</v>
      </c>
      <c r="I2846" s="151" t="s">
        <v>506</v>
      </c>
      <c r="J2846">
        <v>1.2980000000000001E-3</v>
      </c>
      <c r="K2846" s="151" t="s">
        <v>744</v>
      </c>
      <c r="L2846" s="151" t="s">
        <v>741</v>
      </c>
      <c r="M2846">
        <v>2022</v>
      </c>
      <c r="N2846" t="s">
        <v>7258</v>
      </c>
    </row>
    <row r="2847" spans="1:14" customFormat="1">
      <c r="A2847" s="151" t="s">
        <v>3719</v>
      </c>
      <c r="B2847" s="151" t="s">
        <v>444</v>
      </c>
      <c r="C2847" s="151" t="s">
        <v>660</v>
      </c>
      <c r="D2847" s="151" t="s">
        <v>665</v>
      </c>
      <c r="E2847" s="151" t="s">
        <v>673</v>
      </c>
      <c r="F2847" t="s">
        <v>675</v>
      </c>
      <c r="G2847" s="151"/>
      <c r="H2847" s="151" t="s">
        <v>201</v>
      </c>
      <c r="I2847" s="151" t="s">
        <v>506</v>
      </c>
      <c r="J2847">
        <v>2.3449999999999999E-3</v>
      </c>
      <c r="K2847" s="151" t="s">
        <v>744</v>
      </c>
      <c r="L2847" s="151" t="s">
        <v>741</v>
      </c>
      <c r="M2847">
        <v>2022</v>
      </c>
      <c r="N2847" t="s">
        <v>7259</v>
      </c>
    </row>
    <row r="2848" spans="1:14" customFormat="1">
      <c r="A2848" s="151" t="s">
        <v>3720</v>
      </c>
      <c r="B2848" s="151" t="s">
        <v>444</v>
      </c>
      <c r="C2848" s="151" t="s">
        <v>660</v>
      </c>
      <c r="D2848" s="151" t="s">
        <v>665</v>
      </c>
      <c r="E2848" s="151" t="s">
        <v>673</v>
      </c>
      <c r="F2848" t="s">
        <v>676</v>
      </c>
      <c r="G2848" s="151"/>
      <c r="H2848" s="151" t="s">
        <v>201</v>
      </c>
      <c r="I2848" s="151" t="s">
        <v>506</v>
      </c>
      <c r="J2848">
        <v>4.2579999999999996E-3</v>
      </c>
      <c r="K2848" s="151" t="s">
        <v>744</v>
      </c>
      <c r="L2848" s="151" t="s">
        <v>741</v>
      </c>
      <c r="M2848">
        <v>2022</v>
      </c>
      <c r="N2848" t="s">
        <v>7260</v>
      </c>
    </row>
    <row r="2849" spans="1:14" customFormat="1">
      <c r="A2849" s="151" t="s">
        <v>3721</v>
      </c>
      <c r="B2849" s="151" t="s">
        <v>444</v>
      </c>
      <c r="C2849" s="151" t="s">
        <v>660</v>
      </c>
      <c r="D2849" s="151" t="s">
        <v>665</v>
      </c>
      <c r="E2849" s="151" t="s">
        <v>673</v>
      </c>
      <c r="F2849" t="s">
        <v>677</v>
      </c>
      <c r="G2849" s="151"/>
      <c r="H2849" s="151" t="s">
        <v>201</v>
      </c>
      <c r="I2849" s="151" t="s">
        <v>506</v>
      </c>
      <c r="J2849">
        <v>6.6490000000000004E-3</v>
      </c>
      <c r="K2849" s="151" t="s">
        <v>744</v>
      </c>
      <c r="L2849" s="151" t="s">
        <v>741</v>
      </c>
      <c r="M2849">
        <v>2022</v>
      </c>
      <c r="N2849" t="s">
        <v>7261</v>
      </c>
    </row>
    <row r="2850" spans="1:14" customFormat="1">
      <c r="A2850" s="151" t="s">
        <v>3722</v>
      </c>
      <c r="B2850" s="151" t="s">
        <v>444</v>
      </c>
      <c r="C2850" s="151" t="s">
        <v>660</v>
      </c>
      <c r="D2850" s="151" t="s">
        <v>665</v>
      </c>
      <c r="E2850" s="151" t="s">
        <v>673</v>
      </c>
      <c r="F2850" t="s">
        <v>678</v>
      </c>
      <c r="G2850" s="151"/>
      <c r="H2850" s="151" t="s">
        <v>201</v>
      </c>
      <c r="I2850" s="151" t="s">
        <v>506</v>
      </c>
      <c r="J2850">
        <v>1.0246999999999999E-2</v>
      </c>
      <c r="K2850" s="151" t="s">
        <v>744</v>
      </c>
      <c r="L2850" s="151" t="s">
        <v>741</v>
      </c>
      <c r="M2850">
        <v>2022</v>
      </c>
      <c r="N2850" t="s">
        <v>7262</v>
      </c>
    </row>
    <row r="2851" spans="1:14" customFormat="1">
      <c r="A2851" s="151" t="s">
        <v>3723</v>
      </c>
      <c r="B2851" s="151" t="s">
        <v>444</v>
      </c>
      <c r="C2851" s="151" t="s">
        <v>660</v>
      </c>
      <c r="D2851" s="151" t="s">
        <v>665</v>
      </c>
      <c r="E2851" s="151" t="s">
        <v>673</v>
      </c>
      <c r="F2851" t="s">
        <v>211</v>
      </c>
      <c r="G2851" s="151"/>
      <c r="H2851" s="151" t="s">
        <v>201</v>
      </c>
      <c r="I2851" s="151" t="s">
        <v>506</v>
      </c>
      <c r="J2851">
        <v>2.029E-3</v>
      </c>
      <c r="K2851" s="151" t="s">
        <v>744</v>
      </c>
      <c r="L2851" s="151" t="s">
        <v>741</v>
      </c>
      <c r="M2851">
        <v>2022</v>
      </c>
      <c r="N2851" t="s">
        <v>7263</v>
      </c>
    </row>
    <row r="2852" spans="1:14" customFormat="1">
      <c r="A2852" s="151" t="s">
        <v>3724</v>
      </c>
      <c r="B2852" s="151" t="s">
        <v>444</v>
      </c>
      <c r="C2852" s="151" t="s">
        <v>660</v>
      </c>
      <c r="D2852" s="151" t="s">
        <v>665</v>
      </c>
      <c r="E2852" s="151" t="s">
        <v>679</v>
      </c>
      <c r="F2852" t="s">
        <v>680</v>
      </c>
      <c r="G2852" s="151"/>
      <c r="H2852" s="151" t="s">
        <v>201</v>
      </c>
      <c r="I2852" s="151" t="s">
        <v>506</v>
      </c>
      <c r="J2852">
        <v>1.913E-3</v>
      </c>
      <c r="K2852" s="151" t="s">
        <v>744</v>
      </c>
      <c r="L2852" s="151" t="s">
        <v>741</v>
      </c>
      <c r="M2852">
        <v>2022</v>
      </c>
      <c r="N2852" t="s">
        <v>7264</v>
      </c>
    </row>
    <row r="2853" spans="1:14" customFormat="1">
      <c r="A2853" s="151" t="s">
        <v>3725</v>
      </c>
      <c r="B2853" s="151" t="s">
        <v>444</v>
      </c>
      <c r="C2853" s="151" t="s">
        <v>660</v>
      </c>
      <c r="D2853" s="151" t="s">
        <v>665</v>
      </c>
      <c r="E2853" s="151" t="s">
        <v>679</v>
      </c>
      <c r="F2853" t="s">
        <v>676</v>
      </c>
      <c r="G2853" s="151"/>
      <c r="H2853" s="151" t="s">
        <v>201</v>
      </c>
      <c r="I2853" s="151" t="s">
        <v>506</v>
      </c>
      <c r="J2853">
        <v>2.4589999999999998E-3</v>
      </c>
      <c r="K2853" s="151" t="s">
        <v>744</v>
      </c>
      <c r="L2853" s="151" t="s">
        <v>741</v>
      </c>
      <c r="M2853">
        <v>2022</v>
      </c>
      <c r="N2853" t="s">
        <v>7265</v>
      </c>
    </row>
    <row r="2854" spans="1:14" customFormat="1">
      <c r="A2854" s="151" t="s">
        <v>3726</v>
      </c>
      <c r="B2854" s="151" t="s">
        <v>444</v>
      </c>
      <c r="C2854" s="151" t="s">
        <v>660</v>
      </c>
      <c r="D2854" s="151" t="s">
        <v>665</v>
      </c>
      <c r="E2854" s="151" t="s">
        <v>679</v>
      </c>
      <c r="F2854" t="s">
        <v>677</v>
      </c>
      <c r="G2854" s="151"/>
      <c r="H2854" s="151" t="s">
        <v>201</v>
      </c>
      <c r="I2854" s="151" t="s">
        <v>506</v>
      </c>
      <c r="J2854">
        <v>3.4380000000000001E-3</v>
      </c>
      <c r="K2854" s="151" t="s">
        <v>744</v>
      </c>
      <c r="L2854" s="151" t="s">
        <v>741</v>
      </c>
      <c r="M2854">
        <v>2022</v>
      </c>
      <c r="N2854" t="s">
        <v>7266</v>
      </c>
    </row>
    <row r="2855" spans="1:14" customFormat="1">
      <c r="A2855" s="151" t="s">
        <v>3727</v>
      </c>
      <c r="B2855" s="151" t="s">
        <v>444</v>
      </c>
      <c r="C2855" s="151" t="s">
        <v>660</v>
      </c>
      <c r="D2855" s="151" t="s">
        <v>665</v>
      </c>
      <c r="E2855" s="151" t="s">
        <v>679</v>
      </c>
      <c r="F2855" t="s">
        <v>678</v>
      </c>
      <c r="G2855" s="151"/>
      <c r="H2855" s="151" t="s">
        <v>201</v>
      </c>
      <c r="I2855" s="151" t="s">
        <v>506</v>
      </c>
      <c r="J2855">
        <v>5.0549999999999996E-3</v>
      </c>
      <c r="K2855" s="151" t="s">
        <v>744</v>
      </c>
      <c r="L2855" s="151" t="s">
        <v>741</v>
      </c>
      <c r="M2855">
        <v>2022</v>
      </c>
      <c r="N2855" t="s">
        <v>7267</v>
      </c>
    </row>
    <row r="2856" spans="1:14" customFormat="1">
      <c r="A2856" s="151" t="s">
        <v>3728</v>
      </c>
      <c r="B2856" s="151" t="s">
        <v>444</v>
      </c>
      <c r="C2856" s="151" t="s">
        <v>660</v>
      </c>
      <c r="D2856" s="151" t="s">
        <v>665</v>
      </c>
      <c r="E2856" s="151" t="s">
        <v>679</v>
      </c>
      <c r="F2856" t="s">
        <v>211</v>
      </c>
      <c r="G2856" s="151"/>
      <c r="H2856" s="151" t="s">
        <v>201</v>
      </c>
      <c r="I2856" s="151" t="s">
        <v>506</v>
      </c>
      <c r="J2856">
        <v>2.3180000000000002E-3</v>
      </c>
      <c r="K2856" s="151" t="s">
        <v>744</v>
      </c>
      <c r="L2856" s="151" t="s">
        <v>741</v>
      </c>
      <c r="M2856">
        <v>2022</v>
      </c>
      <c r="N2856" t="s">
        <v>7268</v>
      </c>
    </row>
    <row r="2857" spans="1:14" customFormat="1">
      <c r="A2857" s="151" t="s">
        <v>3729</v>
      </c>
      <c r="B2857" s="151" t="s">
        <v>444</v>
      </c>
      <c r="C2857" s="151" t="s">
        <v>660</v>
      </c>
      <c r="D2857" s="151" t="s">
        <v>665</v>
      </c>
      <c r="E2857" s="151" t="s">
        <v>681</v>
      </c>
      <c r="F2857" t="s">
        <v>682</v>
      </c>
      <c r="G2857" s="151"/>
      <c r="H2857" s="151" t="s">
        <v>201</v>
      </c>
      <c r="I2857" s="151" t="s">
        <v>506</v>
      </c>
      <c r="J2857">
        <v>2.1180000000000001E-3</v>
      </c>
      <c r="K2857" s="151" t="s">
        <v>744</v>
      </c>
      <c r="L2857" s="151" t="s">
        <v>741</v>
      </c>
      <c r="M2857">
        <v>2022</v>
      </c>
      <c r="N2857" t="s">
        <v>7269</v>
      </c>
    </row>
    <row r="2858" spans="1:14" customFormat="1">
      <c r="A2858" s="151" t="s">
        <v>3730</v>
      </c>
      <c r="B2858" s="151" t="s">
        <v>444</v>
      </c>
      <c r="C2858" s="151" t="s">
        <v>660</v>
      </c>
      <c r="D2858" s="151" t="s">
        <v>665</v>
      </c>
      <c r="E2858" s="151" t="s">
        <v>681</v>
      </c>
      <c r="F2858" t="s">
        <v>683</v>
      </c>
      <c r="G2858" s="151"/>
      <c r="H2858" s="151" t="s">
        <v>201</v>
      </c>
      <c r="I2858" s="151" t="s">
        <v>506</v>
      </c>
      <c r="J2858">
        <v>3.3019999999999998E-3</v>
      </c>
      <c r="K2858" s="151" t="s">
        <v>744</v>
      </c>
      <c r="L2858" s="151" t="s">
        <v>741</v>
      </c>
      <c r="M2858">
        <v>2022</v>
      </c>
      <c r="N2858" t="s">
        <v>7270</v>
      </c>
    </row>
    <row r="2859" spans="1:14" customFormat="1">
      <c r="A2859" s="151" t="s">
        <v>3731</v>
      </c>
      <c r="B2859" s="151" t="s">
        <v>444</v>
      </c>
      <c r="C2859" s="151" t="s">
        <v>660</v>
      </c>
      <c r="D2859" s="151" t="s">
        <v>665</v>
      </c>
      <c r="E2859" s="151" t="s">
        <v>681</v>
      </c>
      <c r="F2859" t="s">
        <v>211</v>
      </c>
      <c r="G2859" s="151"/>
      <c r="H2859" s="151" t="s">
        <v>201</v>
      </c>
      <c r="I2859" s="151" t="s">
        <v>506</v>
      </c>
      <c r="J2859">
        <v>2.594E-3</v>
      </c>
      <c r="K2859" s="151" t="s">
        <v>744</v>
      </c>
      <c r="L2859" s="151" t="s">
        <v>741</v>
      </c>
      <c r="M2859">
        <v>2022</v>
      </c>
      <c r="N2859" t="s">
        <v>7271</v>
      </c>
    </row>
    <row r="2860" spans="1:14" customFormat="1">
      <c r="A2860" s="151" t="s">
        <v>3732</v>
      </c>
      <c r="B2860" s="151" t="s">
        <v>444</v>
      </c>
      <c r="C2860" s="151" t="s">
        <v>660</v>
      </c>
      <c r="D2860" s="151" t="s">
        <v>665</v>
      </c>
      <c r="E2860" s="151" t="s">
        <v>684</v>
      </c>
      <c r="F2860" t="s">
        <v>685</v>
      </c>
      <c r="G2860" s="151"/>
      <c r="H2860" s="151" t="s">
        <v>201</v>
      </c>
      <c r="I2860" s="151" t="s">
        <v>506</v>
      </c>
      <c r="J2860">
        <v>2.049E-3</v>
      </c>
      <c r="K2860" s="151" t="s">
        <v>744</v>
      </c>
      <c r="L2860" s="151" t="s">
        <v>741</v>
      </c>
      <c r="M2860">
        <v>2022</v>
      </c>
      <c r="N2860" t="s">
        <v>7272</v>
      </c>
    </row>
    <row r="2861" spans="1:14" customFormat="1">
      <c r="A2861" s="151" t="s">
        <v>3733</v>
      </c>
      <c r="B2861" s="151" t="s">
        <v>444</v>
      </c>
      <c r="C2861" s="151" t="s">
        <v>660</v>
      </c>
      <c r="D2861" s="151" t="s">
        <v>665</v>
      </c>
      <c r="E2861" s="151" t="s">
        <v>684</v>
      </c>
      <c r="F2861" t="s">
        <v>686</v>
      </c>
      <c r="G2861" s="151"/>
      <c r="H2861" s="151" t="s">
        <v>201</v>
      </c>
      <c r="I2861" s="151" t="s">
        <v>506</v>
      </c>
      <c r="J2861">
        <v>9.9050000000000006E-3</v>
      </c>
      <c r="K2861" s="151" t="s">
        <v>744</v>
      </c>
      <c r="L2861" s="151" t="s">
        <v>741</v>
      </c>
      <c r="M2861">
        <v>2022</v>
      </c>
      <c r="N2861" t="s">
        <v>7273</v>
      </c>
    </row>
    <row r="2862" spans="1:14" customFormat="1">
      <c r="A2862" s="151" t="s">
        <v>3734</v>
      </c>
      <c r="B2862" s="151" t="s">
        <v>444</v>
      </c>
      <c r="C2862" s="151" t="s">
        <v>660</v>
      </c>
      <c r="D2862" s="151" t="s">
        <v>665</v>
      </c>
      <c r="E2862" s="151" t="s">
        <v>684</v>
      </c>
      <c r="F2862" t="s">
        <v>211</v>
      </c>
      <c r="G2862" s="151"/>
      <c r="H2862" s="151" t="s">
        <v>201</v>
      </c>
      <c r="I2862" s="151" t="s">
        <v>506</v>
      </c>
      <c r="J2862">
        <v>2.3319999999999999E-3</v>
      </c>
      <c r="K2862" s="151" t="s">
        <v>744</v>
      </c>
      <c r="L2862" s="151" t="s">
        <v>741</v>
      </c>
      <c r="M2862">
        <v>2022</v>
      </c>
      <c r="N2862" t="s">
        <v>7274</v>
      </c>
    </row>
    <row r="2863" spans="1:14" customFormat="1">
      <c r="A2863" s="151" t="s">
        <v>3735</v>
      </c>
      <c r="B2863" s="151" t="s">
        <v>444</v>
      </c>
      <c r="C2863" s="151" t="s">
        <v>660</v>
      </c>
      <c r="D2863" s="151" t="s">
        <v>687</v>
      </c>
      <c r="E2863" s="151" t="s">
        <v>709</v>
      </c>
      <c r="F2863" t="s">
        <v>667</v>
      </c>
      <c r="G2863" s="151"/>
      <c r="H2863" s="151" t="s">
        <v>201</v>
      </c>
      <c r="I2863" s="151" t="s">
        <v>506</v>
      </c>
      <c r="J2863">
        <v>5.6899999999999995E-4</v>
      </c>
      <c r="K2863" s="151" t="s">
        <v>744</v>
      </c>
      <c r="L2863" s="151" t="s">
        <v>741</v>
      </c>
      <c r="M2863">
        <v>2022</v>
      </c>
      <c r="N2863" t="s">
        <v>7275</v>
      </c>
    </row>
    <row r="2864" spans="1:14" customFormat="1">
      <c r="A2864" s="151" t="s">
        <v>3736</v>
      </c>
      <c r="B2864" s="151" t="s">
        <v>444</v>
      </c>
      <c r="C2864" s="151" t="s">
        <v>660</v>
      </c>
      <c r="D2864" s="151" t="s">
        <v>687</v>
      </c>
      <c r="E2864" s="151" t="s">
        <v>709</v>
      </c>
      <c r="F2864" t="s">
        <v>710</v>
      </c>
      <c r="G2864" s="151"/>
      <c r="H2864" s="151" t="s">
        <v>201</v>
      </c>
      <c r="I2864" s="151" t="s">
        <v>506</v>
      </c>
      <c r="J2864">
        <v>6.8300000000000001E-4</v>
      </c>
      <c r="K2864" s="151" t="s">
        <v>744</v>
      </c>
      <c r="L2864" s="151" t="s">
        <v>741</v>
      </c>
      <c r="M2864">
        <v>2022</v>
      </c>
      <c r="N2864" t="s">
        <v>7276</v>
      </c>
    </row>
    <row r="2865" spans="1:14" customFormat="1">
      <c r="A2865" s="151" t="s">
        <v>3737</v>
      </c>
      <c r="B2865" s="151" t="s">
        <v>444</v>
      </c>
      <c r="C2865" s="151" t="s">
        <v>660</v>
      </c>
      <c r="D2865" s="151" t="s">
        <v>687</v>
      </c>
      <c r="E2865" s="151" t="s">
        <v>709</v>
      </c>
      <c r="F2865" t="s">
        <v>711</v>
      </c>
      <c r="G2865" s="151"/>
      <c r="H2865" s="151" t="s">
        <v>201</v>
      </c>
      <c r="I2865" s="151" t="s">
        <v>506</v>
      </c>
      <c r="J2865">
        <v>9.3400000000000004E-4</v>
      </c>
      <c r="K2865" s="151" t="s">
        <v>744</v>
      </c>
      <c r="L2865" s="151" t="s">
        <v>741</v>
      </c>
      <c r="M2865">
        <v>2022</v>
      </c>
      <c r="N2865" t="s">
        <v>7277</v>
      </c>
    </row>
    <row r="2866" spans="1:14" customFormat="1">
      <c r="A2866" s="151" t="s">
        <v>3738</v>
      </c>
      <c r="B2866" s="151" t="s">
        <v>444</v>
      </c>
      <c r="C2866" s="151" t="s">
        <v>660</v>
      </c>
      <c r="D2866" s="151" t="s">
        <v>687</v>
      </c>
      <c r="E2866" s="151" t="s">
        <v>709</v>
      </c>
      <c r="F2866" t="s">
        <v>712</v>
      </c>
      <c r="G2866" s="151"/>
      <c r="H2866" s="151" t="s">
        <v>201</v>
      </c>
      <c r="I2866" s="151" t="s">
        <v>506</v>
      </c>
      <c r="J2866">
        <v>1.2980000000000001E-3</v>
      </c>
      <c r="K2866" s="151" t="s">
        <v>744</v>
      </c>
      <c r="L2866" s="151" t="s">
        <v>741</v>
      </c>
      <c r="M2866">
        <v>2022</v>
      </c>
      <c r="N2866" t="s">
        <v>7278</v>
      </c>
    </row>
    <row r="2867" spans="1:14" customFormat="1">
      <c r="A2867" s="151" t="s">
        <v>3739</v>
      </c>
      <c r="B2867" s="151" t="s">
        <v>444</v>
      </c>
      <c r="C2867" s="151" t="s">
        <v>660</v>
      </c>
      <c r="D2867" s="151" t="s">
        <v>687</v>
      </c>
      <c r="E2867" s="151" t="s">
        <v>709</v>
      </c>
      <c r="F2867" t="s">
        <v>713</v>
      </c>
      <c r="G2867" s="151"/>
      <c r="H2867" s="151" t="s">
        <v>201</v>
      </c>
      <c r="I2867" s="151" t="s">
        <v>506</v>
      </c>
      <c r="J2867">
        <v>1.799E-3</v>
      </c>
      <c r="K2867" s="151" t="s">
        <v>744</v>
      </c>
      <c r="L2867" s="151" t="s">
        <v>741</v>
      </c>
      <c r="M2867">
        <v>2022</v>
      </c>
      <c r="N2867" t="s">
        <v>7279</v>
      </c>
    </row>
    <row r="2868" spans="1:14" customFormat="1">
      <c r="A2868" s="151" t="s">
        <v>3740</v>
      </c>
      <c r="B2868" s="151" t="s">
        <v>444</v>
      </c>
      <c r="C2868" s="151" t="s">
        <v>660</v>
      </c>
      <c r="D2868" s="151" t="s">
        <v>687</v>
      </c>
      <c r="E2868" s="151" t="s">
        <v>709</v>
      </c>
      <c r="F2868" t="s">
        <v>672</v>
      </c>
      <c r="G2868" s="151"/>
      <c r="H2868" s="151" t="s">
        <v>201</v>
      </c>
      <c r="I2868" s="151" t="s">
        <v>506</v>
      </c>
      <c r="J2868">
        <v>6.6490000000000004E-3</v>
      </c>
      <c r="K2868" s="151" t="s">
        <v>744</v>
      </c>
      <c r="L2868" s="151" t="s">
        <v>741</v>
      </c>
      <c r="M2868">
        <v>2022</v>
      </c>
      <c r="N2868" t="s">
        <v>7280</v>
      </c>
    </row>
    <row r="2869" spans="1:14" customFormat="1">
      <c r="A2869" s="151" t="s">
        <v>3741</v>
      </c>
      <c r="B2869" s="151" t="s">
        <v>444</v>
      </c>
      <c r="C2869" s="151" t="s">
        <v>660</v>
      </c>
      <c r="D2869" s="151" t="s">
        <v>687</v>
      </c>
      <c r="E2869" s="151" t="s">
        <v>709</v>
      </c>
      <c r="F2869" t="s">
        <v>211</v>
      </c>
      <c r="G2869" s="151"/>
      <c r="H2869" s="151" t="s">
        <v>201</v>
      </c>
      <c r="I2869" s="151" t="s">
        <v>506</v>
      </c>
      <c r="J2869">
        <v>7.9500000000000003E-4</v>
      </c>
      <c r="K2869" s="151" t="s">
        <v>744</v>
      </c>
      <c r="L2869" s="151" t="s">
        <v>741</v>
      </c>
      <c r="M2869">
        <v>2022</v>
      </c>
      <c r="N2869" t="s">
        <v>7281</v>
      </c>
    </row>
    <row r="2870" spans="1:14" customFormat="1">
      <c r="A2870" s="151" t="s">
        <v>3742</v>
      </c>
      <c r="B2870" s="151" t="s">
        <v>444</v>
      </c>
      <c r="C2870" s="151" t="s">
        <v>660</v>
      </c>
      <c r="D2870" s="151" t="s">
        <v>687</v>
      </c>
      <c r="E2870" s="151" t="s">
        <v>688</v>
      </c>
      <c r="F2870" t="s">
        <v>689</v>
      </c>
      <c r="G2870" s="151"/>
      <c r="H2870" s="151" t="s">
        <v>201</v>
      </c>
      <c r="I2870" s="151" t="s">
        <v>506</v>
      </c>
      <c r="J2870">
        <v>2.7100000000000002E-3</v>
      </c>
      <c r="K2870" s="151" t="s">
        <v>744</v>
      </c>
      <c r="L2870" s="151" t="s">
        <v>741</v>
      </c>
      <c r="M2870">
        <v>2022</v>
      </c>
      <c r="N2870" t="s">
        <v>7282</v>
      </c>
    </row>
    <row r="2871" spans="1:14" customFormat="1">
      <c r="A2871" s="151" t="s">
        <v>3743</v>
      </c>
      <c r="B2871" s="151" t="s">
        <v>444</v>
      </c>
      <c r="C2871" s="151" t="s">
        <v>660</v>
      </c>
      <c r="D2871" s="151" t="s">
        <v>687</v>
      </c>
      <c r="E2871" s="151" t="s">
        <v>688</v>
      </c>
      <c r="F2871" t="s">
        <v>677</v>
      </c>
      <c r="G2871" s="151"/>
      <c r="H2871" s="151" t="s">
        <v>201</v>
      </c>
      <c r="I2871" s="151" t="s">
        <v>506</v>
      </c>
      <c r="J2871">
        <v>3.5980000000000001E-3</v>
      </c>
      <c r="K2871" s="151" t="s">
        <v>744</v>
      </c>
      <c r="L2871" s="151" t="s">
        <v>741</v>
      </c>
      <c r="M2871">
        <v>2022</v>
      </c>
      <c r="N2871" t="s">
        <v>7283</v>
      </c>
    </row>
    <row r="2872" spans="1:14" customFormat="1">
      <c r="A2872" s="151" t="s">
        <v>3744</v>
      </c>
      <c r="B2872" s="151" t="s">
        <v>444</v>
      </c>
      <c r="C2872" s="151" t="s">
        <v>660</v>
      </c>
      <c r="D2872" s="151" t="s">
        <v>687</v>
      </c>
      <c r="E2872" s="151" t="s">
        <v>688</v>
      </c>
      <c r="F2872" t="s">
        <v>678</v>
      </c>
      <c r="G2872" s="151"/>
      <c r="H2872" s="151" t="s">
        <v>201</v>
      </c>
      <c r="I2872" s="151" t="s">
        <v>506</v>
      </c>
      <c r="J2872">
        <v>3.1649999999999998E-3</v>
      </c>
      <c r="K2872" s="151" t="s">
        <v>744</v>
      </c>
      <c r="L2872" s="151" t="s">
        <v>741</v>
      </c>
      <c r="M2872">
        <v>2022</v>
      </c>
      <c r="N2872" t="s">
        <v>7284</v>
      </c>
    </row>
    <row r="2873" spans="1:14" customFormat="1">
      <c r="A2873" s="151" t="s">
        <v>3745</v>
      </c>
      <c r="B2873" s="151" t="s">
        <v>444</v>
      </c>
      <c r="C2873" s="151" t="s">
        <v>660</v>
      </c>
      <c r="D2873" s="151" t="s">
        <v>687</v>
      </c>
      <c r="E2873" s="151" t="s">
        <v>688</v>
      </c>
      <c r="F2873" t="s">
        <v>690</v>
      </c>
      <c r="G2873" s="151"/>
      <c r="H2873" s="151" t="s">
        <v>201</v>
      </c>
      <c r="I2873" s="151" t="s">
        <v>506</v>
      </c>
      <c r="J2873">
        <v>2.5049999999999998E-3</v>
      </c>
      <c r="K2873" s="151" t="s">
        <v>744</v>
      </c>
      <c r="L2873" s="151" t="s">
        <v>741</v>
      </c>
      <c r="M2873">
        <v>2022</v>
      </c>
      <c r="N2873" t="s">
        <v>7285</v>
      </c>
    </row>
    <row r="2874" spans="1:14" customFormat="1">
      <c r="A2874" s="151" t="s">
        <v>3746</v>
      </c>
      <c r="B2874" s="151" t="s">
        <v>444</v>
      </c>
      <c r="C2874" s="151" t="s">
        <v>660</v>
      </c>
      <c r="D2874" s="151" t="s">
        <v>687</v>
      </c>
      <c r="E2874" s="151" t="s">
        <v>688</v>
      </c>
      <c r="F2874" t="s">
        <v>691</v>
      </c>
      <c r="G2874" s="151"/>
      <c r="H2874" s="151" t="s">
        <v>201</v>
      </c>
      <c r="I2874" s="151" t="s">
        <v>506</v>
      </c>
      <c r="J2874">
        <v>3.9849999999999998E-3</v>
      </c>
      <c r="K2874" s="151" t="s">
        <v>744</v>
      </c>
      <c r="L2874" s="151" t="s">
        <v>741</v>
      </c>
      <c r="M2874">
        <v>2022</v>
      </c>
      <c r="N2874" t="s">
        <v>7286</v>
      </c>
    </row>
    <row r="2875" spans="1:14" customFormat="1">
      <c r="A2875" s="151" t="s">
        <v>3747</v>
      </c>
      <c r="B2875" s="151" t="s">
        <v>444</v>
      </c>
      <c r="C2875" s="151" t="s">
        <v>660</v>
      </c>
      <c r="D2875" s="151" t="s">
        <v>687</v>
      </c>
      <c r="E2875" s="151" t="s">
        <v>688</v>
      </c>
      <c r="F2875" t="s">
        <v>692</v>
      </c>
      <c r="G2875" s="151"/>
      <c r="H2875" s="151" t="s">
        <v>201</v>
      </c>
      <c r="I2875" s="151" t="s">
        <v>506</v>
      </c>
      <c r="J2875">
        <v>4.509E-3</v>
      </c>
      <c r="K2875" s="151" t="s">
        <v>744</v>
      </c>
      <c r="L2875" s="151" t="s">
        <v>741</v>
      </c>
      <c r="M2875">
        <v>2022</v>
      </c>
      <c r="N2875" t="s">
        <v>7287</v>
      </c>
    </row>
    <row r="2876" spans="1:14" customFormat="1">
      <c r="A2876" s="151" t="s">
        <v>3748</v>
      </c>
      <c r="B2876" s="151" t="s">
        <v>444</v>
      </c>
      <c r="C2876" s="151" t="s">
        <v>660</v>
      </c>
      <c r="D2876" s="151" t="s">
        <v>687</v>
      </c>
      <c r="E2876" s="151" t="s">
        <v>688</v>
      </c>
      <c r="F2876" t="s">
        <v>211</v>
      </c>
      <c r="G2876" s="151"/>
      <c r="H2876" s="151" t="s">
        <v>201</v>
      </c>
      <c r="I2876" s="151" t="s">
        <v>506</v>
      </c>
      <c r="J2876">
        <v>2.9719999999999998E-3</v>
      </c>
      <c r="K2876" s="151" t="s">
        <v>744</v>
      </c>
      <c r="L2876" s="151" t="s">
        <v>741</v>
      </c>
      <c r="M2876">
        <v>2022</v>
      </c>
      <c r="N2876" t="s">
        <v>7288</v>
      </c>
    </row>
    <row r="2877" spans="1:14" customFormat="1">
      <c r="A2877" s="151" t="s">
        <v>3749</v>
      </c>
      <c r="B2877" s="151" t="s">
        <v>444</v>
      </c>
      <c r="C2877" s="151" t="s">
        <v>660</v>
      </c>
      <c r="D2877" s="151" t="s">
        <v>687</v>
      </c>
      <c r="E2877" s="151" t="s">
        <v>702</v>
      </c>
      <c r="F2877" t="s">
        <v>703</v>
      </c>
      <c r="G2877" s="151"/>
      <c r="H2877" s="151" t="s">
        <v>201</v>
      </c>
      <c r="I2877" s="151" t="s">
        <v>506</v>
      </c>
      <c r="J2877">
        <v>2.846E-3</v>
      </c>
      <c r="K2877" s="151" t="s">
        <v>744</v>
      </c>
      <c r="L2877" s="151" t="s">
        <v>741</v>
      </c>
      <c r="M2877">
        <v>2022</v>
      </c>
      <c r="N2877" t="s">
        <v>7289</v>
      </c>
    </row>
    <row r="2878" spans="1:14" customFormat="1">
      <c r="A2878" s="151" t="s">
        <v>3750</v>
      </c>
      <c r="B2878" s="151" t="s">
        <v>444</v>
      </c>
      <c r="C2878" s="151" t="s">
        <v>660</v>
      </c>
      <c r="D2878" s="151" t="s">
        <v>687</v>
      </c>
      <c r="E2878" s="151" t="s">
        <v>702</v>
      </c>
      <c r="F2878" t="s">
        <v>704</v>
      </c>
      <c r="G2878" s="151"/>
      <c r="H2878" s="151" t="s">
        <v>201</v>
      </c>
      <c r="I2878" s="151" t="s">
        <v>506</v>
      </c>
      <c r="J2878">
        <v>3.7799999999999999E-3</v>
      </c>
      <c r="K2878" s="151" t="s">
        <v>744</v>
      </c>
      <c r="L2878" s="151" t="s">
        <v>741</v>
      </c>
      <c r="M2878">
        <v>2022</v>
      </c>
      <c r="N2878" t="s">
        <v>7290</v>
      </c>
    </row>
    <row r="2879" spans="1:14" customFormat="1">
      <c r="A2879" s="151" t="s">
        <v>3751</v>
      </c>
      <c r="B2879" s="151" t="s">
        <v>444</v>
      </c>
      <c r="C2879" s="151" t="s">
        <v>660</v>
      </c>
      <c r="D2879" s="151" t="s">
        <v>687</v>
      </c>
      <c r="E2879" s="151" t="s">
        <v>702</v>
      </c>
      <c r="F2879" t="s">
        <v>705</v>
      </c>
      <c r="G2879" s="151"/>
      <c r="H2879" s="151" t="s">
        <v>201</v>
      </c>
      <c r="I2879" s="151" t="s">
        <v>506</v>
      </c>
      <c r="J2879">
        <v>3.7799999999999999E-3</v>
      </c>
      <c r="K2879" s="151" t="s">
        <v>744</v>
      </c>
      <c r="L2879" s="151" t="s">
        <v>741</v>
      </c>
      <c r="M2879">
        <v>2022</v>
      </c>
      <c r="N2879" t="s">
        <v>7291</v>
      </c>
    </row>
    <row r="2880" spans="1:14" customFormat="1">
      <c r="A2880" s="151" t="s">
        <v>3752</v>
      </c>
      <c r="B2880" s="151" t="s">
        <v>444</v>
      </c>
      <c r="C2880" s="151" t="s">
        <v>660</v>
      </c>
      <c r="D2880" s="151" t="s">
        <v>687</v>
      </c>
      <c r="E2880" s="151" t="s">
        <v>702</v>
      </c>
      <c r="F2880" t="s">
        <v>706</v>
      </c>
      <c r="G2880" s="151"/>
      <c r="H2880" s="151" t="s">
        <v>201</v>
      </c>
      <c r="I2880" s="151" t="s">
        <v>506</v>
      </c>
      <c r="J2880">
        <v>4.5539999999999999E-3</v>
      </c>
      <c r="K2880" s="151" t="s">
        <v>744</v>
      </c>
      <c r="L2880" s="151" t="s">
        <v>741</v>
      </c>
      <c r="M2880">
        <v>2022</v>
      </c>
      <c r="N2880" t="s">
        <v>7292</v>
      </c>
    </row>
    <row r="2881" spans="1:14" customFormat="1">
      <c r="A2881" s="151" t="s">
        <v>3753</v>
      </c>
      <c r="B2881" s="151" t="s">
        <v>444</v>
      </c>
      <c r="C2881" s="151" t="s">
        <v>660</v>
      </c>
      <c r="D2881" s="151" t="s">
        <v>687</v>
      </c>
      <c r="E2881" s="151" t="s">
        <v>702</v>
      </c>
      <c r="F2881" t="s">
        <v>707</v>
      </c>
      <c r="G2881" s="151"/>
      <c r="H2881" s="151" t="s">
        <v>201</v>
      </c>
      <c r="I2881" s="151" t="s">
        <v>506</v>
      </c>
      <c r="J2881">
        <v>7.3090000000000004E-3</v>
      </c>
      <c r="K2881" s="151" t="s">
        <v>744</v>
      </c>
      <c r="L2881" s="151" t="s">
        <v>741</v>
      </c>
      <c r="M2881">
        <v>2022</v>
      </c>
      <c r="N2881" t="s">
        <v>7293</v>
      </c>
    </row>
    <row r="2882" spans="1:14" customFormat="1">
      <c r="A2882" s="151" t="s">
        <v>3754</v>
      </c>
      <c r="B2882" s="151" t="s">
        <v>444</v>
      </c>
      <c r="C2882" s="151" t="s">
        <v>660</v>
      </c>
      <c r="D2882" s="151" t="s">
        <v>687</v>
      </c>
      <c r="E2882" s="151" t="s">
        <v>702</v>
      </c>
      <c r="F2882" t="s">
        <v>708</v>
      </c>
      <c r="G2882" s="151"/>
      <c r="H2882" s="151" t="s">
        <v>201</v>
      </c>
      <c r="I2882" s="151" t="s">
        <v>506</v>
      </c>
      <c r="J2882">
        <v>8.2660000000000008E-3</v>
      </c>
      <c r="K2882" s="151" t="s">
        <v>744</v>
      </c>
      <c r="L2882" s="151" t="s">
        <v>741</v>
      </c>
      <c r="M2882">
        <v>2022</v>
      </c>
      <c r="N2882" t="s">
        <v>7294</v>
      </c>
    </row>
    <row r="2883" spans="1:14" customFormat="1">
      <c r="A2883" s="151" t="s">
        <v>3755</v>
      </c>
      <c r="B2883" s="151" t="s">
        <v>444</v>
      </c>
      <c r="C2883" s="151" t="s">
        <v>660</v>
      </c>
      <c r="D2883" s="151" t="s">
        <v>687</v>
      </c>
      <c r="E2883" s="151" t="s">
        <v>702</v>
      </c>
      <c r="F2883" t="s">
        <v>211</v>
      </c>
      <c r="G2883" s="151"/>
      <c r="H2883" s="151" t="s">
        <v>201</v>
      </c>
      <c r="I2883" s="151" t="s">
        <v>506</v>
      </c>
      <c r="J2883">
        <v>3.6250000000000002E-3</v>
      </c>
      <c r="K2883" s="151" t="s">
        <v>744</v>
      </c>
      <c r="L2883" s="151" t="s">
        <v>741</v>
      </c>
      <c r="M2883">
        <v>2022</v>
      </c>
      <c r="N2883" t="s">
        <v>7295</v>
      </c>
    </row>
    <row r="2884" spans="1:14" customFormat="1">
      <c r="A2884" s="151" t="s">
        <v>3756</v>
      </c>
      <c r="B2884" s="151" t="s">
        <v>444</v>
      </c>
      <c r="C2884" s="151" t="s">
        <v>660</v>
      </c>
      <c r="D2884" s="151" t="s">
        <v>687</v>
      </c>
      <c r="E2884" s="151" t="s">
        <v>695</v>
      </c>
      <c r="F2884" t="s">
        <v>696</v>
      </c>
      <c r="G2884" s="151"/>
      <c r="H2884" s="151" t="s">
        <v>201</v>
      </c>
      <c r="I2884" s="151" t="s">
        <v>506</v>
      </c>
      <c r="J2884">
        <v>7.2870000000000001E-3</v>
      </c>
      <c r="K2884" s="151" t="s">
        <v>744</v>
      </c>
      <c r="L2884" s="151" t="s">
        <v>741</v>
      </c>
      <c r="M2884">
        <v>2022</v>
      </c>
      <c r="N2884" t="s">
        <v>7296</v>
      </c>
    </row>
    <row r="2885" spans="1:14" customFormat="1">
      <c r="A2885" s="151" t="s">
        <v>3757</v>
      </c>
      <c r="B2885" s="151" t="s">
        <v>444</v>
      </c>
      <c r="C2885" s="151" t="s">
        <v>660</v>
      </c>
      <c r="D2885" s="151" t="s">
        <v>687</v>
      </c>
      <c r="E2885" s="151" t="s">
        <v>695</v>
      </c>
      <c r="F2885" t="s">
        <v>697</v>
      </c>
      <c r="G2885" s="151"/>
      <c r="H2885" s="151" t="s">
        <v>201</v>
      </c>
      <c r="I2885" s="151" t="s">
        <v>506</v>
      </c>
      <c r="J2885">
        <v>1.3115999999999999E-2</v>
      </c>
      <c r="K2885" s="151" t="s">
        <v>744</v>
      </c>
      <c r="L2885" s="151" t="s">
        <v>741</v>
      </c>
      <c r="M2885">
        <v>2022</v>
      </c>
      <c r="N2885" t="s">
        <v>7297</v>
      </c>
    </row>
    <row r="2886" spans="1:14" customFormat="1">
      <c r="A2886" s="151" t="s">
        <v>3758</v>
      </c>
      <c r="B2886" s="151" t="s">
        <v>444</v>
      </c>
      <c r="C2886" s="151" t="s">
        <v>660</v>
      </c>
      <c r="D2886" s="151" t="s">
        <v>687</v>
      </c>
      <c r="E2886" s="151" t="s">
        <v>695</v>
      </c>
      <c r="F2886" t="s">
        <v>211</v>
      </c>
      <c r="G2886" s="151"/>
      <c r="H2886" s="151" t="s">
        <v>201</v>
      </c>
      <c r="I2886" s="151" t="s">
        <v>506</v>
      </c>
      <c r="J2886">
        <v>8.6639999999999998E-3</v>
      </c>
      <c r="K2886" s="151" t="s">
        <v>744</v>
      </c>
      <c r="L2886" s="151" t="s">
        <v>741</v>
      </c>
      <c r="M2886">
        <v>2022</v>
      </c>
      <c r="N2886" t="s">
        <v>7298</v>
      </c>
    </row>
    <row r="2887" spans="1:14" customFormat="1">
      <c r="A2887" s="151" t="s">
        <v>3759</v>
      </c>
      <c r="B2887" s="151" t="s">
        <v>444</v>
      </c>
      <c r="C2887" s="151" t="s">
        <v>660</v>
      </c>
      <c r="D2887" s="151" t="s">
        <v>687</v>
      </c>
      <c r="E2887" s="151" t="s">
        <v>698</v>
      </c>
      <c r="F2887" t="s">
        <v>699</v>
      </c>
      <c r="G2887" s="151"/>
      <c r="H2887" s="151" t="s">
        <v>201</v>
      </c>
      <c r="I2887" s="151" t="s">
        <v>506</v>
      </c>
      <c r="J2887">
        <v>1.1272000000000001E-2</v>
      </c>
      <c r="K2887" s="151" t="s">
        <v>744</v>
      </c>
      <c r="L2887" s="151" t="s">
        <v>741</v>
      </c>
      <c r="M2887">
        <v>2022</v>
      </c>
      <c r="N2887" t="s">
        <v>7299</v>
      </c>
    </row>
    <row r="2888" spans="1:14" customFormat="1">
      <c r="A2888" s="151" t="s">
        <v>3760</v>
      </c>
      <c r="B2888" s="151" t="s">
        <v>444</v>
      </c>
      <c r="C2888" s="151" t="s">
        <v>660</v>
      </c>
      <c r="D2888" s="151" t="s">
        <v>687</v>
      </c>
      <c r="E2888" s="151" t="s">
        <v>698</v>
      </c>
      <c r="F2888" t="s">
        <v>700</v>
      </c>
      <c r="G2888" s="151"/>
      <c r="H2888" s="151" t="s">
        <v>201</v>
      </c>
      <c r="I2888" s="151" t="s">
        <v>506</v>
      </c>
      <c r="J2888">
        <v>1.3731E-2</v>
      </c>
      <c r="K2888" s="151" t="s">
        <v>744</v>
      </c>
      <c r="L2888" s="151" t="s">
        <v>741</v>
      </c>
      <c r="M2888">
        <v>2022</v>
      </c>
      <c r="N2888" t="s">
        <v>7300</v>
      </c>
    </row>
    <row r="2889" spans="1:14" customFormat="1">
      <c r="A2889" s="151" t="s">
        <v>3761</v>
      </c>
      <c r="B2889" s="151" t="s">
        <v>444</v>
      </c>
      <c r="C2889" s="151" t="s">
        <v>660</v>
      </c>
      <c r="D2889" s="151" t="s">
        <v>687</v>
      </c>
      <c r="E2889" s="151" t="s">
        <v>698</v>
      </c>
      <c r="F2889" t="s">
        <v>211</v>
      </c>
      <c r="G2889" s="151"/>
      <c r="H2889" s="151" t="s">
        <v>201</v>
      </c>
      <c r="I2889" s="151" t="s">
        <v>506</v>
      </c>
      <c r="J2889">
        <v>1.1601999999999999E-2</v>
      </c>
      <c r="K2889" s="151" t="s">
        <v>744</v>
      </c>
      <c r="L2889" s="151" t="s">
        <v>741</v>
      </c>
      <c r="M2889">
        <v>2022</v>
      </c>
      <c r="N2889" t="s">
        <v>7301</v>
      </c>
    </row>
    <row r="2890" spans="1:14" customFormat="1">
      <c r="A2890" s="151" t="s">
        <v>3762</v>
      </c>
      <c r="B2890" s="151" t="s">
        <v>444</v>
      </c>
      <c r="C2890" s="151" t="s">
        <v>660</v>
      </c>
      <c r="D2890" s="151" t="s">
        <v>687</v>
      </c>
      <c r="E2890" s="151" t="s">
        <v>701</v>
      </c>
      <c r="F2890" t="s">
        <v>211</v>
      </c>
      <c r="G2890" s="151"/>
      <c r="H2890" s="151" t="s">
        <v>201</v>
      </c>
      <c r="I2890" s="151" t="s">
        <v>506</v>
      </c>
      <c r="J2890">
        <v>8.4594000000000003E-2</v>
      </c>
      <c r="K2890" s="151" t="s">
        <v>744</v>
      </c>
      <c r="L2890" s="151" t="s">
        <v>741</v>
      </c>
      <c r="M2890">
        <v>2022</v>
      </c>
      <c r="N2890" t="s">
        <v>7302</v>
      </c>
    </row>
    <row r="2891" spans="1:14" customFormat="1">
      <c r="A2891" s="151" t="s">
        <v>3763</v>
      </c>
      <c r="B2891" s="151" t="s">
        <v>444</v>
      </c>
      <c r="C2891" s="151" t="s">
        <v>660</v>
      </c>
      <c r="D2891" s="151" t="s">
        <v>687</v>
      </c>
      <c r="E2891" s="151" t="s">
        <v>693</v>
      </c>
      <c r="F2891" t="s">
        <v>694</v>
      </c>
      <c r="G2891" s="151"/>
      <c r="H2891" s="151" t="s">
        <v>201</v>
      </c>
      <c r="I2891" s="151" t="s">
        <v>506</v>
      </c>
      <c r="J2891">
        <v>2.9369999999999999E-3</v>
      </c>
      <c r="K2891" s="151" t="s">
        <v>744</v>
      </c>
      <c r="L2891" s="151" t="s">
        <v>741</v>
      </c>
      <c r="M2891">
        <v>2022</v>
      </c>
      <c r="N2891" t="s">
        <v>7303</v>
      </c>
    </row>
    <row r="2892" spans="1:14" customFormat="1">
      <c r="A2892" s="151" t="s">
        <v>3764</v>
      </c>
      <c r="B2892" s="151" t="s">
        <v>444</v>
      </c>
      <c r="C2892" s="151" t="s">
        <v>740</v>
      </c>
      <c r="D2892" s="151" t="s">
        <v>740</v>
      </c>
      <c r="E2892" s="151" t="s">
        <v>741</v>
      </c>
      <c r="G2892" s="151"/>
      <c r="H2892" s="151" t="s">
        <v>742</v>
      </c>
      <c r="I2892" s="151" t="s">
        <v>506</v>
      </c>
      <c r="J2892">
        <v>10.4</v>
      </c>
      <c r="K2892" s="151" t="s">
        <v>744</v>
      </c>
      <c r="L2892" s="151" t="s">
        <v>741</v>
      </c>
      <c r="M2892">
        <v>2022</v>
      </c>
      <c r="N2892" t="s">
        <v>7304</v>
      </c>
    </row>
    <row r="2893" spans="1:14" customFormat="1">
      <c r="A2893" s="151" t="s">
        <v>3765</v>
      </c>
      <c r="B2893" s="151" t="s">
        <v>444</v>
      </c>
      <c r="C2893" s="151" t="s">
        <v>740</v>
      </c>
      <c r="D2893" s="151" t="s">
        <v>740</v>
      </c>
      <c r="E2893" s="151" t="s">
        <v>743</v>
      </c>
      <c r="G2893" s="151"/>
      <c r="H2893" s="151" t="s">
        <v>742</v>
      </c>
      <c r="I2893" s="151" t="s">
        <v>506</v>
      </c>
      <c r="J2893">
        <v>11.5</v>
      </c>
      <c r="K2893" s="151" t="s">
        <v>744</v>
      </c>
      <c r="L2893" s="151" t="s">
        <v>741</v>
      </c>
      <c r="M2893">
        <v>2022</v>
      </c>
      <c r="N2893" t="s">
        <v>7305</v>
      </c>
    </row>
    <row r="2894" spans="1:14" customFormat="1">
      <c r="A2894" s="151" t="s">
        <v>3766</v>
      </c>
      <c r="B2894" s="151" t="s">
        <v>444</v>
      </c>
      <c r="C2894" s="151" t="s">
        <v>740</v>
      </c>
      <c r="D2894" s="151" t="s">
        <v>740</v>
      </c>
      <c r="E2894" s="151" t="s">
        <v>229</v>
      </c>
      <c r="G2894" s="151"/>
      <c r="H2894" s="151" t="s">
        <v>742</v>
      </c>
      <c r="I2894" s="151" t="s">
        <v>506</v>
      </c>
      <c r="K2894" s="151" t="s">
        <v>744</v>
      </c>
      <c r="L2894" s="151" t="s">
        <v>741</v>
      </c>
      <c r="M2894">
        <v>2022</v>
      </c>
      <c r="N2894" t="s">
        <v>7306</v>
      </c>
    </row>
    <row r="2895" spans="1:14" customFormat="1">
      <c r="A2895" s="151" t="s">
        <v>3767</v>
      </c>
      <c r="B2895" s="151" t="s">
        <v>444</v>
      </c>
      <c r="C2895" s="151" t="s">
        <v>740</v>
      </c>
      <c r="D2895" s="151" t="s">
        <v>740</v>
      </c>
      <c r="E2895" s="151" t="s">
        <v>231</v>
      </c>
      <c r="G2895" s="151"/>
      <c r="H2895" s="151" t="s">
        <v>742</v>
      </c>
      <c r="I2895" s="151" t="s">
        <v>506</v>
      </c>
      <c r="J2895">
        <v>35</v>
      </c>
      <c r="K2895" s="151" t="s">
        <v>744</v>
      </c>
      <c r="L2895" s="151" t="s">
        <v>741</v>
      </c>
      <c r="M2895">
        <v>2022</v>
      </c>
      <c r="N2895" t="s">
        <v>7307</v>
      </c>
    </row>
    <row r="2896" spans="1:14" customFormat="1">
      <c r="A2896" s="151" t="s">
        <v>3768</v>
      </c>
      <c r="B2896" s="151" t="s">
        <v>444</v>
      </c>
      <c r="C2896" s="151" t="s">
        <v>740</v>
      </c>
      <c r="D2896" s="151" t="s">
        <v>740</v>
      </c>
      <c r="E2896" s="151" t="s">
        <v>232</v>
      </c>
      <c r="G2896" s="151"/>
      <c r="H2896" s="151" t="s">
        <v>742</v>
      </c>
      <c r="I2896" s="151" t="s">
        <v>506</v>
      </c>
      <c r="K2896" s="151" t="s">
        <v>744</v>
      </c>
      <c r="L2896" s="151" t="s">
        <v>741</v>
      </c>
      <c r="M2896">
        <v>2022</v>
      </c>
      <c r="N2896" t="s">
        <v>7308</v>
      </c>
    </row>
    <row r="2897" spans="1:14" customFormat="1">
      <c r="A2897" s="151" t="s">
        <v>3769</v>
      </c>
      <c r="B2897" s="151" t="s">
        <v>444</v>
      </c>
      <c r="C2897" s="151" t="s">
        <v>740</v>
      </c>
      <c r="D2897" s="151" t="s">
        <v>740</v>
      </c>
      <c r="E2897" s="151" t="s">
        <v>239</v>
      </c>
      <c r="G2897" s="151"/>
      <c r="H2897" s="151" t="s">
        <v>742</v>
      </c>
      <c r="I2897" s="151" t="s">
        <v>506</v>
      </c>
      <c r="J2897">
        <v>12.2</v>
      </c>
      <c r="K2897" s="151" t="s">
        <v>744</v>
      </c>
      <c r="L2897" s="151" t="s">
        <v>741</v>
      </c>
      <c r="M2897">
        <v>2022</v>
      </c>
      <c r="N2897" t="s">
        <v>7309</v>
      </c>
    </row>
    <row r="2898" spans="1:14" customFormat="1">
      <c r="A2898" s="151" t="s">
        <v>3770</v>
      </c>
      <c r="B2898" s="151" t="s">
        <v>444</v>
      </c>
      <c r="C2898" s="151" t="s">
        <v>740</v>
      </c>
      <c r="D2898" s="151" t="s">
        <v>740</v>
      </c>
      <c r="E2898" s="151" t="s">
        <v>245</v>
      </c>
      <c r="G2898" s="151"/>
      <c r="H2898" s="151" t="s">
        <v>742</v>
      </c>
      <c r="I2898" s="151" t="s">
        <v>506</v>
      </c>
      <c r="J2898">
        <v>8.6999999999999993</v>
      </c>
      <c r="K2898" s="151" t="s">
        <v>744</v>
      </c>
      <c r="L2898" s="151" t="s">
        <v>741</v>
      </c>
      <c r="M2898">
        <v>2022</v>
      </c>
      <c r="N2898" t="s">
        <v>7310</v>
      </c>
    </row>
    <row r="2899" spans="1:14" customFormat="1">
      <c r="A2899" s="151" t="s">
        <v>3771</v>
      </c>
      <c r="B2899" s="151" t="s">
        <v>444</v>
      </c>
      <c r="C2899" s="151" t="s">
        <v>740</v>
      </c>
      <c r="D2899" s="151" t="s">
        <v>740</v>
      </c>
      <c r="E2899" s="151" t="s">
        <v>252</v>
      </c>
      <c r="G2899" s="151"/>
      <c r="H2899" s="151" t="s">
        <v>742</v>
      </c>
      <c r="I2899" s="151" t="s">
        <v>506</v>
      </c>
      <c r="J2899">
        <v>7.4</v>
      </c>
      <c r="K2899" s="151" t="s">
        <v>744</v>
      </c>
      <c r="L2899" s="151" t="s">
        <v>741</v>
      </c>
      <c r="M2899">
        <v>2022</v>
      </c>
      <c r="N2899" t="s">
        <v>7311</v>
      </c>
    </row>
    <row r="2900" spans="1:14" customFormat="1">
      <c r="A2900" s="151" t="s">
        <v>3772</v>
      </c>
      <c r="B2900" s="151" t="s">
        <v>444</v>
      </c>
      <c r="C2900" s="151" t="s">
        <v>740</v>
      </c>
      <c r="D2900" s="151" t="s">
        <v>740</v>
      </c>
      <c r="E2900" s="151" t="s">
        <v>255</v>
      </c>
      <c r="G2900" s="151"/>
      <c r="H2900" s="151" t="s">
        <v>742</v>
      </c>
      <c r="I2900" s="151" t="s">
        <v>506</v>
      </c>
      <c r="J2900">
        <v>27.6</v>
      </c>
      <c r="K2900" s="151" t="s">
        <v>744</v>
      </c>
      <c r="L2900" s="151" t="s">
        <v>741</v>
      </c>
      <c r="M2900">
        <v>2022</v>
      </c>
      <c r="N2900" t="s">
        <v>7312</v>
      </c>
    </row>
    <row r="2901" spans="1:14" customFormat="1">
      <c r="A2901" s="151" t="s">
        <v>3773</v>
      </c>
      <c r="B2901" s="151" t="s">
        <v>444</v>
      </c>
      <c r="C2901" s="151" t="s">
        <v>740</v>
      </c>
      <c r="D2901" s="151" t="s">
        <v>740</v>
      </c>
      <c r="E2901" s="151" t="s">
        <v>256</v>
      </c>
      <c r="G2901" s="151"/>
      <c r="H2901" s="151" t="s">
        <v>742</v>
      </c>
      <c r="I2901" s="151" t="s">
        <v>506</v>
      </c>
      <c r="J2901">
        <v>53.5</v>
      </c>
      <c r="K2901" s="151" t="s">
        <v>744</v>
      </c>
      <c r="L2901" s="151" t="s">
        <v>741</v>
      </c>
      <c r="M2901">
        <v>2022</v>
      </c>
      <c r="N2901" t="s">
        <v>7313</v>
      </c>
    </row>
    <row r="2902" spans="1:14" customFormat="1">
      <c r="A2902" s="151" t="s">
        <v>3774</v>
      </c>
      <c r="B2902" s="151" t="s">
        <v>444</v>
      </c>
      <c r="C2902" s="151" t="s">
        <v>740</v>
      </c>
      <c r="D2902" s="151" t="s">
        <v>740</v>
      </c>
      <c r="E2902" s="151" t="s">
        <v>257</v>
      </c>
      <c r="G2902" s="151"/>
      <c r="H2902" s="151" t="s">
        <v>742</v>
      </c>
      <c r="I2902" s="151" t="s">
        <v>506</v>
      </c>
      <c r="J2902">
        <v>14.7</v>
      </c>
      <c r="K2902" s="151" t="s">
        <v>744</v>
      </c>
      <c r="L2902" s="151" t="s">
        <v>741</v>
      </c>
      <c r="M2902">
        <v>2022</v>
      </c>
      <c r="N2902" t="s">
        <v>7314</v>
      </c>
    </row>
    <row r="2903" spans="1:14" customFormat="1">
      <c r="A2903" s="151" t="s">
        <v>3775</v>
      </c>
      <c r="B2903" s="151" t="s">
        <v>444</v>
      </c>
      <c r="C2903" s="151" t="s">
        <v>740</v>
      </c>
      <c r="D2903" s="151" t="s">
        <v>740</v>
      </c>
      <c r="E2903" s="151" t="s">
        <v>260</v>
      </c>
      <c r="G2903" s="151"/>
      <c r="H2903" s="151" t="s">
        <v>742</v>
      </c>
      <c r="I2903" s="151" t="s">
        <v>506</v>
      </c>
      <c r="J2903">
        <v>4.7</v>
      </c>
      <c r="K2903" s="151" t="s">
        <v>744</v>
      </c>
      <c r="L2903" s="151" t="s">
        <v>741</v>
      </c>
      <c r="M2903">
        <v>2022</v>
      </c>
      <c r="N2903" t="s">
        <v>7315</v>
      </c>
    </row>
    <row r="2904" spans="1:14" customFormat="1">
      <c r="A2904" s="151" t="s">
        <v>3776</v>
      </c>
      <c r="B2904" s="151" t="s">
        <v>444</v>
      </c>
      <c r="C2904" s="151" t="s">
        <v>740</v>
      </c>
      <c r="D2904" s="151" t="s">
        <v>740</v>
      </c>
      <c r="E2904" s="151" t="s">
        <v>495</v>
      </c>
      <c r="G2904" s="151"/>
      <c r="H2904" s="151" t="s">
        <v>742</v>
      </c>
      <c r="I2904" s="151" t="s">
        <v>506</v>
      </c>
      <c r="K2904" s="151" t="s">
        <v>744</v>
      </c>
      <c r="L2904" s="151" t="s">
        <v>741</v>
      </c>
      <c r="M2904">
        <v>2022</v>
      </c>
      <c r="N2904" t="s">
        <v>7316</v>
      </c>
    </row>
    <row r="2905" spans="1:14" customFormat="1">
      <c r="A2905" s="151" t="s">
        <v>3777</v>
      </c>
      <c r="B2905" s="151" t="s">
        <v>444</v>
      </c>
      <c r="C2905" s="151" t="s">
        <v>740</v>
      </c>
      <c r="D2905" s="151" t="s">
        <v>740</v>
      </c>
      <c r="E2905" s="151" t="s">
        <v>269</v>
      </c>
      <c r="G2905" s="151"/>
      <c r="H2905" s="151" t="s">
        <v>742</v>
      </c>
      <c r="I2905" s="151" t="s">
        <v>506</v>
      </c>
      <c r="J2905">
        <v>44.2</v>
      </c>
      <c r="K2905" s="151" t="s">
        <v>744</v>
      </c>
      <c r="L2905" s="151" t="s">
        <v>741</v>
      </c>
      <c r="M2905">
        <v>2022</v>
      </c>
      <c r="N2905" t="s">
        <v>7317</v>
      </c>
    </row>
    <row r="2906" spans="1:14" customFormat="1">
      <c r="A2906" s="151" t="s">
        <v>3778</v>
      </c>
      <c r="B2906" s="151" t="s">
        <v>444</v>
      </c>
      <c r="C2906" s="151" t="s">
        <v>740</v>
      </c>
      <c r="D2906" s="151" t="s">
        <v>740</v>
      </c>
      <c r="E2906" s="151" t="s">
        <v>275</v>
      </c>
      <c r="G2906" s="151"/>
      <c r="H2906" s="151" t="s">
        <v>742</v>
      </c>
      <c r="I2906" s="151" t="s">
        <v>506</v>
      </c>
      <c r="K2906" s="151" t="s">
        <v>744</v>
      </c>
      <c r="L2906" s="151" t="s">
        <v>741</v>
      </c>
      <c r="M2906">
        <v>2022</v>
      </c>
      <c r="N2906" t="s">
        <v>7318</v>
      </c>
    </row>
    <row r="2907" spans="1:14" customFormat="1">
      <c r="A2907" s="151" t="s">
        <v>3779</v>
      </c>
      <c r="B2907" s="151" t="s">
        <v>444</v>
      </c>
      <c r="C2907" s="151" t="s">
        <v>740</v>
      </c>
      <c r="D2907" s="151" t="s">
        <v>740</v>
      </c>
      <c r="E2907" s="151" t="s">
        <v>276</v>
      </c>
      <c r="G2907" s="151"/>
      <c r="H2907" s="151" t="s">
        <v>742</v>
      </c>
      <c r="I2907" s="151" t="s">
        <v>506</v>
      </c>
      <c r="K2907" s="151" t="s">
        <v>744</v>
      </c>
      <c r="L2907" s="151" t="s">
        <v>741</v>
      </c>
      <c r="M2907">
        <v>2022</v>
      </c>
      <c r="N2907" t="s">
        <v>7319</v>
      </c>
    </row>
    <row r="2908" spans="1:14" customFormat="1">
      <c r="A2908" s="151" t="s">
        <v>3780</v>
      </c>
      <c r="B2908" s="151" t="s">
        <v>444</v>
      </c>
      <c r="C2908" s="151" t="s">
        <v>740</v>
      </c>
      <c r="D2908" s="151" t="s">
        <v>740</v>
      </c>
      <c r="E2908" s="151" t="s">
        <v>277</v>
      </c>
      <c r="G2908" s="151"/>
      <c r="H2908" s="151" t="s">
        <v>742</v>
      </c>
      <c r="I2908" s="151" t="s">
        <v>506</v>
      </c>
      <c r="J2908">
        <v>6.7</v>
      </c>
      <c r="K2908" s="151" t="s">
        <v>744</v>
      </c>
      <c r="L2908" s="151" t="s">
        <v>741</v>
      </c>
      <c r="M2908">
        <v>2022</v>
      </c>
      <c r="N2908" t="s">
        <v>7320</v>
      </c>
    </row>
    <row r="2909" spans="1:14" customFormat="1">
      <c r="A2909" s="151" t="s">
        <v>3781</v>
      </c>
      <c r="B2909" s="151" t="s">
        <v>444</v>
      </c>
      <c r="C2909" s="151" t="s">
        <v>740</v>
      </c>
      <c r="D2909" s="151" t="s">
        <v>740</v>
      </c>
      <c r="E2909" s="151" t="s">
        <v>281</v>
      </c>
      <c r="G2909" s="151"/>
      <c r="H2909" s="151" t="s">
        <v>742</v>
      </c>
      <c r="I2909" s="151" t="s">
        <v>506</v>
      </c>
      <c r="J2909">
        <v>13.2</v>
      </c>
      <c r="K2909" s="151" t="s">
        <v>744</v>
      </c>
      <c r="L2909" s="151" t="s">
        <v>741</v>
      </c>
      <c r="M2909">
        <v>2022</v>
      </c>
      <c r="N2909" t="s">
        <v>7321</v>
      </c>
    </row>
    <row r="2910" spans="1:14" customFormat="1">
      <c r="A2910" s="151" t="s">
        <v>3782</v>
      </c>
      <c r="B2910" s="151" t="s">
        <v>444</v>
      </c>
      <c r="C2910" s="151" t="s">
        <v>740</v>
      </c>
      <c r="D2910" s="151" t="s">
        <v>740</v>
      </c>
      <c r="E2910" s="151" t="s">
        <v>283</v>
      </c>
      <c r="G2910" s="151"/>
      <c r="H2910" s="151" t="s">
        <v>742</v>
      </c>
      <c r="I2910" s="151" t="s">
        <v>506</v>
      </c>
      <c r="K2910" s="151" t="s">
        <v>744</v>
      </c>
      <c r="L2910" s="151" t="s">
        <v>741</v>
      </c>
      <c r="M2910">
        <v>2022</v>
      </c>
      <c r="N2910" t="s">
        <v>7322</v>
      </c>
    </row>
    <row r="2911" spans="1:14" customFormat="1">
      <c r="A2911" s="151" t="s">
        <v>3783</v>
      </c>
      <c r="B2911" s="151" t="s">
        <v>444</v>
      </c>
      <c r="C2911" s="151" t="s">
        <v>740</v>
      </c>
      <c r="D2911" s="151" t="s">
        <v>740</v>
      </c>
      <c r="E2911" s="151" t="s">
        <v>496</v>
      </c>
      <c r="G2911" s="151"/>
      <c r="H2911" s="151" t="s">
        <v>742</v>
      </c>
      <c r="I2911" s="151" t="s">
        <v>506</v>
      </c>
      <c r="J2911">
        <v>51.5</v>
      </c>
      <c r="K2911" s="151" t="s">
        <v>744</v>
      </c>
      <c r="L2911" s="151" t="s">
        <v>741</v>
      </c>
      <c r="M2911">
        <v>2022</v>
      </c>
      <c r="N2911" t="s">
        <v>7323</v>
      </c>
    </row>
    <row r="2912" spans="1:14" customFormat="1">
      <c r="A2912" s="151" t="s">
        <v>3784</v>
      </c>
      <c r="B2912" s="151" t="s">
        <v>444</v>
      </c>
      <c r="C2912" s="151" t="s">
        <v>740</v>
      </c>
      <c r="D2912" s="151" t="s">
        <v>740</v>
      </c>
      <c r="E2912" s="151" t="s">
        <v>293</v>
      </c>
      <c r="G2912" s="151"/>
      <c r="H2912" s="151" t="s">
        <v>742</v>
      </c>
      <c r="I2912" s="151" t="s">
        <v>506</v>
      </c>
      <c r="J2912">
        <v>58.9</v>
      </c>
      <c r="K2912" s="151" t="s">
        <v>744</v>
      </c>
      <c r="L2912" s="151" t="s">
        <v>741</v>
      </c>
      <c r="M2912">
        <v>2022</v>
      </c>
      <c r="N2912" t="s">
        <v>7324</v>
      </c>
    </row>
    <row r="2913" spans="1:14" customFormat="1">
      <c r="A2913" s="151" t="s">
        <v>3785</v>
      </c>
      <c r="B2913" s="151" t="s">
        <v>444</v>
      </c>
      <c r="C2913" s="151" t="s">
        <v>740</v>
      </c>
      <c r="D2913" s="151" t="s">
        <v>740</v>
      </c>
      <c r="E2913" s="151" t="s">
        <v>294</v>
      </c>
      <c r="G2913" s="151"/>
      <c r="H2913" s="151" t="s">
        <v>742</v>
      </c>
      <c r="I2913" s="151" t="s">
        <v>506</v>
      </c>
      <c r="J2913">
        <v>62.7</v>
      </c>
      <c r="K2913" s="151" t="s">
        <v>744</v>
      </c>
      <c r="L2913" s="151" t="s">
        <v>741</v>
      </c>
      <c r="M2913">
        <v>2022</v>
      </c>
      <c r="N2913" t="s">
        <v>7325</v>
      </c>
    </row>
    <row r="2914" spans="1:14" customFormat="1">
      <c r="A2914" s="151" t="s">
        <v>3786</v>
      </c>
      <c r="B2914" s="151" t="s">
        <v>444</v>
      </c>
      <c r="C2914" s="151" t="s">
        <v>740</v>
      </c>
      <c r="D2914" s="151" t="s">
        <v>740</v>
      </c>
      <c r="E2914" s="151" t="s">
        <v>296</v>
      </c>
      <c r="G2914" s="151"/>
      <c r="H2914" s="151" t="s">
        <v>742</v>
      </c>
      <c r="I2914" s="151" t="s">
        <v>506</v>
      </c>
      <c r="K2914" s="151" t="s">
        <v>744</v>
      </c>
      <c r="L2914" s="151" t="s">
        <v>741</v>
      </c>
      <c r="M2914">
        <v>2022</v>
      </c>
      <c r="N2914" t="s">
        <v>7326</v>
      </c>
    </row>
    <row r="2915" spans="1:14" customFormat="1">
      <c r="A2915" s="151" t="s">
        <v>3787</v>
      </c>
      <c r="B2915" s="151" t="s">
        <v>444</v>
      </c>
      <c r="C2915" s="151" t="s">
        <v>740</v>
      </c>
      <c r="D2915" s="151" t="s">
        <v>740</v>
      </c>
      <c r="E2915" s="151" t="s">
        <v>297</v>
      </c>
      <c r="G2915" s="151"/>
      <c r="H2915" s="151" t="s">
        <v>742</v>
      </c>
      <c r="I2915" s="151" t="s">
        <v>506</v>
      </c>
      <c r="K2915" s="151" t="s">
        <v>744</v>
      </c>
      <c r="L2915" s="151" t="s">
        <v>741</v>
      </c>
      <c r="M2915">
        <v>2022</v>
      </c>
      <c r="N2915" t="s">
        <v>7327</v>
      </c>
    </row>
    <row r="2916" spans="1:14" customFormat="1">
      <c r="A2916" s="151" t="s">
        <v>3788</v>
      </c>
      <c r="B2916" s="151" t="s">
        <v>444</v>
      </c>
      <c r="C2916" s="151" t="s">
        <v>740</v>
      </c>
      <c r="D2916" s="151" t="s">
        <v>740</v>
      </c>
      <c r="E2916" s="151" t="s">
        <v>298</v>
      </c>
      <c r="G2916" s="151"/>
      <c r="H2916" s="151" t="s">
        <v>742</v>
      </c>
      <c r="I2916" s="151" t="s">
        <v>506</v>
      </c>
      <c r="J2916">
        <v>14.3</v>
      </c>
      <c r="K2916" s="151" t="s">
        <v>744</v>
      </c>
      <c r="L2916" s="151" t="s">
        <v>741</v>
      </c>
      <c r="M2916">
        <v>2022</v>
      </c>
      <c r="N2916" t="s">
        <v>7328</v>
      </c>
    </row>
    <row r="2917" spans="1:14" customFormat="1">
      <c r="A2917" s="151" t="s">
        <v>3789</v>
      </c>
      <c r="B2917" s="151" t="s">
        <v>444</v>
      </c>
      <c r="C2917" s="151" t="s">
        <v>740</v>
      </c>
      <c r="D2917" s="151" t="s">
        <v>740</v>
      </c>
      <c r="E2917" s="151" t="s">
        <v>300</v>
      </c>
      <c r="G2917" s="151"/>
      <c r="H2917" s="151" t="s">
        <v>742</v>
      </c>
      <c r="I2917" s="151" t="s">
        <v>506</v>
      </c>
      <c r="J2917">
        <v>39</v>
      </c>
      <c r="K2917" s="151" t="s">
        <v>744</v>
      </c>
      <c r="L2917" s="151" t="s">
        <v>741</v>
      </c>
      <c r="M2917">
        <v>2022</v>
      </c>
      <c r="N2917" t="s">
        <v>7329</v>
      </c>
    </row>
    <row r="2918" spans="1:14" customFormat="1">
      <c r="A2918" s="151" t="s">
        <v>3790</v>
      </c>
      <c r="B2918" s="151" t="s">
        <v>444</v>
      </c>
      <c r="C2918" s="151" t="s">
        <v>740</v>
      </c>
      <c r="D2918" s="151" t="s">
        <v>740</v>
      </c>
      <c r="E2918" s="151" t="s">
        <v>301</v>
      </c>
      <c r="G2918" s="151"/>
      <c r="H2918" s="151" t="s">
        <v>742</v>
      </c>
      <c r="I2918" s="151" t="s">
        <v>506</v>
      </c>
      <c r="J2918">
        <v>68.900000000000006</v>
      </c>
      <c r="K2918" s="151" t="s">
        <v>744</v>
      </c>
      <c r="L2918" s="151" t="s">
        <v>741</v>
      </c>
      <c r="M2918">
        <v>2022</v>
      </c>
      <c r="N2918" t="s">
        <v>7330</v>
      </c>
    </row>
    <row r="2919" spans="1:14" customFormat="1">
      <c r="A2919" s="151" t="s">
        <v>3791</v>
      </c>
      <c r="B2919" s="151" t="s">
        <v>444</v>
      </c>
      <c r="C2919" s="151" t="s">
        <v>740</v>
      </c>
      <c r="D2919" s="151" t="s">
        <v>740</v>
      </c>
      <c r="E2919" s="151" t="s">
        <v>302</v>
      </c>
      <c r="G2919" s="151"/>
      <c r="H2919" s="151" t="s">
        <v>742</v>
      </c>
      <c r="I2919" s="151" t="s">
        <v>506</v>
      </c>
      <c r="K2919" s="151" t="s">
        <v>744</v>
      </c>
      <c r="L2919" s="151" t="s">
        <v>741</v>
      </c>
      <c r="M2919">
        <v>2022</v>
      </c>
      <c r="N2919" t="s">
        <v>7331</v>
      </c>
    </row>
    <row r="2920" spans="1:14" customFormat="1">
      <c r="A2920" s="151" t="s">
        <v>3792</v>
      </c>
      <c r="B2920" s="151" t="s">
        <v>444</v>
      </c>
      <c r="C2920" s="151" t="s">
        <v>740</v>
      </c>
      <c r="D2920" s="151" t="s">
        <v>740</v>
      </c>
      <c r="E2920" s="151" t="s">
        <v>497</v>
      </c>
      <c r="G2920" s="151"/>
      <c r="H2920" s="151" t="s">
        <v>742</v>
      </c>
      <c r="I2920" s="151" t="s">
        <v>506</v>
      </c>
      <c r="J2920">
        <v>55.8</v>
      </c>
      <c r="K2920" s="151" t="s">
        <v>744</v>
      </c>
      <c r="L2920" s="151" t="s">
        <v>741</v>
      </c>
      <c r="M2920">
        <v>2022</v>
      </c>
      <c r="N2920" t="s">
        <v>7332</v>
      </c>
    </row>
    <row r="2921" spans="1:14" customFormat="1">
      <c r="A2921" s="151" t="s">
        <v>3793</v>
      </c>
      <c r="B2921" s="151" t="s">
        <v>444</v>
      </c>
      <c r="C2921" s="151" t="s">
        <v>740</v>
      </c>
      <c r="D2921" s="151" t="s">
        <v>740</v>
      </c>
      <c r="E2921" s="151" t="s">
        <v>498</v>
      </c>
      <c r="G2921" s="151"/>
      <c r="H2921" s="151" t="s">
        <v>742</v>
      </c>
      <c r="I2921" s="151" t="s">
        <v>506</v>
      </c>
      <c r="K2921" s="151" t="s">
        <v>744</v>
      </c>
      <c r="L2921" s="151" t="s">
        <v>741</v>
      </c>
      <c r="M2921">
        <v>2022</v>
      </c>
      <c r="N2921" t="s">
        <v>7333</v>
      </c>
    </row>
    <row r="2922" spans="1:14" customFormat="1">
      <c r="A2922" s="151" t="s">
        <v>3794</v>
      </c>
      <c r="B2922" s="151" t="s">
        <v>444</v>
      </c>
      <c r="C2922" s="151" t="s">
        <v>740</v>
      </c>
      <c r="D2922" s="151" t="s">
        <v>740</v>
      </c>
      <c r="E2922" s="151" t="s">
        <v>318</v>
      </c>
      <c r="G2922" s="151"/>
      <c r="H2922" s="151" t="s">
        <v>742</v>
      </c>
      <c r="I2922" s="151" t="s">
        <v>506</v>
      </c>
      <c r="J2922">
        <v>61.5</v>
      </c>
      <c r="K2922" s="151" t="s">
        <v>744</v>
      </c>
      <c r="L2922" s="151" t="s">
        <v>741</v>
      </c>
      <c r="M2922">
        <v>2022</v>
      </c>
      <c r="N2922" t="s">
        <v>7334</v>
      </c>
    </row>
    <row r="2923" spans="1:14" customFormat="1">
      <c r="A2923" s="151" t="s">
        <v>3795</v>
      </c>
      <c r="B2923" s="151" t="s">
        <v>444</v>
      </c>
      <c r="C2923" s="151" t="s">
        <v>740</v>
      </c>
      <c r="D2923" s="151" t="s">
        <v>740</v>
      </c>
      <c r="E2923" s="151" t="s">
        <v>319</v>
      </c>
      <c r="G2923" s="151"/>
      <c r="H2923" s="151" t="s">
        <v>742</v>
      </c>
      <c r="I2923" s="151" t="s">
        <v>506</v>
      </c>
      <c r="J2923">
        <v>152.19999999999999</v>
      </c>
      <c r="K2923" s="151" t="s">
        <v>744</v>
      </c>
      <c r="L2923" s="151" t="s">
        <v>741</v>
      </c>
      <c r="M2923">
        <v>2022</v>
      </c>
      <c r="N2923" t="s">
        <v>7335</v>
      </c>
    </row>
    <row r="2924" spans="1:14" customFormat="1">
      <c r="A2924" s="151" t="s">
        <v>3796</v>
      </c>
      <c r="B2924" s="151" t="s">
        <v>444</v>
      </c>
      <c r="C2924" s="151" t="s">
        <v>740</v>
      </c>
      <c r="D2924" s="151" t="s">
        <v>740</v>
      </c>
      <c r="E2924" s="151" t="s">
        <v>325</v>
      </c>
      <c r="G2924" s="151"/>
      <c r="H2924" s="151" t="s">
        <v>742</v>
      </c>
      <c r="I2924" s="151" t="s">
        <v>506</v>
      </c>
      <c r="J2924">
        <v>19.3</v>
      </c>
      <c r="K2924" s="151" t="s">
        <v>744</v>
      </c>
      <c r="L2924" s="151" t="s">
        <v>741</v>
      </c>
      <c r="M2924">
        <v>2022</v>
      </c>
      <c r="N2924" t="s">
        <v>7336</v>
      </c>
    </row>
    <row r="2925" spans="1:14" customFormat="1">
      <c r="A2925" s="151" t="s">
        <v>3797</v>
      </c>
      <c r="B2925" s="151" t="s">
        <v>444</v>
      </c>
      <c r="C2925" s="151" t="s">
        <v>740</v>
      </c>
      <c r="D2925" s="151" t="s">
        <v>740</v>
      </c>
      <c r="E2925" s="151" t="s">
        <v>335</v>
      </c>
      <c r="G2925" s="151"/>
      <c r="H2925" s="151" t="s">
        <v>742</v>
      </c>
      <c r="I2925" s="151" t="s">
        <v>506</v>
      </c>
      <c r="J2925">
        <v>14.8</v>
      </c>
      <c r="K2925" s="151" t="s">
        <v>744</v>
      </c>
      <c r="L2925" s="151" t="s">
        <v>741</v>
      </c>
      <c r="M2925">
        <v>2022</v>
      </c>
      <c r="N2925" t="s">
        <v>7337</v>
      </c>
    </row>
    <row r="2926" spans="1:14" customFormat="1">
      <c r="A2926" s="151" t="s">
        <v>3798</v>
      </c>
      <c r="B2926" s="151" t="s">
        <v>444</v>
      </c>
      <c r="C2926" s="151" t="s">
        <v>740</v>
      </c>
      <c r="D2926" s="151" t="s">
        <v>740</v>
      </c>
      <c r="E2926" s="151" t="s">
        <v>336</v>
      </c>
      <c r="G2926" s="151"/>
      <c r="H2926" s="151" t="s">
        <v>742</v>
      </c>
      <c r="I2926" s="151" t="s">
        <v>506</v>
      </c>
      <c r="K2926" s="151" t="s">
        <v>744</v>
      </c>
      <c r="L2926" s="151" t="s">
        <v>741</v>
      </c>
      <c r="M2926">
        <v>2022</v>
      </c>
      <c r="N2926" t="s">
        <v>7338</v>
      </c>
    </row>
    <row r="2927" spans="1:14" customFormat="1">
      <c r="A2927" s="151" t="s">
        <v>3799</v>
      </c>
      <c r="B2927" s="151" t="s">
        <v>444</v>
      </c>
      <c r="C2927" s="151" t="s">
        <v>740</v>
      </c>
      <c r="D2927" s="151" t="s">
        <v>740</v>
      </c>
      <c r="E2927" s="151" t="s">
        <v>342</v>
      </c>
      <c r="G2927" s="151"/>
      <c r="H2927" s="151" t="s">
        <v>742</v>
      </c>
      <c r="I2927" s="151" t="s">
        <v>506</v>
      </c>
      <c r="J2927">
        <v>90.3</v>
      </c>
      <c r="K2927" s="151" t="s">
        <v>744</v>
      </c>
      <c r="L2927" s="151" t="s">
        <v>741</v>
      </c>
      <c r="M2927">
        <v>2022</v>
      </c>
      <c r="N2927" t="s">
        <v>7339</v>
      </c>
    </row>
    <row r="2928" spans="1:14" customFormat="1">
      <c r="A2928" s="151" t="s">
        <v>3800</v>
      </c>
      <c r="B2928" s="151" t="s">
        <v>444</v>
      </c>
      <c r="C2928" s="151" t="s">
        <v>740</v>
      </c>
      <c r="D2928" s="151" t="s">
        <v>740</v>
      </c>
      <c r="E2928" s="151" t="s">
        <v>345</v>
      </c>
      <c r="G2928" s="151"/>
      <c r="H2928" s="151" t="s">
        <v>742</v>
      </c>
      <c r="I2928" s="151" t="s">
        <v>506</v>
      </c>
      <c r="K2928" s="151" t="s">
        <v>744</v>
      </c>
      <c r="L2928" s="151" t="s">
        <v>741</v>
      </c>
      <c r="M2928">
        <v>2022</v>
      </c>
      <c r="N2928" t="s">
        <v>7340</v>
      </c>
    </row>
    <row r="2929" spans="1:14" customFormat="1">
      <c r="A2929" s="151" t="s">
        <v>3801</v>
      </c>
      <c r="B2929" s="151" t="s">
        <v>444</v>
      </c>
      <c r="C2929" s="151" t="s">
        <v>740</v>
      </c>
      <c r="D2929" s="151" t="s">
        <v>740</v>
      </c>
      <c r="E2929" s="151" t="s">
        <v>348</v>
      </c>
      <c r="G2929" s="151"/>
      <c r="H2929" s="151" t="s">
        <v>742</v>
      </c>
      <c r="I2929" s="151" t="s">
        <v>506</v>
      </c>
      <c r="K2929" s="151" t="s">
        <v>744</v>
      </c>
      <c r="L2929" s="151" t="s">
        <v>741</v>
      </c>
      <c r="M2929">
        <v>2022</v>
      </c>
      <c r="N2929" t="s">
        <v>7341</v>
      </c>
    </row>
    <row r="2930" spans="1:14" customFormat="1">
      <c r="A2930" s="151" t="s">
        <v>3802</v>
      </c>
      <c r="B2930" s="151" t="s">
        <v>444</v>
      </c>
      <c r="C2930" s="151" t="s">
        <v>740</v>
      </c>
      <c r="D2930" s="151" t="s">
        <v>740</v>
      </c>
      <c r="E2930" s="151" t="s">
        <v>349</v>
      </c>
      <c r="G2930" s="151"/>
      <c r="H2930" s="151" t="s">
        <v>742</v>
      </c>
      <c r="I2930" s="151" t="s">
        <v>506</v>
      </c>
      <c r="J2930">
        <v>54.3</v>
      </c>
      <c r="K2930" s="151" t="s">
        <v>744</v>
      </c>
      <c r="L2930" s="151" t="s">
        <v>741</v>
      </c>
      <c r="M2930">
        <v>2022</v>
      </c>
      <c r="N2930" t="s">
        <v>7342</v>
      </c>
    </row>
    <row r="2931" spans="1:14" customFormat="1">
      <c r="A2931" s="151" t="s">
        <v>3803</v>
      </c>
      <c r="B2931" s="151" t="s">
        <v>444</v>
      </c>
      <c r="C2931" s="151" t="s">
        <v>740</v>
      </c>
      <c r="D2931" s="151" t="s">
        <v>740</v>
      </c>
      <c r="E2931" s="151" t="s">
        <v>350</v>
      </c>
      <c r="G2931" s="151"/>
      <c r="H2931" s="151" t="s">
        <v>742</v>
      </c>
      <c r="I2931" s="151" t="s">
        <v>506</v>
      </c>
      <c r="K2931" s="151" t="s">
        <v>744</v>
      </c>
      <c r="L2931" s="151" t="s">
        <v>741</v>
      </c>
      <c r="M2931">
        <v>2022</v>
      </c>
      <c r="N2931" t="s">
        <v>7343</v>
      </c>
    </row>
    <row r="2932" spans="1:14" customFormat="1">
      <c r="A2932" s="151" t="s">
        <v>3804</v>
      </c>
      <c r="B2932" s="151" t="s">
        <v>444</v>
      </c>
      <c r="C2932" s="151" t="s">
        <v>740</v>
      </c>
      <c r="D2932" s="151" t="s">
        <v>740</v>
      </c>
      <c r="E2932" s="151" t="s">
        <v>351</v>
      </c>
      <c r="G2932" s="151"/>
      <c r="H2932" s="151" t="s">
        <v>742</v>
      </c>
      <c r="I2932" s="151" t="s">
        <v>506</v>
      </c>
      <c r="J2932">
        <v>19</v>
      </c>
      <c r="K2932" s="151" t="s">
        <v>744</v>
      </c>
      <c r="L2932" s="151" t="s">
        <v>741</v>
      </c>
      <c r="M2932">
        <v>2022</v>
      </c>
      <c r="N2932" t="s">
        <v>7344</v>
      </c>
    </row>
    <row r="2933" spans="1:14" customFormat="1">
      <c r="A2933" s="151" t="s">
        <v>3805</v>
      </c>
      <c r="B2933" s="151" t="s">
        <v>444</v>
      </c>
      <c r="C2933" s="151" t="s">
        <v>740</v>
      </c>
      <c r="D2933" s="151" t="s">
        <v>740</v>
      </c>
      <c r="E2933" s="151" t="s">
        <v>352</v>
      </c>
      <c r="G2933" s="151"/>
      <c r="H2933" s="151" t="s">
        <v>742</v>
      </c>
      <c r="I2933" s="151" t="s">
        <v>506</v>
      </c>
      <c r="J2933">
        <v>86.2</v>
      </c>
      <c r="K2933" s="151" t="s">
        <v>744</v>
      </c>
      <c r="L2933" s="151" t="s">
        <v>741</v>
      </c>
      <c r="M2933">
        <v>2022</v>
      </c>
      <c r="N2933" t="s">
        <v>7345</v>
      </c>
    </row>
    <row r="2934" spans="1:14" customFormat="1">
      <c r="A2934" s="151" t="s">
        <v>3806</v>
      </c>
      <c r="B2934" s="151" t="s">
        <v>444</v>
      </c>
      <c r="C2934" s="151" t="s">
        <v>740</v>
      </c>
      <c r="D2934" s="151" t="s">
        <v>740</v>
      </c>
      <c r="E2934" s="151" t="s">
        <v>353</v>
      </c>
      <c r="G2934" s="151"/>
      <c r="H2934" s="151" t="s">
        <v>742</v>
      </c>
      <c r="I2934" s="151" t="s">
        <v>506</v>
      </c>
      <c r="K2934" s="151" t="s">
        <v>744</v>
      </c>
      <c r="L2934" s="151" t="s">
        <v>741</v>
      </c>
      <c r="M2934">
        <v>2022</v>
      </c>
      <c r="N2934" t="s">
        <v>7346</v>
      </c>
    </row>
    <row r="2935" spans="1:14" customFormat="1">
      <c r="A2935" s="151" t="s">
        <v>3807</v>
      </c>
      <c r="B2935" s="151" t="s">
        <v>444</v>
      </c>
      <c r="C2935" s="151" t="s">
        <v>740</v>
      </c>
      <c r="D2935" s="151" t="s">
        <v>740</v>
      </c>
      <c r="E2935" s="151" t="s">
        <v>354</v>
      </c>
      <c r="G2935" s="151"/>
      <c r="H2935" s="151" t="s">
        <v>742</v>
      </c>
      <c r="I2935" s="151" t="s">
        <v>506</v>
      </c>
      <c r="J2935">
        <v>24.2</v>
      </c>
      <c r="K2935" s="151" t="s">
        <v>744</v>
      </c>
      <c r="L2935" s="151" t="s">
        <v>741</v>
      </c>
      <c r="M2935">
        <v>2022</v>
      </c>
      <c r="N2935" t="s">
        <v>7347</v>
      </c>
    </row>
    <row r="2936" spans="1:14" customFormat="1">
      <c r="A2936" s="151" t="s">
        <v>3808</v>
      </c>
      <c r="B2936" s="151" t="s">
        <v>444</v>
      </c>
      <c r="C2936" s="151" t="s">
        <v>740</v>
      </c>
      <c r="D2936" s="151" t="s">
        <v>740</v>
      </c>
      <c r="E2936" s="151" t="s">
        <v>360</v>
      </c>
      <c r="G2936" s="151"/>
      <c r="H2936" s="151" t="s">
        <v>742</v>
      </c>
      <c r="I2936" s="151" t="s">
        <v>506</v>
      </c>
      <c r="J2936">
        <v>106.4</v>
      </c>
      <c r="K2936" s="151" t="s">
        <v>744</v>
      </c>
      <c r="L2936" s="151" t="s">
        <v>741</v>
      </c>
      <c r="M2936">
        <v>2022</v>
      </c>
      <c r="N2936" t="s">
        <v>7348</v>
      </c>
    </row>
    <row r="2937" spans="1:14" customFormat="1">
      <c r="A2937" s="151" t="s">
        <v>3809</v>
      </c>
      <c r="B2937" s="151" t="s">
        <v>444</v>
      </c>
      <c r="C2937" s="151" t="s">
        <v>740</v>
      </c>
      <c r="D2937" s="151" t="s">
        <v>740</v>
      </c>
      <c r="E2937" s="151" t="s">
        <v>365</v>
      </c>
      <c r="G2937" s="151"/>
      <c r="H2937" s="151" t="s">
        <v>742</v>
      </c>
      <c r="I2937" s="151" t="s">
        <v>506</v>
      </c>
      <c r="J2937">
        <v>24.5</v>
      </c>
      <c r="K2937" s="151" t="s">
        <v>744</v>
      </c>
      <c r="L2937" s="151" t="s">
        <v>741</v>
      </c>
      <c r="M2937">
        <v>2022</v>
      </c>
      <c r="N2937" t="s">
        <v>7349</v>
      </c>
    </row>
    <row r="2938" spans="1:14" customFormat="1">
      <c r="A2938" s="151" t="s">
        <v>3810</v>
      </c>
      <c r="B2938" s="151" t="s">
        <v>444</v>
      </c>
      <c r="C2938" s="151" t="s">
        <v>740</v>
      </c>
      <c r="D2938" s="151" t="s">
        <v>740</v>
      </c>
      <c r="E2938" s="151" t="s">
        <v>369</v>
      </c>
      <c r="G2938" s="151"/>
      <c r="H2938" s="151" t="s">
        <v>742</v>
      </c>
      <c r="I2938" s="151" t="s">
        <v>506</v>
      </c>
      <c r="J2938">
        <v>51.4</v>
      </c>
      <c r="K2938" s="151" t="s">
        <v>744</v>
      </c>
      <c r="L2938" s="151" t="s">
        <v>741</v>
      </c>
      <c r="M2938">
        <v>2022</v>
      </c>
      <c r="N2938" t="s">
        <v>7350</v>
      </c>
    </row>
    <row r="2939" spans="1:14" customFormat="1">
      <c r="A2939" s="151" t="s">
        <v>3811</v>
      </c>
      <c r="B2939" s="151" t="s">
        <v>444</v>
      </c>
      <c r="C2939" s="151" t="s">
        <v>740</v>
      </c>
      <c r="D2939" s="151" t="s">
        <v>740</v>
      </c>
      <c r="E2939" s="151" t="s">
        <v>371</v>
      </c>
      <c r="G2939" s="151"/>
      <c r="H2939" s="151" t="s">
        <v>742</v>
      </c>
      <c r="I2939" s="151" t="s">
        <v>506</v>
      </c>
      <c r="J2939">
        <v>7</v>
      </c>
      <c r="K2939" s="151" t="s">
        <v>744</v>
      </c>
      <c r="L2939" s="151" t="s">
        <v>741</v>
      </c>
      <c r="M2939">
        <v>2022</v>
      </c>
      <c r="N2939" t="s">
        <v>7351</v>
      </c>
    </row>
    <row r="2940" spans="1:14" customFormat="1">
      <c r="A2940" s="151" t="s">
        <v>3812</v>
      </c>
      <c r="B2940" s="151" t="s">
        <v>444</v>
      </c>
      <c r="C2940" s="151" t="s">
        <v>740</v>
      </c>
      <c r="D2940" s="151" t="s">
        <v>740</v>
      </c>
      <c r="E2940" s="151" t="s">
        <v>377</v>
      </c>
      <c r="G2940" s="151"/>
      <c r="H2940" s="151" t="s">
        <v>742</v>
      </c>
      <c r="I2940" s="151" t="s">
        <v>506</v>
      </c>
      <c r="J2940">
        <v>6.6</v>
      </c>
      <c r="K2940" s="151" t="s">
        <v>744</v>
      </c>
      <c r="L2940" s="151" t="s">
        <v>741</v>
      </c>
      <c r="M2940">
        <v>2022</v>
      </c>
      <c r="N2940" t="s">
        <v>7352</v>
      </c>
    </row>
    <row r="2941" spans="1:14" customFormat="1">
      <c r="A2941" s="151" t="s">
        <v>3813</v>
      </c>
      <c r="B2941" s="151" t="s">
        <v>444</v>
      </c>
      <c r="C2941" s="151" t="s">
        <v>740</v>
      </c>
      <c r="D2941" s="151" t="s">
        <v>740</v>
      </c>
      <c r="E2941" s="151" t="s">
        <v>500</v>
      </c>
      <c r="G2941" s="151"/>
      <c r="H2941" s="151" t="s">
        <v>742</v>
      </c>
      <c r="I2941" s="151" t="s">
        <v>506</v>
      </c>
      <c r="K2941" s="151" t="s">
        <v>744</v>
      </c>
      <c r="L2941" s="151" t="s">
        <v>741</v>
      </c>
      <c r="M2941">
        <v>2022</v>
      </c>
      <c r="N2941" t="s">
        <v>7353</v>
      </c>
    </row>
    <row r="2942" spans="1:14" customFormat="1">
      <c r="A2942" s="151" t="s">
        <v>3814</v>
      </c>
      <c r="B2942" s="151" t="s">
        <v>444</v>
      </c>
      <c r="C2942" s="151" t="s">
        <v>740</v>
      </c>
      <c r="D2942" s="151" t="s">
        <v>740</v>
      </c>
      <c r="E2942" s="151" t="s">
        <v>380</v>
      </c>
      <c r="G2942" s="151"/>
      <c r="H2942" s="151" t="s">
        <v>742</v>
      </c>
      <c r="I2942" s="151" t="s">
        <v>506</v>
      </c>
      <c r="J2942">
        <v>43.4</v>
      </c>
      <c r="K2942" s="151" t="s">
        <v>744</v>
      </c>
      <c r="L2942" s="151" t="s">
        <v>741</v>
      </c>
      <c r="M2942">
        <v>2022</v>
      </c>
      <c r="N2942" t="s">
        <v>7354</v>
      </c>
    </row>
    <row r="2943" spans="1:14" customFormat="1">
      <c r="A2943" s="151" t="s">
        <v>3815</v>
      </c>
      <c r="B2943" s="151" t="s">
        <v>444</v>
      </c>
      <c r="C2943" s="151" t="s">
        <v>740</v>
      </c>
      <c r="D2943" s="151" t="s">
        <v>740</v>
      </c>
      <c r="E2943" s="151" t="s">
        <v>386</v>
      </c>
      <c r="G2943" s="151"/>
      <c r="H2943" s="151" t="s">
        <v>742</v>
      </c>
      <c r="I2943" s="151" t="s">
        <v>506</v>
      </c>
      <c r="J2943">
        <v>32.1</v>
      </c>
      <c r="K2943" s="151" t="s">
        <v>744</v>
      </c>
      <c r="L2943" s="151" t="s">
        <v>741</v>
      </c>
      <c r="M2943">
        <v>2022</v>
      </c>
      <c r="N2943" t="s">
        <v>7355</v>
      </c>
    </row>
    <row r="2944" spans="1:14" customFormat="1">
      <c r="A2944" s="151" t="s">
        <v>3816</v>
      </c>
      <c r="B2944" s="151" t="s">
        <v>444</v>
      </c>
      <c r="C2944" s="151" t="s">
        <v>740</v>
      </c>
      <c r="D2944" s="151" t="s">
        <v>740</v>
      </c>
      <c r="E2944" s="151" t="s">
        <v>391</v>
      </c>
      <c r="G2944" s="151"/>
      <c r="H2944" s="151" t="s">
        <v>742</v>
      </c>
      <c r="I2944" s="151" t="s">
        <v>506</v>
      </c>
      <c r="J2944">
        <v>63.8</v>
      </c>
      <c r="K2944" s="151" t="s">
        <v>744</v>
      </c>
      <c r="L2944" s="151" t="s">
        <v>741</v>
      </c>
      <c r="M2944">
        <v>2022</v>
      </c>
      <c r="N2944" t="s">
        <v>7356</v>
      </c>
    </row>
    <row r="2945" spans="1:14" customFormat="1">
      <c r="A2945" s="151" t="s">
        <v>3817</v>
      </c>
      <c r="B2945" s="151" t="s">
        <v>444</v>
      </c>
      <c r="C2945" s="151" t="s">
        <v>740</v>
      </c>
      <c r="D2945" s="151" t="s">
        <v>740</v>
      </c>
      <c r="E2945" s="151" t="s">
        <v>502</v>
      </c>
      <c r="G2945" s="151"/>
      <c r="H2945" s="151" t="s">
        <v>742</v>
      </c>
      <c r="I2945" s="151" t="s">
        <v>506</v>
      </c>
      <c r="J2945">
        <v>16.100000000000001</v>
      </c>
      <c r="K2945" s="151" t="s">
        <v>744</v>
      </c>
      <c r="L2945" s="151" t="s">
        <v>741</v>
      </c>
      <c r="M2945">
        <v>2022</v>
      </c>
      <c r="N2945" t="s">
        <v>7357</v>
      </c>
    </row>
    <row r="2946" spans="1:14" customFormat="1">
      <c r="A2946" s="151" t="s">
        <v>3818</v>
      </c>
      <c r="B2946" s="151" t="s">
        <v>444</v>
      </c>
      <c r="C2946" s="151" t="s">
        <v>740</v>
      </c>
      <c r="D2946" s="151" t="s">
        <v>740</v>
      </c>
      <c r="E2946" s="151" t="s">
        <v>503</v>
      </c>
      <c r="G2946" s="151"/>
      <c r="H2946" s="151" t="s">
        <v>742</v>
      </c>
      <c r="I2946" s="151" t="s">
        <v>506</v>
      </c>
      <c r="J2946">
        <v>38.5</v>
      </c>
      <c r="K2946" s="151" t="s">
        <v>744</v>
      </c>
      <c r="L2946" s="151" t="s">
        <v>741</v>
      </c>
      <c r="M2946">
        <v>2022</v>
      </c>
      <c r="N2946" t="s">
        <v>7358</v>
      </c>
    </row>
    <row r="2947" spans="1:14" customFormat="1">
      <c r="A2947" s="151" t="s">
        <v>3819</v>
      </c>
      <c r="B2947" s="151" t="s">
        <v>444</v>
      </c>
      <c r="C2947" s="151" t="s">
        <v>722</v>
      </c>
      <c r="D2947" s="151" t="s">
        <v>629</v>
      </c>
      <c r="E2947" s="151" t="s">
        <v>556</v>
      </c>
      <c r="F2947" t="s">
        <v>1879</v>
      </c>
      <c r="G2947" s="151"/>
      <c r="H2947" s="151" t="s">
        <v>135</v>
      </c>
      <c r="I2947" s="151" t="s">
        <v>506</v>
      </c>
      <c r="J2947">
        <v>0.19338</v>
      </c>
      <c r="K2947" s="151" t="s">
        <v>744</v>
      </c>
      <c r="L2947" s="151" t="s">
        <v>741</v>
      </c>
      <c r="M2947">
        <v>2022</v>
      </c>
      <c r="N2947" t="s">
        <v>7359</v>
      </c>
    </row>
    <row r="2948" spans="1:14" customFormat="1">
      <c r="A2948" s="151" t="s">
        <v>3820</v>
      </c>
      <c r="B2948" s="151" t="s">
        <v>444</v>
      </c>
      <c r="C2948" s="151" t="s">
        <v>723</v>
      </c>
      <c r="D2948" s="151" t="s">
        <v>724</v>
      </c>
      <c r="E2948" s="151" t="s">
        <v>605</v>
      </c>
      <c r="G2948" s="151" t="s">
        <v>141</v>
      </c>
      <c r="H2948" s="151" t="s">
        <v>424</v>
      </c>
      <c r="I2948" s="151" t="s">
        <v>506</v>
      </c>
      <c r="J2948">
        <v>0.10829414</v>
      </c>
      <c r="K2948" s="151" t="s">
        <v>744</v>
      </c>
      <c r="L2948" s="151" t="s">
        <v>741</v>
      </c>
      <c r="M2948">
        <v>2022</v>
      </c>
      <c r="N2948" t="s">
        <v>7360</v>
      </c>
    </row>
    <row r="2949" spans="1:14" customFormat="1">
      <c r="A2949" s="151" t="s">
        <v>3821</v>
      </c>
      <c r="B2949" s="151" t="s">
        <v>444</v>
      </c>
      <c r="C2949" s="151" t="s">
        <v>723</v>
      </c>
      <c r="D2949" s="151" t="s">
        <v>724</v>
      </c>
      <c r="E2949" s="151" t="s">
        <v>605</v>
      </c>
      <c r="G2949" s="151" t="s">
        <v>207</v>
      </c>
      <c r="H2949" s="151" t="s">
        <v>424</v>
      </c>
      <c r="I2949" s="151" t="s">
        <v>506</v>
      </c>
      <c r="J2949">
        <v>0.13421</v>
      </c>
      <c r="K2949" s="151" t="s">
        <v>744</v>
      </c>
      <c r="L2949" s="151" t="s">
        <v>741</v>
      </c>
      <c r="M2949">
        <v>2022</v>
      </c>
      <c r="N2949" t="s">
        <v>7361</v>
      </c>
    </row>
    <row r="2950" spans="1:14" customFormat="1">
      <c r="A2950" s="151" t="s">
        <v>3822</v>
      </c>
      <c r="B2950" s="151" t="s">
        <v>444</v>
      </c>
      <c r="C2950" s="151" t="s">
        <v>723</v>
      </c>
      <c r="D2950" s="151" t="s">
        <v>724</v>
      </c>
      <c r="E2950" s="151" t="s">
        <v>605</v>
      </c>
      <c r="G2950" s="151" t="s">
        <v>208</v>
      </c>
      <c r="H2950" s="151" t="s">
        <v>424</v>
      </c>
      <c r="I2950" s="151" t="s">
        <v>506</v>
      </c>
      <c r="J2950">
        <v>0.13400000000000001</v>
      </c>
      <c r="K2950" s="151" t="s">
        <v>744</v>
      </c>
      <c r="L2950" s="151" t="s">
        <v>741</v>
      </c>
      <c r="M2950">
        <v>2022</v>
      </c>
      <c r="N2950" t="s">
        <v>7362</v>
      </c>
    </row>
    <row r="2951" spans="1:14" customFormat="1">
      <c r="A2951" s="151" t="s">
        <v>3823</v>
      </c>
      <c r="B2951" s="151" t="s">
        <v>444</v>
      </c>
      <c r="C2951" s="151" t="s">
        <v>723</v>
      </c>
      <c r="D2951" s="151" t="s">
        <v>724</v>
      </c>
      <c r="E2951" s="151" t="s">
        <v>605</v>
      </c>
      <c r="G2951" s="151" t="s">
        <v>607</v>
      </c>
      <c r="H2951" s="151" t="s">
        <v>424</v>
      </c>
      <c r="I2951" s="151" t="s">
        <v>506</v>
      </c>
      <c r="K2951" s="151" t="s">
        <v>744</v>
      </c>
      <c r="L2951" s="151" t="s">
        <v>741</v>
      </c>
      <c r="M2951">
        <v>2022</v>
      </c>
      <c r="N2951" t="s">
        <v>7363</v>
      </c>
    </row>
    <row r="2952" spans="1:14" customFormat="1">
      <c r="A2952" s="151" t="s">
        <v>3824</v>
      </c>
      <c r="B2952" s="151" t="s">
        <v>444</v>
      </c>
      <c r="C2952" s="151" t="s">
        <v>723</v>
      </c>
      <c r="D2952" s="151" t="s">
        <v>724</v>
      </c>
      <c r="E2952" s="151" t="s">
        <v>605</v>
      </c>
      <c r="G2952" s="151" t="s">
        <v>608</v>
      </c>
      <c r="H2952" s="151" t="s">
        <v>424</v>
      </c>
      <c r="I2952" s="151" t="s">
        <v>506</v>
      </c>
      <c r="J2952">
        <v>4.045E-2</v>
      </c>
      <c r="K2952" s="151" t="s">
        <v>744</v>
      </c>
      <c r="L2952" s="151" t="s">
        <v>741</v>
      </c>
      <c r="M2952">
        <v>2022</v>
      </c>
      <c r="N2952" t="s">
        <v>7364</v>
      </c>
    </row>
    <row r="2953" spans="1:14" customFormat="1">
      <c r="A2953" s="151" t="s">
        <v>3825</v>
      </c>
      <c r="B2953" s="151" t="s">
        <v>444</v>
      </c>
      <c r="C2953" s="151" t="s">
        <v>723</v>
      </c>
      <c r="D2953" s="151" t="s">
        <v>724</v>
      </c>
      <c r="E2953" s="151" t="s">
        <v>605</v>
      </c>
      <c r="G2953" s="151" t="s">
        <v>141</v>
      </c>
      <c r="H2953" s="151" t="s">
        <v>606</v>
      </c>
      <c r="I2953" s="151" t="s">
        <v>506</v>
      </c>
      <c r="J2953">
        <v>0.17429</v>
      </c>
      <c r="K2953" s="151" t="s">
        <v>744</v>
      </c>
      <c r="L2953" s="151" t="s">
        <v>741</v>
      </c>
      <c r="M2953">
        <v>2022</v>
      </c>
      <c r="N2953" t="s">
        <v>7365</v>
      </c>
    </row>
    <row r="2954" spans="1:14" customFormat="1">
      <c r="A2954" s="151" t="s">
        <v>3826</v>
      </c>
      <c r="B2954" s="151" t="s">
        <v>444</v>
      </c>
      <c r="C2954" s="151" t="s">
        <v>723</v>
      </c>
      <c r="D2954" s="151" t="s">
        <v>724</v>
      </c>
      <c r="E2954" s="151" t="s">
        <v>605</v>
      </c>
      <c r="G2954" s="151" t="s">
        <v>207</v>
      </c>
      <c r="H2954" s="151" t="s">
        <v>606</v>
      </c>
      <c r="I2954" s="151" t="s">
        <v>506</v>
      </c>
      <c r="J2954">
        <v>0.21598000000000001</v>
      </c>
      <c r="K2954" s="151" t="s">
        <v>744</v>
      </c>
      <c r="L2954" s="151" t="s">
        <v>741</v>
      </c>
      <c r="M2954">
        <v>2022</v>
      </c>
      <c r="N2954" t="s">
        <v>7366</v>
      </c>
    </row>
    <row r="2955" spans="1:14" customFormat="1">
      <c r="A2955" s="151" t="s">
        <v>3827</v>
      </c>
      <c r="B2955" s="151" t="s">
        <v>444</v>
      </c>
      <c r="C2955" s="151" t="s">
        <v>723</v>
      </c>
      <c r="D2955" s="151" t="s">
        <v>724</v>
      </c>
      <c r="E2955" s="151" t="s">
        <v>605</v>
      </c>
      <c r="G2955" s="151" t="s">
        <v>208</v>
      </c>
      <c r="H2955" s="151" t="s">
        <v>606</v>
      </c>
      <c r="I2955" s="151" t="s">
        <v>506</v>
      </c>
      <c r="J2955">
        <v>0.21565999999999999</v>
      </c>
      <c r="K2955" s="151" t="s">
        <v>744</v>
      </c>
      <c r="L2955" s="151" t="s">
        <v>741</v>
      </c>
      <c r="M2955">
        <v>2022</v>
      </c>
      <c r="N2955" t="s">
        <v>7367</v>
      </c>
    </row>
    <row r="2956" spans="1:14" customFormat="1">
      <c r="A2956" s="151" t="s">
        <v>3828</v>
      </c>
      <c r="B2956" s="151" t="s">
        <v>444</v>
      </c>
      <c r="C2956" s="151" t="s">
        <v>723</v>
      </c>
      <c r="D2956" s="151" t="s">
        <v>724</v>
      </c>
      <c r="E2956" s="151" t="s">
        <v>605</v>
      </c>
      <c r="G2956" s="151" t="s">
        <v>607</v>
      </c>
      <c r="H2956" s="151" t="s">
        <v>606</v>
      </c>
      <c r="I2956" s="151" t="s">
        <v>506</v>
      </c>
      <c r="K2956" s="151" t="s">
        <v>744</v>
      </c>
      <c r="L2956" s="151" t="s">
        <v>741</v>
      </c>
      <c r="M2956">
        <v>2022</v>
      </c>
      <c r="N2956" t="s">
        <v>7368</v>
      </c>
    </row>
    <row r="2957" spans="1:14" customFormat="1">
      <c r="A2957" s="151" t="s">
        <v>3829</v>
      </c>
      <c r="B2957" s="151" t="s">
        <v>444</v>
      </c>
      <c r="C2957" s="151" t="s">
        <v>723</v>
      </c>
      <c r="D2957" s="151" t="s">
        <v>724</v>
      </c>
      <c r="E2957" s="151" t="s">
        <v>605</v>
      </c>
      <c r="G2957" s="151" t="s">
        <v>608</v>
      </c>
      <c r="H2957" s="151" t="s">
        <v>606</v>
      </c>
      <c r="I2957" s="151" t="s">
        <v>506</v>
      </c>
      <c r="J2957">
        <v>6.5110000000000001E-2</v>
      </c>
      <c r="K2957" s="151" t="s">
        <v>744</v>
      </c>
      <c r="L2957" s="151" t="s">
        <v>741</v>
      </c>
      <c r="M2957">
        <v>2022</v>
      </c>
      <c r="N2957" t="s">
        <v>7369</v>
      </c>
    </row>
    <row r="2958" spans="1:14" customFormat="1">
      <c r="A2958" s="151" t="s">
        <v>3830</v>
      </c>
      <c r="B2958" s="151" t="s">
        <v>444</v>
      </c>
      <c r="C2958" s="151" t="s">
        <v>723</v>
      </c>
      <c r="D2958" s="151" t="s">
        <v>724</v>
      </c>
      <c r="E2958" s="151" t="s">
        <v>609</v>
      </c>
      <c r="G2958" s="151" t="s">
        <v>141</v>
      </c>
      <c r="H2958" s="151" t="s">
        <v>424</v>
      </c>
      <c r="I2958" s="151" t="s">
        <v>506</v>
      </c>
      <c r="J2958">
        <v>0.13276414</v>
      </c>
      <c r="K2958" s="151" t="s">
        <v>744</v>
      </c>
      <c r="L2958" s="151" t="s">
        <v>741</v>
      </c>
      <c r="M2958">
        <v>2022</v>
      </c>
      <c r="N2958" t="s">
        <v>7370</v>
      </c>
    </row>
    <row r="2959" spans="1:14" customFormat="1">
      <c r="A2959" s="151" t="s">
        <v>3831</v>
      </c>
      <c r="B2959" s="151" t="s">
        <v>444</v>
      </c>
      <c r="C2959" s="151" t="s">
        <v>723</v>
      </c>
      <c r="D2959" s="151" t="s">
        <v>724</v>
      </c>
      <c r="E2959" s="151" t="s">
        <v>609</v>
      </c>
      <c r="G2959" s="151" t="s">
        <v>207</v>
      </c>
      <c r="H2959" s="151" t="s">
        <v>424</v>
      </c>
      <c r="I2959" s="151" t="s">
        <v>506</v>
      </c>
      <c r="J2959">
        <v>0.14802000000000001</v>
      </c>
      <c r="K2959" s="151" t="s">
        <v>744</v>
      </c>
      <c r="L2959" s="151" t="s">
        <v>741</v>
      </c>
      <c r="M2959">
        <v>2022</v>
      </c>
      <c r="N2959" t="s">
        <v>7371</v>
      </c>
    </row>
    <row r="2960" spans="1:14" customFormat="1">
      <c r="A2960" s="151" t="s">
        <v>3832</v>
      </c>
      <c r="B2960" s="151" t="s">
        <v>444</v>
      </c>
      <c r="C2960" s="151" t="s">
        <v>723</v>
      </c>
      <c r="D2960" s="151" t="s">
        <v>724</v>
      </c>
      <c r="E2960" s="151" t="s">
        <v>609</v>
      </c>
      <c r="G2960" s="151" t="s">
        <v>208</v>
      </c>
      <c r="H2960" s="151" t="s">
        <v>424</v>
      </c>
      <c r="I2960" s="151" t="s">
        <v>506</v>
      </c>
      <c r="J2960">
        <v>0.14601</v>
      </c>
      <c r="K2960" s="151" t="s">
        <v>744</v>
      </c>
      <c r="L2960" s="151" t="s">
        <v>741</v>
      </c>
      <c r="M2960">
        <v>2022</v>
      </c>
      <c r="N2960" t="s">
        <v>7372</v>
      </c>
    </row>
    <row r="2961" spans="1:14" customFormat="1">
      <c r="A2961" s="151" t="s">
        <v>3833</v>
      </c>
      <c r="B2961" s="151" t="s">
        <v>444</v>
      </c>
      <c r="C2961" s="151" t="s">
        <v>723</v>
      </c>
      <c r="D2961" s="151" t="s">
        <v>724</v>
      </c>
      <c r="E2961" s="151" t="s">
        <v>609</v>
      </c>
      <c r="G2961" s="151" t="s">
        <v>607</v>
      </c>
      <c r="H2961" s="151" t="s">
        <v>424</v>
      </c>
      <c r="I2961" s="151" t="s">
        <v>506</v>
      </c>
      <c r="J2961">
        <v>5.2549999999999999E-2</v>
      </c>
      <c r="K2961" s="151" t="s">
        <v>744</v>
      </c>
      <c r="L2961" s="151" t="s">
        <v>741</v>
      </c>
      <c r="M2961">
        <v>2022</v>
      </c>
      <c r="N2961" t="s">
        <v>7373</v>
      </c>
    </row>
    <row r="2962" spans="1:14" customFormat="1">
      <c r="A2962" s="151" t="s">
        <v>3834</v>
      </c>
      <c r="B2962" s="151" t="s">
        <v>444</v>
      </c>
      <c r="C2962" s="151" t="s">
        <v>723</v>
      </c>
      <c r="D2962" s="151" t="s">
        <v>724</v>
      </c>
      <c r="E2962" s="151" t="s">
        <v>609</v>
      </c>
      <c r="G2962" s="151" t="s">
        <v>608</v>
      </c>
      <c r="H2962" s="151" t="s">
        <v>424</v>
      </c>
      <c r="I2962" s="151" t="s">
        <v>506</v>
      </c>
      <c r="J2962">
        <v>4.4760000000000001E-2</v>
      </c>
      <c r="K2962" s="151" t="s">
        <v>744</v>
      </c>
      <c r="L2962" s="151" t="s">
        <v>741</v>
      </c>
      <c r="M2962">
        <v>2022</v>
      </c>
      <c r="N2962" t="s">
        <v>7374</v>
      </c>
    </row>
    <row r="2963" spans="1:14" customFormat="1">
      <c r="A2963" s="151" t="s">
        <v>3835</v>
      </c>
      <c r="B2963" s="151" t="s">
        <v>444</v>
      </c>
      <c r="C2963" s="151" t="s">
        <v>723</v>
      </c>
      <c r="D2963" s="151" t="s">
        <v>724</v>
      </c>
      <c r="E2963" s="151" t="s">
        <v>609</v>
      </c>
      <c r="G2963" s="151" t="s">
        <v>141</v>
      </c>
      <c r="H2963" s="151" t="s">
        <v>606</v>
      </c>
      <c r="I2963" s="151" t="s">
        <v>506</v>
      </c>
      <c r="J2963">
        <v>0.21368000000000001</v>
      </c>
      <c r="K2963" s="151" t="s">
        <v>744</v>
      </c>
      <c r="L2963" s="151" t="s">
        <v>741</v>
      </c>
      <c r="M2963">
        <v>2022</v>
      </c>
      <c r="N2963" t="s">
        <v>7375</v>
      </c>
    </row>
    <row r="2964" spans="1:14" customFormat="1">
      <c r="A2964" s="151" t="s">
        <v>3836</v>
      </c>
      <c r="B2964" s="151" t="s">
        <v>444</v>
      </c>
      <c r="C2964" s="151" t="s">
        <v>723</v>
      </c>
      <c r="D2964" s="151" t="s">
        <v>724</v>
      </c>
      <c r="E2964" s="151" t="s">
        <v>609</v>
      </c>
      <c r="G2964" s="151" t="s">
        <v>207</v>
      </c>
      <c r="H2964" s="151" t="s">
        <v>606</v>
      </c>
      <c r="I2964" s="151" t="s">
        <v>506</v>
      </c>
      <c r="J2964">
        <v>0.23821000000000001</v>
      </c>
      <c r="K2964" s="151" t="s">
        <v>744</v>
      </c>
      <c r="L2964" s="151" t="s">
        <v>741</v>
      </c>
      <c r="M2964">
        <v>2022</v>
      </c>
      <c r="N2964" t="s">
        <v>7376</v>
      </c>
    </row>
    <row r="2965" spans="1:14" customFormat="1">
      <c r="A2965" s="151" t="s">
        <v>3837</v>
      </c>
      <c r="B2965" s="151" t="s">
        <v>444</v>
      </c>
      <c r="C2965" s="151" t="s">
        <v>723</v>
      </c>
      <c r="D2965" s="151" t="s">
        <v>724</v>
      </c>
      <c r="E2965" s="151" t="s">
        <v>609</v>
      </c>
      <c r="G2965" s="151" t="s">
        <v>208</v>
      </c>
      <c r="H2965" s="151" t="s">
        <v>606</v>
      </c>
      <c r="I2965" s="151" t="s">
        <v>506</v>
      </c>
      <c r="J2965">
        <v>0.23497999999999999</v>
      </c>
      <c r="K2965" s="151" t="s">
        <v>744</v>
      </c>
      <c r="L2965" s="151" t="s">
        <v>741</v>
      </c>
      <c r="M2965">
        <v>2022</v>
      </c>
      <c r="N2965" t="s">
        <v>7377</v>
      </c>
    </row>
    <row r="2966" spans="1:14" customFormat="1">
      <c r="A2966" s="151" t="s">
        <v>3838</v>
      </c>
      <c r="B2966" s="151" t="s">
        <v>444</v>
      </c>
      <c r="C2966" s="151" t="s">
        <v>723</v>
      </c>
      <c r="D2966" s="151" t="s">
        <v>724</v>
      </c>
      <c r="E2966" s="151" t="s">
        <v>609</v>
      </c>
      <c r="G2966" s="151" t="s">
        <v>607</v>
      </c>
      <c r="H2966" s="151" t="s">
        <v>606</v>
      </c>
      <c r="I2966" s="151" t="s">
        <v>506</v>
      </c>
      <c r="J2966">
        <v>8.4580000000000002E-2</v>
      </c>
      <c r="K2966" s="151" t="s">
        <v>744</v>
      </c>
      <c r="L2966" s="151" t="s">
        <v>741</v>
      </c>
      <c r="M2966">
        <v>2022</v>
      </c>
      <c r="N2966" t="s">
        <v>7378</v>
      </c>
    </row>
    <row r="2967" spans="1:14" customFormat="1">
      <c r="A2967" s="151" t="s">
        <v>3839</v>
      </c>
      <c r="B2967" s="151" t="s">
        <v>444</v>
      </c>
      <c r="C2967" s="151" t="s">
        <v>723</v>
      </c>
      <c r="D2967" s="151" t="s">
        <v>724</v>
      </c>
      <c r="E2967" s="151" t="s">
        <v>609</v>
      </c>
      <c r="G2967" s="151" t="s">
        <v>608</v>
      </c>
      <c r="H2967" s="151" t="s">
        <v>606</v>
      </c>
      <c r="I2967" s="151" t="s">
        <v>506</v>
      </c>
      <c r="J2967">
        <v>7.2050000000000003E-2</v>
      </c>
      <c r="K2967" s="151" t="s">
        <v>744</v>
      </c>
      <c r="L2967" s="151" t="s">
        <v>741</v>
      </c>
      <c r="M2967">
        <v>2022</v>
      </c>
      <c r="N2967" t="s">
        <v>7379</v>
      </c>
    </row>
    <row r="2968" spans="1:14" customFormat="1">
      <c r="A2968" s="151" t="s">
        <v>3840</v>
      </c>
      <c r="B2968" s="151" t="s">
        <v>444</v>
      </c>
      <c r="C2968" s="151" t="s">
        <v>723</v>
      </c>
      <c r="D2968" s="151" t="s">
        <v>724</v>
      </c>
      <c r="E2968" s="151" t="s">
        <v>610</v>
      </c>
      <c r="G2968" s="151" t="s">
        <v>141</v>
      </c>
      <c r="H2968" s="151" t="s">
        <v>424</v>
      </c>
      <c r="I2968" s="151" t="s">
        <v>506</v>
      </c>
      <c r="J2968">
        <v>0.14461414</v>
      </c>
      <c r="K2968" s="151" t="s">
        <v>744</v>
      </c>
      <c r="L2968" s="151" t="s">
        <v>741</v>
      </c>
      <c r="M2968">
        <v>2022</v>
      </c>
      <c r="N2968" t="s">
        <v>7380</v>
      </c>
    </row>
    <row r="2969" spans="1:14" customFormat="1">
      <c r="A2969" s="151" t="s">
        <v>3841</v>
      </c>
      <c r="B2969" s="151" t="s">
        <v>444</v>
      </c>
      <c r="C2969" s="151" t="s">
        <v>723</v>
      </c>
      <c r="D2969" s="151" t="s">
        <v>724</v>
      </c>
      <c r="E2969" s="151" t="s">
        <v>610</v>
      </c>
      <c r="G2969" s="151" t="s">
        <v>207</v>
      </c>
      <c r="H2969" s="151" t="s">
        <v>424</v>
      </c>
      <c r="I2969" s="151" t="s">
        <v>506</v>
      </c>
      <c r="J2969">
        <v>0.17161999999999999</v>
      </c>
      <c r="K2969" s="151" t="s">
        <v>744</v>
      </c>
      <c r="L2969" s="151" t="s">
        <v>741</v>
      </c>
      <c r="M2969">
        <v>2022</v>
      </c>
      <c r="N2969" t="s">
        <v>7381</v>
      </c>
    </row>
    <row r="2970" spans="1:14" customFormat="1">
      <c r="A2970" s="151" t="s">
        <v>3842</v>
      </c>
      <c r="B2970" s="151" t="s">
        <v>444</v>
      </c>
      <c r="C2970" s="151" t="s">
        <v>723</v>
      </c>
      <c r="D2970" s="151" t="s">
        <v>724</v>
      </c>
      <c r="E2970" s="151" t="s">
        <v>610</v>
      </c>
      <c r="G2970" s="151" t="s">
        <v>208</v>
      </c>
      <c r="H2970" s="151" t="s">
        <v>424</v>
      </c>
      <c r="I2970" s="151" t="s">
        <v>506</v>
      </c>
      <c r="J2970">
        <v>0.15892999999999999</v>
      </c>
      <c r="K2970" s="151" t="s">
        <v>744</v>
      </c>
      <c r="L2970" s="151" t="s">
        <v>741</v>
      </c>
      <c r="M2970">
        <v>2022</v>
      </c>
      <c r="N2970" t="s">
        <v>7382</v>
      </c>
    </row>
    <row r="2971" spans="1:14" customFormat="1">
      <c r="A2971" s="151" t="s">
        <v>3843</v>
      </c>
      <c r="B2971" s="151" t="s">
        <v>444</v>
      </c>
      <c r="C2971" s="151" t="s">
        <v>723</v>
      </c>
      <c r="D2971" s="151" t="s">
        <v>724</v>
      </c>
      <c r="E2971" s="151" t="s">
        <v>610</v>
      </c>
      <c r="G2971" s="151" t="s">
        <v>607</v>
      </c>
      <c r="H2971" s="151" t="s">
        <v>424</v>
      </c>
      <c r="I2971" s="151" t="s">
        <v>506</v>
      </c>
      <c r="J2971">
        <v>8.3419999999999994E-2</v>
      </c>
      <c r="K2971" s="151" t="s">
        <v>744</v>
      </c>
      <c r="L2971" s="151" t="s">
        <v>741</v>
      </c>
      <c r="M2971">
        <v>2022</v>
      </c>
      <c r="N2971" t="s">
        <v>7383</v>
      </c>
    </row>
    <row r="2972" spans="1:14" customFormat="1">
      <c r="A2972" s="151" t="s">
        <v>3844</v>
      </c>
      <c r="B2972" s="151" t="s">
        <v>444</v>
      </c>
      <c r="C2972" s="151" t="s">
        <v>723</v>
      </c>
      <c r="D2972" s="151" t="s">
        <v>724</v>
      </c>
      <c r="E2972" s="151" t="s">
        <v>610</v>
      </c>
      <c r="G2972" s="151" t="s">
        <v>608</v>
      </c>
      <c r="H2972" s="151" t="s">
        <v>424</v>
      </c>
      <c r="I2972" s="151" t="s">
        <v>506</v>
      </c>
      <c r="J2972">
        <v>4.8779999999999997E-2</v>
      </c>
      <c r="K2972" s="151" t="s">
        <v>744</v>
      </c>
      <c r="L2972" s="151" t="s">
        <v>741</v>
      </c>
      <c r="M2972">
        <v>2022</v>
      </c>
      <c r="N2972" t="s">
        <v>7384</v>
      </c>
    </row>
    <row r="2973" spans="1:14" customFormat="1">
      <c r="A2973" s="151" t="s">
        <v>3845</v>
      </c>
      <c r="B2973" s="151" t="s">
        <v>444</v>
      </c>
      <c r="C2973" s="151" t="s">
        <v>723</v>
      </c>
      <c r="D2973" s="151" t="s">
        <v>724</v>
      </c>
      <c r="E2973" s="151" t="s">
        <v>610</v>
      </c>
      <c r="G2973" s="151" t="s">
        <v>141</v>
      </c>
      <c r="H2973" s="151" t="s">
        <v>606</v>
      </c>
      <c r="I2973" s="151" t="s">
        <v>506</v>
      </c>
      <c r="J2973">
        <v>0.23274</v>
      </c>
      <c r="K2973" s="151" t="s">
        <v>744</v>
      </c>
      <c r="L2973" s="151" t="s">
        <v>741</v>
      </c>
      <c r="M2973">
        <v>2022</v>
      </c>
      <c r="N2973" t="s">
        <v>7385</v>
      </c>
    </row>
    <row r="2974" spans="1:14" customFormat="1">
      <c r="A2974" s="151" t="s">
        <v>3846</v>
      </c>
      <c r="B2974" s="151" t="s">
        <v>444</v>
      </c>
      <c r="C2974" s="151" t="s">
        <v>723</v>
      </c>
      <c r="D2974" s="151" t="s">
        <v>724</v>
      </c>
      <c r="E2974" s="151" t="s">
        <v>610</v>
      </c>
      <c r="G2974" s="151" t="s">
        <v>207</v>
      </c>
      <c r="H2974" s="151" t="s">
        <v>606</v>
      </c>
      <c r="I2974" s="151" t="s">
        <v>506</v>
      </c>
      <c r="J2974">
        <v>0.2762</v>
      </c>
      <c r="K2974" s="151" t="s">
        <v>744</v>
      </c>
      <c r="L2974" s="151" t="s">
        <v>741</v>
      </c>
      <c r="M2974">
        <v>2022</v>
      </c>
      <c r="N2974" t="s">
        <v>7386</v>
      </c>
    </row>
    <row r="2975" spans="1:14" customFormat="1">
      <c r="A2975" s="151" t="s">
        <v>3847</v>
      </c>
      <c r="B2975" s="151" t="s">
        <v>444</v>
      </c>
      <c r="C2975" s="151" t="s">
        <v>723</v>
      </c>
      <c r="D2975" s="151" t="s">
        <v>724</v>
      </c>
      <c r="E2975" s="151" t="s">
        <v>610</v>
      </c>
      <c r="G2975" s="151" t="s">
        <v>208</v>
      </c>
      <c r="H2975" s="151" t="s">
        <v>606</v>
      </c>
      <c r="I2975" s="151" t="s">
        <v>506</v>
      </c>
      <c r="J2975">
        <v>0.25577</v>
      </c>
      <c r="K2975" s="151" t="s">
        <v>744</v>
      </c>
      <c r="L2975" s="151" t="s">
        <v>741</v>
      </c>
      <c r="M2975">
        <v>2022</v>
      </c>
      <c r="N2975" t="s">
        <v>7387</v>
      </c>
    </row>
    <row r="2976" spans="1:14" customFormat="1">
      <c r="A2976" s="151" t="s">
        <v>3848</v>
      </c>
      <c r="B2976" s="151" t="s">
        <v>444</v>
      </c>
      <c r="C2976" s="151" t="s">
        <v>723</v>
      </c>
      <c r="D2976" s="151" t="s">
        <v>724</v>
      </c>
      <c r="E2976" s="151" t="s">
        <v>610</v>
      </c>
      <c r="G2976" s="151" t="s">
        <v>607</v>
      </c>
      <c r="H2976" s="151" t="s">
        <v>606</v>
      </c>
      <c r="I2976" s="151" t="s">
        <v>506</v>
      </c>
      <c r="J2976">
        <v>0.13425000000000001</v>
      </c>
      <c r="K2976" s="151" t="s">
        <v>744</v>
      </c>
      <c r="L2976" s="151" t="s">
        <v>741</v>
      </c>
      <c r="M2976">
        <v>2022</v>
      </c>
      <c r="N2976" t="s">
        <v>7388</v>
      </c>
    </row>
    <row r="2977" spans="1:14" customFormat="1">
      <c r="A2977" s="151" t="s">
        <v>3849</v>
      </c>
      <c r="B2977" s="151" t="s">
        <v>444</v>
      </c>
      <c r="C2977" s="151" t="s">
        <v>723</v>
      </c>
      <c r="D2977" s="151" t="s">
        <v>724</v>
      </c>
      <c r="E2977" s="151" t="s">
        <v>610</v>
      </c>
      <c r="G2977" s="151" t="s">
        <v>608</v>
      </c>
      <c r="H2977" s="151" t="s">
        <v>606</v>
      </c>
      <c r="I2977" s="151" t="s">
        <v>506</v>
      </c>
      <c r="J2977">
        <v>7.85E-2</v>
      </c>
      <c r="K2977" s="151" t="s">
        <v>744</v>
      </c>
      <c r="L2977" s="151" t="s">
        <v>741</v>
      </c>
      <c r="M2977">
        <v>2022</v>
      </c>
      <c r="N2977" t="s">
        <v>7389</v>
      </c>
    </row>
    <row r="2978" spans="1:14" customFormat="1">
      <c r="A2978" s="151" t="s">
        <v>3850</v>
      </c>
      <c r="B2978" s="151" t="s">
        <v>444</v>
      </c>
      <c r="C2978" s="151" t="s">
        <v>723</v>
      </c>
      <c r="D2978" s="151" t="s">
        <v>724</v>
      </c>
      <c r="E2978" s="151" t="s">
        <v>611</v>
      </c>
      <c r="G2978" s="151" t="s">
        <v>141</v>
      </c>
      <c r="H2978" s="151" t="s">
        <v>424</v>
      </c>
      <c r="I2978" s="151" t="s">
        <v>506</v>
      </c>
      <c r="J2978">
        <v>0.16197413999999999</v>
      </c>
      <c r="K2978" s="151" t="s">
        <v>744</v>
      </c>
      <c r="L2978" s="151" t="s">
        <v>741</v>
      </c>
      <c r="M2978">
        <v>2022</v>
      </c>
      <c r="N2978" t="s">
        <v>7390</v>
      </c>
    </row>
    <row r="2979" spans="1:14" customFormat="1">
      <c r="A2979" s="151" t="s">
        <v>3851</v>
      </c>
      <c r="B2979" s="151" t="s">
        <v>444</v>
      </c>
      <c r="C2979" s="151" t="s">
        <v>723</v>
      </c>
      <c r="D2979" s="151" t="s">
        <v>724</v>
      </c>
      <c r="E2979" s="151" t="s">
        <v>611</v>
      </c>
      <c r="G2979" s="151" t="s">
        <v>207</v>
      </c>
      <c r="H2979" s="151" t="s">
        <v>424</v>
      </c>
      <c r="I2979" s="151" t="s">
        <v>506</v>
      </c>
      <c r="J2979">
        <v>0.19922999999999999</v>
      </c>
      <c r="K2979" s="151" t="s">
        <v>744</v>
      </c>
      <c r="L2979" s="151" t="s">
        <v>741</v>
      </c>
      <c r="M2979">
        <v>2022</v>
      </c>
      <c r="N2979" t="s">
        <v>7391</v>
      </c>
    </row>
    <row r="2980" spans="1:14" customFormat="1">
      <c r="A2980" s="151" t="s">
        <v>3852</v>
      </c>
      <c r="B2980" s="151" t="s">
        <v>444</v>
      </c>
      <c r="C2980" s="151" t="s">
        <v>723</v>
      </c>
      <c r="D2980" s="151" t="s">
        <v>724</v>
      </c>
      <c r="E2980" s="151" t="s">
        <v>611</v>
      </c>
      <c r="G2980" s="151" t="s">
        <v>208</v>
      </c>
      <c r="H2980" s="151" t="s">
        <v>424</v>
      </c>
      <c r="I2980" s="151" t="s">
        <v>506</v>
      </c>
      <c r="J2980">
        <v>0.17030999999999999</v>
      </c>
      <c r="K2980" s="151" t="s">
        <v>744</v>
      </c>
      <c r="L2980" s="151" t="s">
        <v>741</v>
      </c>
      <c r="M2980">
        <v>2022</v>
      </c>
      <c r="N2980" t="s">
        <v>7392</v>
      </c>
    </row>
    <row r="2981" spans="1:14" customFormat="1">
      <c r="A2981" s="151" t="s">
        <v>3853</v>
      </c>
      <c r="B2981" s="151" t="s">
        <v>444</v>
      </c>
      <c r="C2981" s="151" t="s">
        <v>723</v>
      </c>
      <c r="D2981" s="151" t="s">
        <v>724</v>
      </c>
      <c r="E2981" s="151" t="s">
        <v>611</v>
      </c>
      <c r="G2981" s="151" t="s">
        <v>607</v>
      </c>
      <c r="H2981" s="151" t="s">
        <v>424</v>
      </c>
      <c r="I2981" s="151" t="s">
        <v>506</v>
      </c>
      <c r="J2981">
        <v>8.8200000000000001E-2</v>
      </c>
      <c r="K2981" s="151" t="s">
        <v>744</v>
      </c>
      <c r="L2981" s="151" t="s">
        <v>741</v>
      </c>
      <c r="M2981">
        <v>2022</v>
      </c>
      <c r="N2981" t="s">
        <v>7393</v>
      </c>
    </row>
    <row r="2982" spans="1:14" customFormat="1">
      <c r="A2982" s="151" t="s">
        <v>3854</v>
      </c>
      <c r="B2982" s="151" t="s">
        <v>444</v>
      </c>
      <c r="C2982" s="151" t="s">
        <v>723</v>
      </c>
      <c r="D2982" s="151" t="s">
        <v>724</v>
      </c>
      <c r="E2982" s="151" t="s">
        <v>611</v>
      </c>
      <c r="G2982" s="151" t="s">
        <v>608</v>
      </c>
      <c r="H2982" s="151" t="s">
        <v>424</v>
      </c>
      <c r="I2982" s="151" t="s">
        <v>506</v>
      </c>
      <c r="J2982">
        <v>4.7969999999999999E-2</v>
      </c>
      <c r="K2982" s="151" t="s">
        <v>744</v>
      </c>
      <c r="L2982" s="151" t="s">
        <v>741</v>
      </c>
      <c r="M2982">
        <v>2022</v>
      </c>
      <c r="N2982" t="s">
        <v>7394</v>
      </c>
    </row>
    <row r="2983" spans="1:14" customFormat="1">
      <c r="A2983" s="151" t="s">
        <v>3855</v>
      </c>
      <c r="B2983" s="151" t="s">
        <v>444</v>
      </c>
      <c r="C2983" s="151" t="s">
        <v>723</v>
      </c>
      <c r="D2983" s="151" t="s">
        <v>724</v>
      </c>
      <c r="E2983" s="151" t="s">
        <v>611</v>
      </c>
      <c r="G2983" s="151" t="s">
        <v>141</v>
      </c>
      <c r="H2983" s="151" t="s">
        <v>606</v>
      </c>
      <c r="I2983" s="151" t="s">
        <v>506</v>
      </c>
      <c r="J2983">
        <v>0.26068000000000002</v>
      </c>
      <c r="K2983" s="151" t="s">
        <v>744</v>
      </c>
      <c r="L2983" s="151" t="s">
        <v>741</v>
      </c>
      <c r="M2983">
        <v>2022</v>
      </c>
      <c r="N2983" t="s">
        <v>7395</v>
      </c>
    </row>
    <row r="2984" spans="1:14" customFormat="1">
      <c r="A2984" s="151" t="s">
        <v>3856</v>
      </c>
      <c r="B2984" s="151" t="s">
        <v>444</v>
      </c>
      <c r="C2984" s="151" t="s">
        <v>723</v>
      </c>
      <c r="D2984" s="151" t="s">
        <v>724</v>
      </c>
      <c r="E2984" s="151" t="s">
        <v>611</v>
      </c>
      <c r="G2984" s="151" t="s">
        <v>207</v>
      </c>
      <c r="H2984" s="151" t="s">
        <v>606</v>
      </c>
      <c r="I2984" s="151" t="s">
        <v>506</v>
      </c>
      <c r="J2984">
        <v>0.32063000000000003</v>
      </c>
      <c r="K2984" s="151" t="s">
        <v>744</v>
      </c>
      <c r="L2984" s="151" t="s">
        <v>741</v>
      </c>
      <c r="M2984">
        <v>2022</v>
      </c>
      <c r="N2984" t="s">
        <v>7396</v>
      </c>
    </row>
    <row r="2985" spans="1:14" customFormat="1">
      <c r="A2985" s="151" t="s">
        <v>3857</v>
      </c>
      <c r="B2985" s="151" t="s">
        <v>444</v>
      </c>
      <c r="C2985" s="151" t="s">
        <v>723</v>
      </c>
      <c r="D2985" s="151" t="s">
        <v>724</v>
      </c>
      <c r="E2985" s="151" t="s">
        <v>611</v>
      </c>
      <c r="G2985" s="151" t="s">
        <v>208</v>
      </c>
      <c r="H2985" s="151" t="s">
        <v>606</v>
      </c>
      <c r="I2985" s="151" t="s">
        <v>506</v>
      </c>
      <c r="J2985">
        <v>0.27406999999999998</v>
      </c>
      <c r="K2985" s="151" t="s">
        <v>744</v>
      </c>
      <c r="L2985" s="151" t="s">
        <v>741</v>
      </c>
      <c r="M2985">
        <v>2022</v>
      </c>
      <c r="N2985" t="s">
        <v>7397</v>
      </c>
    </row>
    <row r="2986" spans="1:14" customFormat="1">
      <c r="A2986" s="151" t="s">
        <v>3858</v>
      </c>
      <c r="B2986" s="151" t="s">
        <v>444</v>
      </c>
      <c r="C2986" s="151" t="s">
        <v>723</v>
      </c>
      <c r="D2986" s="151" t="s">
        <v>724</v>
      </c>
      <c r="E2986" s="151" t="s">
        <v>611</v>
      </c>
      <c r="G2986" s="151" t="s">
        <v>607</v>
      </c>
      <c r="H2986" s="151" t="s">
        <v>606</v>
      </c>
      <c r="I2986" s="151" t="s">
        <v>506</v>
      </c>
      <c r="J2986">
        <v>0.14194999999999999</v>
      </c>
      <c r="K2986" s="151" t="s">
        <v>744</v>
      </c>
      <c r="L2986" s="151" t="s">
        <v>741</v>
      </c>
      <c r="M2986">
        <v>2022</v>
      </c>
      <c r="N2986" t="s">
        <v>7398</v>
      </c>
    </row>
    <row r="2987" spans="1:14" customFormat="1">
      <c r="A2987" s="151" t="s">
        <v>3859</v>
      </c>
      <c r="B2987" s="151" t="s">
        <v>444</v>
      </c>
      <c r="C2987" s="151" t="s">
        <v>723</v>
      </c>
      <c r="D2987" s="151" t="s">
        <v>724</v>
      </c>
      <c r="E2987" s="151" t="s">
        <v>611</v>
      </c>
      <c r="G2987" s="151" t="s">
        <v>608</v>
      </c>
      <c r="H2987" s="151" t="s">
        <v>606</v>
      </c>
      <c r="I2987" s="151" t="s">
        <v>506</v>
      </c>
      <c r="J2987">
        <v>7.7189999999999995E-2</v>
      </c>
      <c r="K2987" s="151" t="s">
        <v>744</v>
      </c>
      <c r="L2987" s="151" t="s">
        <v>741</v>
      </c>
      <c r="M2987">
        <v>2022</v>
      </c>
      <c r="N2987" t="s">
        <v>7399</v>
      </c>
    </row>
    <row r="2988" spans="1:14" customFormat="1">
      <c r="A2988" s="151" t="s">
        <v>3860</v>
      </c>
      <c r="B2988" s="151" t="s">
        <v>444</v>
      </c>
      <c r="C2988" s="151" t="s">
        <v>723</v>
      </c>
      <c r="D2988" s="151" t="s">
        <v>724</v>
      </c>
      <c r="E2988" s="151" t="s">
        <v>612</v>
      </c>
      <c r="G2988" s="151" t="s">
        <v>141</v>
      </c>
      <c r="H2988" s="151" t="s">
        <v>424</v>
      </c>
      <c r="I2988" s="151" t="s">
        <v>506</v>
      </c>
      <c r="J2988">
        <v>0.17468413999999999</v>
      </c>
      <c r="K2988" s="151" t="s">
        <v>744</v>
      </c>
      <c r="L2988" s="151" t="s">
        <v>741</v>
      </c>
      <c r="M2988">
        <v>2022</v>
      </c>
      <c r="N2988" t="s">
        <v>7400</v>
      </c>
    </row>
    <row r="2989" spans="1:14" customFormat="1">
      <c r="A2989" s="151" t="s">
        <v>3861</v>
      </c>
      <c r="B2989" s="151" t="s">
        <v>444</v>
      </c>
      <c r="C2989" s="151" t="s">
        <v>723</v>
      </c>
      <c r="D2989" s="151" t="s">
        <v>724</v>
      </c>
      <c r="E2989" s="151" t="s">
        <v>612</v>
      </c>
      <c r="G2989" s="151" t="s">
        <v>207</v>
      </c>
      <c r="H2989" s="151" t="s">
        <v>424</v>
      </c>
      <c r="I2989" s="151" t="s">
        <v>506</v>
      </c>
      <c r="J2989">
        <v>0.21998999999999999</v>
      </c>
      <c r="K2989" s="151" t="s">
        <v>744</v>
      </c>
      <c r="L2989" s="151" t="s">
        <v>741</v>
      </c>
      <c r="M2989">
        <v>2022</v>
      </c>
      <c r="N2989" t="s">
        <v>7401</v>
      </c>
    </row>
    <row r="2990" spans="1:14" customFormat="1">
      <c r="A2990" s="151" t="s">
        <v>3862</v>
      </c>
      <c r="B2990" s="151" t="s">
        <v>444</v>
      </c>
      <c r="C2990" s="151" t="s">
        <v>723</v>
      </c>
      <c r="D2990" s="151" t="s">
        <v>724</v>
      </c>
      <c r="E2990" s="151" t="s">
        <v>612</v>
      </c>
      <c r="G2990" s="151" t="s">
        <v>208</v>
      </c>
      <c r="H2990" s="151" t="s">
        <v>424</v>
      </c>
      <c r="I2990" s="151" t="s">
        <v>506</v>
      </c>
      <c r="J2990">
        <v>0.18547</v>
      </c>
      <c r="K2990" s="151" t="s">
        <v>744</v>
      </c>
      <c r="L2990" s="151" t="s">
        <v>741</v>
      </c>
      <c r="M2990">
        <v>2022</v>
      </c>
      <c r="N2990" t="s">
        <v>7402</v>
      </c>
    </row>
    <row r="2991" spans="1:14" customFormat="1">
      <c r="A2991" s="151" t="s">
        <v>3863</v>
      </c>
      <c r="B2991" s="151" t="s">
        <v>444</v>
      </c>
      <c r="C2991" s="151" t="s">
        <v>723</v>
      </c>
      <c r="D2991" s="151" t="s">
        <v>724</v>
      </c>
      <c r="E2991" s="151" t="s">
        <v>612</v>
      </c>
      <c r="G2991" s="151" t="s">
        <v>607</v>
      </c>
      <c r="H2991" s="151" t="s">
        <v>424</v>
      </c>
      <c r="I2991" s="151" t="s">
        <v>506</v>
      </c>
      <c r="J2991">
        <v>8.9749999999999996E-2</v>
      </c>
      <c r="K2991" s="151" t="s">
        <v>744</v>
      </c>
      <c r="L2991" s="151" t="s">
        <v>741</v>
      </c>
      <c r="M2991">
        <v>2022</v>
      </c>
      <c r="N2991" t="s">
        <v>7403</v>
      </c>
    </row>
    <row r="2992" spans="1:14" customFormat="1">
      <c r="A2992" s="151" t="s">
        <v>3864</v>
      </c>
      <c r="B2992" s="151" t="s">
        <v>444</v>
      </c>
      <c r="C2992" s="151" t="s">
        <v>723</v>
      </c>
      <c r="D2992" s="151" t="s">
        <v>724</v>
      </c>
      <c r="E2992" s="151" t="s">
        <v>612</v>
      </c>
      <c r="G2992" s="151" t="s">
        <v>608</v>
      </c>
      <c r="H2992" s="151" t="s">
        <v>424</v>
      </c>
      <c r="I2992" s="151" t="s">
        <v>506</v>
      </c>
      <c r="J2992">
        <v>4.6460000000000001E-2</v>
      </c>
      <c r="K2992" s="151" t="s">
        <v>744</v>
      </c>
      <c r="L2992" s="151" t="s">
        <v>741</v>
      </c>
      <c r="M2992">
        <v>2022</v>
      </c>
      <c r="N2992" t="s">
        <v>7404</v>
      </c>
    </row>
    <row r="2993" spans="1:14" customFormat="1">
      <c r="A2993" s="151" t="s">
        <v>3865</v>
      </c>
      <c r="B2993" s="151" t="s">
        <v>444</v>
      </c>
      <c r="C2993" s="151" t="s">
        <v>723</v>
      </c>
      <c r="D2993" s="151" t="s">
        <v>724</v>
      </c>
      <c r="E2993" s="151" t="s">
        <v>612</v>
      </c>
      <c r="G2993" s="151" t="s">
        <v>141</v>
      </c>
      <c r="H2993" s="151" t="s">
        <v>606</v>
      </c>
      <c r="I2993" s="151" t="s">
        <v>506</v>
      </c>
      <c r="J2993">
        <v>0.28114</v>
      </c>
      <c r="K2993" s="151" t="s">
        <v>744</v>
      </c>
      <c r="L2993" s="151" t="s">
        <v>741</v>
      </c>
      <c r="M2993">
        <v>2022</v>
      </c>
      <c r="N2993" t="s">
        <v>7405</v>
      </c>
    </row>
    <row r="2994" spans="1:14" customFormat="1">
      <c r="A2994" s="151" t="s">
        <v>3866</v>
      </c>
      <c r="B2994" s="151" t="s">
        <v>444</v>
      </c>
      <c r="C2994" s="151" t="s">
        <v>723</v>
      </c>
      <c r="D2994" s="151" t="s">
        <v>724</v>
      </c>
      <c r="E2994" s="151" t="s">
        <v>612</v>
      </c>
      <c r="G2994" s="151" t="s">
        <v>207</v>
      </c>
      <c r="H2994" s="151" t="s">
        <v>606</v>
      </c>
      <c r="I2994" s="151" t="s">
        <v>506</v>
      </c>
      <c r="J2994">
        <v>0.35404000000000002</v>
      </c>
      <c r="K2994" s="151" t="s">
        <v>744</v>
      </c>
      <c r="L2994" s="151" t="s">
        <v>741</v>
      </c>
      <c r="M2994">
        <v>2022</v>
      </c>
      <c r="N2994" t="s">
        <v>7406</v>
      </c>
    </row>
    <row r="2995" spans="1:14" customFormat="1">
      <c r="A2995" s="151" t="s">
        <v>3867</v>
      </c>
      <c r="B2995" s="151" t="s">
        <v>444</v>
      </c>
      <c r="C2995" s="151" t="s">
        <v>723</v>
      </c>
      <c r="D2995" s="151" t="s">
        <v>724</v>
      </c>
      <c r="E2995" s="151" t="s">
        <v>612</v>
      </c>
      <c r="G2995" s="151" t="s">
        <v>208</v>
      </c>
      <c r="H2995" s="151" t="s">
        <v>606</v>
      </c>
      <c r="I2995" s="151" t="s">
        <v>506</v>
      </c>
      <c r="J2995">
        <v>0.29848999999999998</v>
      </c>
      <c r="K2995" s="151" t="s">
        <v>744</v>
      </c>
      <c r="L2995" s="151" t="s">
        <v>741</v>
      </c>
      <c r="M2995">
        <v>2022</v>
      </c>
      <c r="N2995" t="s">
        <v>7407</v>
      </c>
    </row>
    <row r="2996" spans="1:14" customFormat="1">
      <c r="A2996" s="151" t="s">
        <v>3868</v>
      </c>
      <c r="B2996" s="151" t="s">
        <v>444</v>
      </c>
      <c r="C2996" s="151" t="s">
        <v>723</v>
      </c>
      <c r="D2996" s="151" t="s">
        <v>724</v>
      </c>
      <c r="E2996" s="151" t="s">
        <v>612</v>
      </c>
      <c r="G2996" s="151" t="s">
        <v>607</v>
      </c>
      <c r="H2996" s="151" t="s">
        <v>606</v>
      </c>
      <c r="I2996" s="151" t="s">
        <v>506</v>
      </c>
      <c r="J2996">
        <v>0.14443</v>
      </c>
      <c r="K2996" s="151" t="s">
        <v>744</v>
      </c>
      <c r="L2996" s="151" t="s">
        <v>741</v>
      </c>
      <c r="M2996">
        <v>2022</v>
      </c>
      <c r="N2996" t="s">
        <v>7408</v>
      </c>
    </row>
    <row r="2997" spans="1:14" customFormat="1">
      <c r="A2997" s="151" t="s">
        <v>3869</v>
      </c>
      <c r="B2997" s="151" t="s">
        <v>444</v>
      </c>
      <c r="C2997" s="151" t="s">
        <v>723</v>
      </c>
      <c r="D2997" s="151" t="s">
        <v>724</v>
      </c>
      <c r="E2997" s="151" t="s">
        <v>612</v>
      </c>
      <c r="G2997" s="151" t="s">
        <v>608</v>
      </c>
      <c r="H2997" s="151" t="s">
        <v>606</v>
      </c>
      <c r="I2997" s="151" t="s">
        <v>506</v>
      </c>
      <c r="J2997">
        <v>7.4779999999999999E-2</v>
      </c>
      <c r="K2997" s="151" t="s">
        <v>744</v>
      </c>
      <c r="L2997" s="151" t="s">
        <v>741</v>
      </c>
      <c r="M2997">
        <v>2022</v>
      </c>
      <c r="N2997" t="s">
        <v>7409</v>
      </c>
    </row>
    <row r="2998" spans="1:14" customFormat="1">
      <c r="A2998" s="151" t="s">
        <v>3870</v>
      </c>
      <c r="B2998" s="151" t="s">
        <v>444</v>
      </c>
      <c r="C2998" s="151" t="s">
        <v>723</v>
      </c>
      <c r="D2998" s="151" t="s">
        <v>724</v>
      </c>
      <c r="E2998" s="151" t="s">
        <v>613</v>
      </c>
      <c r="G2998" s="151" t="s">
        <v>141</v>
      </c>
      <c r="H2998" s="151" t="s">
        <v>424</v>
      </c>
      <c r="I2998" s="151" t="s">
        <v>506</v>
      </c>
      <c r="J2998">
        <v>0.21243413999999999</v>
      </c>
      <c r="K2998" s="151" t="s">
        <v>744</v>
      </c>
      <c r="L2998" s="151" t="s">
        <v>741</v>
      </c>
      <c r="M2998">
        <v>2022</v>
      </c>
      <c r="N2998" t="s">
        <v>7410</v>
      </c>
    </row>
    <row r="2999" spans="1:14" customFormat="1">
      <c r="A2999" s="151" t="s">
        <v>3871</v>
      </c>
      <c r="B2999" s="151" t="s">
        <v>444</v>
      </c>
      <c r="C2999" s="151" t="s">
        <v>723</v>
      </c>
      <c r="D2999" s="151" t="s">
        <v>724</v>
      </c>
      <c r="E2999" s="151" t="s">
        <v>613</v>
      </c>
      <c r="G2999" s="151" t="s">
        <v>207</v>
      </c>
      <c r="H2999" s="151" t="s">
        <v>424</v>
      </c>
      <c r="I2999" s="151" t="s">
        <v>506</v>
      </c>
      <c r="J2999">
        <v>0.32707999999999998</v>
      </c>
      <c r="K2999" s="151" t="s">
        <v>744</v>
      </c>
      <c r="L2999" s="151" t="s">
        <v>741</v>
      </c>
      <c r="M2999">
        <v>2022</v>
      </c>
      <c r="N2999" t="s">
        <v>7411</v>
      </c>
    </row>
    <row r="3000" spans="1:14" customFormat="1">
      <c r="A3000" s="151" t="s">
        <v>3872</v>
      </c>
      <c r="B3000" s="151" t="s">
        <v>444</v>
      </c>
      <c r="C3000" s="151" t="s">
        <v>723</v>
      </c>
      <c r="D3000" s="151" t="s">
        <v>724</v>
      </c>
      <c r="E3000" s="151" t="s">
        <v>613</v>
      </c>
      <c r="G3000" s="151" t="s">
        <v>208</v>
      </c>
      <c r="H3000" s="151" t="s">
        <v>424</v>
      </c>
      <c r="I3000" s="151" t="s">
        <v>506</v>
      </c>
      <c r="J3000">
        <v>0.26457999999999998</v>
      </c>
      <c r="K3000" s="151" t="s">
        <v>744</v>
      </c>
      <c r="L3000" s="151" t="s">
        <v>741</v>
      </c>
      <c r="M3000">
        <v>2022</v>
      </c>
      <c r="N3000" t="s">
        <v>7412</v>
      </c>
    </row>
    <row r="3001" spans="1:14" customFormat="1">
      <c r="A3001" s="151" t="s">
        <v>3873</v>
      </c>
      <c r="B3001" s="151" t="s">
        <v>444</v>
      </c>
      <c r="C3001" s="151" t="s">
        <v>723</v>
      </c>
      <c r="D3001" s="151" t="s">
        <v>724</v>
      </c>
      <c r="E3001" s="151" t="s">
        <v>613</v>
      </c>
      <c r="G3001" s="151" t="s">
        <v>607</v>
      </c>
      <c r="H3001" s="151" t="s">
        <v>424</v>
      </c>
      <c r="I3001" s="151" t="s">
        <v>506</v>
      </c>
      <c r="J3001">
        <v>0.11491999999999999</v>
      </c>
      <c r="K3001" s="151" t="s">
        <v>744</v>
      </c>
      <c r="L3001" s="151" t="s">
        <v>741</v>
      </c>
      <c r="M3001">
        <v>2022</v>
      </c>
      <c r="N3001" t="s">
        <v>7413</v>
      </c>
    </row>
    <row r="3002" spans="1:14" customFormat="1">
      <c r="A3002" s="151" t="s">
        <v>3874</v>
      </c>
      <c r="B3002" s="151" t="s">
        <v>444</v>
      </c>
      <c r="C3002" s="151" t="s">
        <v>723</v>
      </c>
      <c r="D3002" s="151" t="s">
        <v>724</v>
      </c>
      <c r="E3002" s="151" t="s">
        <v>613</v>
      </c>
      <c r="G3002" s="151" t="s">
        <v>608</v>
      </c>
      <c r="H3002" s="151" t="s">
        <v>424</v>
      </c>
      <c r="I3002" s="151" t="s">
        <v>506</v>
      </c>
      <c r="J3002">
        <v>5.4769999999999999E-2</v>
      </c>
      <c r="K3002" s="151" t="s">
        <v>744</v>
      </c>
      <c r="L3002" s="151" t="s">
        <v>741</v>
      </c>
      <c r="M3002">
        <v>2022</v>
      </c>
      <c r="N3002" t="s">
        <v>7414</v>
      </c>
    </row>
    <row r="3003" spans="1:14" customFormat="1">
      <c r="A3003" s="151" t="s">
        <v>3875</v>
      </c>
      <c r="B3003" s="151" t="s">
        <v>444</v>
      </c>
      <c r="C3003" s="151" t="s">
        <v>723</v>
      </c>
      <c r="D3003" s="151" t="s">
        <v>724</v>
      </c>
      <c r="E3003" s="151" t="s">
        <v>613</v>
      </c>
      <c r="G3003" s="151" t="s">
        <v>141</v>
      </c>
      <c r="H3003" s="151" t="s">
        <v>606</v>
      </c>
      <c r="I3003" s="151" t="s">
        <v>506</v>
      </c>
      <c r="J3003">
        <v>0.34189000000000003</v>
      </c>
      <c r="K3003" s="151" t="s">
        <v>744</v>
      </c>
      <c r="L3003" s="151" t="s">
        <v>741</v>
      </c>
      <c r="M3003">
        <v>2022</v>
      </c>
      <c r="N3003" t="s">
        <v>7415</v>
      </c>
    </row>
    <row r="3004" spans="1:14" customFormat="1">
      <c r="A3004" s="151" t="s">
        <v>3876</v>
      </c>
      <c r="B3004" s="151" t="s">
        <v>444</v>
      </c>
      <c r="C3004" s="151" t="s">
        <v>723</v>
      </c>
      <c r="D3004" s="151" t="s">
        <v>724</v>
      </c>
      <c r="E3004" s="151" t="s">
        <v>613</v>
      </c>
      <c r="G3004" s="151" t="s">
        <v>207</v>
      </c>
      <c r="H3004" s="151" t="s">
        <v>606</v>
      </c>
      <c r="I3004" s="151" t="s">
        <v>506</v>
      </c>
      <c r="J3004">
        <v>0.52637999999999996</v>
      </c>
      <c r="K3004" s="151" t="s">
        <v>744</v>
      </c>
      <c r="L3004" s="151" t="s">
        <v>741</v>
      </c>
      <c r="M3004">
        <v>2022</v>
      </c>
      <c r="N3004" t="s">
        <v>7416</v>
      </c>
    </row>
    <row r="3005" spans="1:14" customFormat="1">
      <c r="A3005" s="151" t="s">
        <v>3877</v>
      </c>
      <c r="B3005" s="151" t="s">
        <v>444</v>
      </c>
      <c r="C3005" s="151" t="s">
        <v>723</v>
      </c>
      <c r="D3005" s="151" t="s">
        <v>724</v>
      </c>
      <c r="E3005" s="151" t="s">
        <v>613</v>
      </c>
      <c r="G3005" s="151" t="s">
        <v>208</v>
      </c>
      <c r="H3005" s="151" t="s">
        <v>606</v>
      </c>
      <c r="I3005" s="151" t="s">
        <v>506</v>
      </c>
      <c r="J3005">
        <v>0.42581000000000002</v>
      </c>
      <c r="K3005" s="151" t="s">
        <v>744</v>
      </c>
      <c r="L3005" s="151" t="s">
        <v>741</v>
      </c>
      <c r="M3005">
        <v>2022</v>
      </c>
      <c r="N3005" t="s">
        <v>7417</v>
      </c>
    </row>
    <row r="3006" spans="1:14" customFormat="1">
      <c r="A3006" s="151" t="s">
        <v>3878</v>
      </c>
      <c r="B3006" s="151" t="s">
        <v>444</v>
      </c>
      <c r="C3006" s="151" t="s">
        <v>723</v>
      </c>
      <c r="D3006" s="151" t="s">
        <v>724</v>
      </c>
      <c r="E3006" s="151" t="s">
        <v>613</v>
      </c>
      <c r="G3006" s="151" t="s">
        <v>607</v>
      </c>
      <c r="H3006" s="151" t="s">
        <v>606</v>
      </c>
      <c r="I3006" s="151" t="s">
        <v>506</v>
      </c>
      <c r="J3006">
        <v>0.18493999999999999</v>
      </c>
      <c r="K3006" s="151" t="s">
        <v>744</v>
      </c>
      <c r="L3006" s="151" t="s">
        <v>741</v>
      </c>
      <c r="M3006">
        <v>2022</v>
      </c>
      <c r="N3006" t="s">
        <v>7418</v>
      </c>
    </row>
    <row r="3007" spans="1:14" customFormat="1">
      <c r="A3007" s="151" t="s">
        <v>3879</v>
      </c>
      <c r="B3007" s="151" t="s">
        <v>444</v>
      </c>
      <c r="C3007" s="151" t="s">
        <v>723</v>
      </c>
      <c r="D3007" s="151" t="s">
        <v>724</v>
      </c>
      <c r="E3007" s="151" t="s">
        <v>613</v>
      </c>
      <c r="G3007" s="151" t="s">
        <v>608</v>
      </c>
      <c r="H3007" s="151" t="s">
        <v>606</v>
      </c>
      <c r="I3007" s="151" t="s">
        <v>506</v>
      </c>
      <c r="J3007">
        <v>8.813E-2</v>
      </c>
      <c r="K3007" s="151" t="s">
        <v>744</v>
      </c>
      <c r="L3007" s="151" t="s">
        <v>741</v>
      </c>
      <c r="M3007">
        <v>2022</v>
      </c>
      <c r="N3007" t="s">
        <v>7419</v>
      </c>
    </row>
    <row r="3008" spans="1:14" customFormat="1">
      <c r="A3008" s="151" t="s">
        <v>3880</v>
      </c>
      <c r="B3008" s="151" t="s">
        <v>444</v>
      </c>
      <c r="C3008" s="151" t="s">
        <v>723</v>
      </c>
      <c r="D3008" s="151" t="s">
        <v>724</v>
      </c>
      <c r="E3008" s="151" t="s">
        <v>614</v>
      </c>
      <c r="G3008" s="151" t="s">
        <v>141</v>
      </c>
      <c r="H3008" s="151" t="s">
        <v>424</v>
      </c>
      <c r="I3008" s="151" t="s">
        <v>506</v>
      </c>
      <c r="J3008">
        <v>0.17041413999999999</v>
      </c>
      <c r="K3008" s="151" t="s">
        <v>744</v>
      </c>
      <c r="L3008" s="151" t="s">
        <v>741</v>
      </c>
      <c r="M3008">
        <v>2022</v>
      </c>
      <c r="N3008" t="s">
        <v>7420</v>
      </c>
    </row>
    <row r="3009" spans="1:14" customFormat="1">
      <c r="A3009" s="151" t="s">
        <v>3881</v>
      </c>
      <c r="B3009" s="151" t="s">
        <v>444</v>
      </c>
      <c r="C3009" s="151" t="s">
        <v>723</v>
      </c>
      <c r="D3009" s="151" t="s">
        <v>724</v>
      </c>
      <c r="E3009" s="151" t="s">
        <v>614</v>
      </c>
      <c r="G3009" s="151" t="s">
        <v>207</v>
      </c>
      <c r="H3009" s="151" t="s">
        <v>424</v>
      </c>
      <c r="I3009" s="151" t="s">
        <v>506</v>
      </c>
      <c r="J3009">
        <v>0.24145</v>
      </c>
      <c r="K3009" s="151" t="s">
        <v>744</v>
      </c>
      <c r="L3009" s="151" t="s">
        <v>741</v>
      </c>
      <c r="M3009">
        <v>2022</v>
      </c>
      <c r="N3009" t="s">
        <v>7421</v>
      </c>
    </row>
    <row r="3010" spans="1:14" customFormat="1">
      <c r="A3010" s="151" t="s">
        <v>3882</v>
      </c>
      <c r="B3010" s="151" t="s">
        <v>444</v>
      </c>
      <c r="C3010" s="151" t="s">
        <v>723</v>
      </c>
      <c r="D3010" s="151" t="s">
        <v>724</v>
      </c>
      <c r="E3010" s="151" t="s">
        <v>614</v>
      </c>
      <c r="G3010" s="151" t="s">
        <v>208</v>
      </c>
      <c r="H3010" s="151" t="s">
        <v>424</v>
      </c>
      <c r="I3010" s="151" t="s">
        <v>506</v>
      </c>
      <c r="J3010">
        <v>0.23005999999999999</v>
      </c>
      <c r="K3010" s="151" t="s">
        <v>744</v>
      </c>
      <c r="L3010" s="151" t="s">
        <v>741</v>
      </c>
      <c r="M3010">
        <v>2022</v>
      </c>
      <c r="N3010" t="s">
        <v>7422</v>
      </c>
    </row>
    <row r="3011" spans="1:14" customFormat="1">
      <c r="A3011" s="151" t="s">
        <v>3883</v>
      </c>
      <c r="B3011" s="151" t="s">
        <v>444</v>
      </c>
      <c r="C3011" s="151" t="s">
        <v>723</v>
      </c>
      <c r="D3011" s="151" t="s">
        <v>724</v>
      </c>
      <c r="E3011" s="151" t="s">
        <v>614</v>
      </c>
      <c r="G3011" s="151" t="s">
        <v>607</v>
      </c>
      <c r="H3011" s="151" t="s">
        <v>424</v>
      </c>
      <c r="I3011" s="151" t="s">
        <v>506</v>
      </c>
      <c r="J3011">
        <v>9.3590000000000007E-2</v>
      </c>
      <c r="K3011" s="151" t="s">
        <v>744</v>
      </c>
      <c r="L3011" s="151" t="s">
        <v>741</v>
      </c>
      <c r="M3011">
        <v>2022</v>
      </c>
      <c r="N3011" t="s">
        <v>7423</v>
      </c>
    </row>
    <row r="3012" spans="1:14" customFormat="1">
      <c r="A3012" s="151" t="s">
        <v>3884</v>
      </c>
      <c r="B3012" s="151" t="s">
        <v>444</v>
      </c>
      <c r="C3012" s="151" t="s">
        <v>723</v>
      </c>
      <c r="D3012" s="151" t="s">
        <v>724</v>
      </c>
      <c r="E3012" s="151" t="s">
        <v>614</v>
      </c>
      <c r="G3012" s="151" t="s">
        <v>608</v>
      </c>
      <c r="H3012" s="151" t="s">
        <v>424</v>
      </c>
      <c r="I3012" s="151" t="s">
        <v>506</v>
      </c>
      <c r="J3012">
        <v>7.8200000000000006E-2</v>
      </c>
      <c r="K3012" s="151" t="s">
        <v>744</v>
      </c>
      <c r="L3012" s="151" t="s">
        <v>741</v>
      </c>
      <c r="M3012">
        <v>2022</v>
      </c>
      <c r="N3012" t="s">
        <v>7424</v>
      </c>
    </row>
    <row r="3013" spans="1:14" customFormat="1">
      <c r="A3013" s="151" t="s">
        <v>3885</v>
      </c>
      <c r="B3013" s="151" t="s">
        <v>444</v>
      </c>
      <c r="C3013" s="151" t="s">
        <v>723</v>
      </c>
      <c r="D3013" s="151" t="s">
        <v>724</v>
      </c>
      <c r="E3013" s="151" t="s">
        <v>614</v>
      </c>
      <c r="G3013" s="151" t="s">
        <v>141</v>
      </c>
      <c r="H3013" s="151" t="s">
        <v>606</v>
      </c>
      <c r="I3013" s="151" t="s">
        <v>506</v>
      </c>
      <c r="J3013">
        <v>0.27426</v>
      </c>
      <c r="K3013" s="151" t="s">
        <v>744</v>
      </c>
      <c r="L3013" s="151" t="s">
        <v>741</v>
      </c>
      <c r="M3013">
        <v>2022</v>
      </c>
      <c r="N3013" t="s">
        <v>7425</v>
      </c>
    </row>
    <row r="3014" spans="1:14" customFormat="1">
      <c r="A3014" s="151" t="s">
        <v>3886</v>
      </c>
      <c r="B3014" s="151" t="s">
        <v>444</v>
      </c>
      <c r="C3014" s="151" t="s">
        <v>723</v>
      </c>
      <c r="D3014" s="151" t="s">
        <v>724</v>
      </c>
      <c r="E3014" s="151" t="s">
        <v>614</v>
      </c>
      <c r="G3014" s="151" t="s">
        <v>207</v>
      </c>
      <c r="H3014" s="151" t="s">
        <v>606</v>
      </c>
      <c r="I3014" s="151" t="s">
        <v>506</v>
      </c>
      <c r="J3014">
        <v>0.38857000000000003</v>
      </c>
      <c r="K3014" s="151" t="s">
        <v>744</v>
      </c>
      <c r="L3014" s="151" t="s">
        <v>741</v>
      </c>
      <c r="M3014">
        <v>2022</v>
      </c>
      <c r="N3014" t="s">
        <v>7426</v>
      </c>
    </row>
    <row r="3015" spans="1:14" customFormat="1">
      <c r="A3015" s="151" t="s">
        <v>3887</v>
      </c>
      <c r="B3015" s="151" t="s">
        <v>444</v>
      </c>
      <c r="C3015" s="151" t="s">
        <v>723</v>
      </c>
      <c r="D3015" s="151" t="s">
        <v>724</v>
      </c>
      <c r="E3015" s="151" t="s">
        <v>614</v>
      </c>
      <c r="G3015" s="151" t="s">
        <v>208</v>
      </c>
      <c r="H3015" s="151" t="s">
        <v>606</v>
      </c>
      <c r="I3015" s="151" t="s">
        <v>506</v>
      </c>
      <c r="J3015">
        <v>0.37025000000000002</v>
      </c>
      <c r="K3015" s="151" t="s">
        <v>744</v>
      </c>
      <c r="L3015" s="151" t="s">
        <v>741</v>
      </c>
      <c r="M3015">
        <v>2022</v>
      </c>
      <c r="N3015" t="s">
        <v>7427</v>
      </c>
    </row>
    <row r="3016" spans="1:14" customFormat="1">
      <c r="A3016" s="151" t="s">
        <v>3888</v>
      </c>
      <c r="B3016" s="151" t="s">
        <v>444</v>
      </c>
      <c r="C3016" s="151" t="s">
        <v>723</v>
      </c>
      <c r="D3016" s="151" t="s">
        <v>724</v>
      </c>
      <c r="E3016" s="151" t="s">
        <v>614</v>
      </c>
      <c r="G3016" s="151" t="s">
        <v>607</v>
      </c>
      <c r="H3016" s="151" t="s">
        <v>606</v>
      </c>
      <c r="I3016" s="151" t="s">
        <v>506</v>
      </c>
      <c r="J3016">
        <v>0.15060999999999999</v>
      </c>
      <c r="K3016" s="151" t="s">
        <v>744</v>
      </c>
      <c r="L3016" s="151" t="s">
        <v>741</v>
      </c>
      <c r="M3016">
        <v>2022</v>
      </c>
      <c r="N3016" t="s">
        <v>7428</v>
      </c>
    </row>
    <row r="3017" spans="1:14" customFormat="1">
      <c r="A3017" s="151" t="s">
        <v>3889</v>
      </c>
      <c r="B3017" s="151" t="s">
        <v>444</v>
      </c>
      <c r="C3017" s="151" t="s">
        <v>723</v>
      </c>
      <c r="D3017" s="151" t="s">
        <v>724</v>
      </c>
      <c r="E3017" s="151" t="s">
        <v>614</v>
      </c>
      <c r="G3017" s="151" t="s">
        <v>608</v>
      </c>
      <c r="H3017" s="151" t="s">
        <v>606</v>
      </c>
      <c r="I3017" s="151" t="s">
        <v>506</v>
      </c>
      <c r="J3017">
        <v>0.12584999999999999</v>
      </c>
      <c r="K3017" s="151" t="s">
        <v>744</v>
      </c>
      <c r="L3017" s="151" t="s">
        <v>741</v>
      </c>
      <c r="M3017">
        <v>2022</v>
      </c>
      <c r="N3017" t="s">
        <v>7429</v>
      </c>
    </row>
    <row r="3018" spans="1:14" customFormat="1">
      <c r="A3018" s="151" t="s">
        <v>3890</v>
      </c>
      <c r="B3018" s="151" t="s">
        <v>444</v>
      </c>
      <c r="C3018" s="151" t="s">
        <v>723</v>
      </c>
      <c r="D3018" s="151" t="s">
        <v>724</v>
      </c>
      <c r="E3018" s="151" t="s">
        <v>615</v>
      </c>
      <c r="G3018" s="151" t="s">
        <v>141</v>
      </c>
      <c r="H3018" s="151" t="s">
        <v>424</v>
      </c>
      <c r="I3018" s="151" t="s">
        <v>506</v>
      </c>
      <c r="J3018">
        <v>0.20296413999999999</v>
      </c>
      <c r="K3018" s="151" t="s">
        <v>744</v>
      </c>
      <c r="L3018" s="151" t="s">
        <v>741</v>
      </c>
      <c r="M3018">
        <v>2022</v>
      </c>
      <c r="N3018" t="s">
        <v>7430</v>
      </c>
    </row>
    <row r="3019" spans="1:14" customFormat="1">
      <c r="A3019" s="151" t="s">
        <v>3891</v>
      </c>
      <c r="B3019" s="151" t="s">
        <v>444</v>
      </c>
      <c r="C3019" s="151" t="s">
        <v>723</v>
      </c>
      <c r="D3019" s="151" t="s">
        <v>724</v>
      </c>
      <c r="E3019" s="151" t="s">
        <v>615</v>
      </c>
      <c r="G3019" s="151" t="s">
        <v>207</v>
      </c>
      <c r="H3019" s="151" t="s">
        <v>424</v>
      </c>
      <c r="I3019" s="151" t="s">
        <v>506</v>
      </c>
      <c r="J3019">
        <v>0.21060000000000001</v>
      </c>
      <c r="K3019" s="151" t="s">
        <v>744</v>
      </c>
      <c r="L3019" s="151" t="s">
        <v>741</v>
      </c>
      <c r="M3019">
        <v>2022</v>
      </c>
      <c r="N3019" t="s">
        <v>7431</v>
      </c>
    </row>
    <row r="3020" spans="1:14" customFormat="1">
      <c r="A3020" s="151" t="s">
        <v>3892</v>
      </c>
      <c r="B3020" s="151" t="s">
        <v>444</v>
      </c>
      <c r="C3020" s="151" t="s">
        <v>723</v>
      </c>
      <c r="D3020" s="151" t="s">
        <v>724</v>
      </c>
      <c r="E3020" s="151" t="s">
        <v>615</v>
      </c>
      <c r="G3020" s="151" t="s">
        <v>208</v>
      </c>
      <c r="H3020" s="151" t="s">
        <v>424</v>
      </c>
      <c r="I3020" s="151" t="s">
        <v>506</v>
      </c>
      <c r="J3020">
        <v>0.20518</v>
      </c>
      <c r="K3020" s="151" t="s">
        <v>744</v>
      </c>
      <c r="L3020" s="151" t="s">
        <v>741</v>
      </c>
      <c r="M3020">
        <v>2022</v>
      </c>
      <c r="N3020" t="s">
        <v>7432</v>
      </c>
    </row>
    <row r="3021" spans="1:14" customFormat="1">
      <c r="A3021" s="151" t="s">
        <v>3893</v>
      </c>
      <c r="B3021" s="151" t="s">
        <v>444</v>
      </c>
      <c r="C3021" s="151" t="s">
        <v>723</v>
      </c>
      <c r="D3021" s="151" t="s">
        <v>724</v>
      </c>
      <c r="E3021" s="151" t="s">
        <v>615</v>
      </c>
      <c r="G3021" s="151" t="s">
        <v>607</v>
      </c>
      <c r="H3021" s="151" t="s">
        <v>424</v>
      </c>
      <c r="I3021" s="151" t="s">
        <v>506</v>
      </c>
      <c r="J3021">
        <v>0.10371</v>
      </c>
      <c r="K3021" s="151" t="s">
        <v>744</v>
      </c>
      <c r="L3021" s="151" t="s">
        <v>741</v>
      </c>
      <c r="M3021">
        <v>2022</v>
      </c>
      <c r="N3021" t="s">
        <v>7433</v>
      </c>
    </row>
    <row r="3022" spans="1:14" customFormat="1">
      <c r="A3022" s="151" t="s">
        <v>3894</v>
      </c>
      <c r="B3022" s="151" t="s">
        <v>444</v>
      </c>
      <c r="C3022" s="151" t="s">
        <v>723</v>
      </c>
      <c r="D3022" s="151" t="s">
        <v>724</v>
      </c>
      <c r="E3022" s="151" t="s">
        <v>615</v>
      </c>
      <c r="G3022" s="151" t="s">
        <v>608</v>
      </c>
      <c r="H3022" s="151" t="s">
        <v>424</v>
      </c>
      <c r="I3022" s="151" t="s">
        <v>506</v>
      </c>
      <c r="J3022">
        <v>6.0179999999999997E-2</v>
      </c>
      <c r="K3022" s="151" t="s">
        <v>744</v>
      </c>
      <c r="L3022" s="151" t="s">
        <v>741</v>
      </c>
      <c r="M3022">
        <v>2022</v>
      </c>
      <c r="N3022" t="s">
        <v>7434</v>
      </c>
    </row>
    <row r="3023" spans="1:14" customFormat="1">
      <c r="A3023" s="151" t="s">
        <v>3895</v>
      </c>
      <c r="B3023" s="151" t="s">
        <v>444</v>
      </c>
      <c r="C3023" s="151" t="s">
        <v>723</v>
      </c>
      <c r="D3023" s="151" t="s">
        <v>724</v>
      </c>
      <c r="E3023" s="151" t="s">
        <v>615</v>
      </c>
      <c r="G3023" s="151" t="s">
        <v>141</v>
      </c>
      <c r="H3023" s="151" t="s">
        <v>606</v>
      </c>
      <c r="I3023" s="151" t="s">
        <v>506</v>
      </c>
      <c r="J3023">
        <v>0.32665</v>
      </c>
      <c r="K3023" s="151" t="s">
        <v>744</v>
      </c>
      <c r="L3023" s="151" t="s">
        <v>741</v>
      </c>
      <c r="M3023">
        <v>2022</v>
      </c>
      <c r="N3023" t="s">
        <v>7435</v>
      </c>
    </row>
    <row r="3024" spans="1:14" customFormat="1">
      <c r="A3024" s="151" t="s">
        <v>3896</v>
      </c>
      <c r="B3024" s="151" t="s">
        <v>444</v>
      </c>
      <c r="C3024" s="151" t="s">
        <v>723</v>
      </c>
      <c r="D3024" s="151" t="s">
        <v>724</v>
      </c>
      <c r="E3024" s="151" t="s">
        <v>615</v>
      </c>
      <c r="G3024" s="151" t="s">
        <v>207</v>
      </c>
      <c r="H3024" s="151" t="s">
        <v>606</v>
      </c>
      <c r="I3024" s="151" t="s">
        <v>506</v>
      </c>
      <c r="J3024">
        <v>0.33892</v>
      </c>
      <c r="K3024" s="151" t="s">
        <v>744</v>
      </c>
      <c r="L3024" s="151" t="s">
        <v>741</v>
      </c>
      <c r="M3024">
        <v>2022</v>
      </c>
      <c r="N3024" t="s">
        <v>7436</v>
      </c>
    </row>
    <row r="3025" spans="1:14" customFormat="1">
      <c r="A3025" s="151" t="s">
        <v>3897</v>
      </c>
      <c r="B3025" s="151" t="s">
        <v>444</v>
      </c>
      <c r="C3025" s="151" t="s">
        <v>723</v>
      </c>
      <c r="D3025" s="151" t="s">
        <v>724</v>
      </c>
      <c r="E3025" s="151" t="s">
        <v>615</v>
      </c>
      <c r="G3025" s="151" t="s">
        <v>208</v>
      </c>
      <c r="H3025" s="151" t="s">
        <v>606</v>
      </c>
      <c r="I3025" s="151" t="s">
        <v>506</v>
      </c>
      <c r="J3025">
        <v>0.33019999999999999</v>
      </c>
      <c r="K3025" s="151" t="s">
        <v>744</v>
      </c>
      <c r="L3025" s="151" t="s">
        <v>741</v>
      </c>
      <c r="M3025">
        <v>2022</v>
      </c>
      <c r="N3025" t="s">
        <v>7437</v>
      </c>
    </row>
    <row r="3026" spans="1:14" customFormat="1">
      <c r="A3026" s="151" t="s">
        <v>3898</v>
      </c>
      <c r="B3026" s="151" t="s">
        <v>444</v>
      </c>
      <c r="C3026" s="151" t="s">
        <v>723</v>
      </c>
      <c r="D3026" s="151" t="s">
        <v>724</v>
      </c>
      <c r="E3026" s="151" t="s">
        <v>615</v>
      </c>
      <c r="G3026" s="151" t="s">
        <v>607</v>
      </c>
      <c r="H3026" s="151" t="s">
        <v>606</v>
      </c>
      <c r="I3026" s="151" t="s">
        <v>506</v>
      </c>
      <c r="J3026">
        <v>0.16691</v>
      </c>
      <c r="K3026" s="151" t="s">
        <v>744</v>
      </c>
      <c r="L3026" s="151" t="s">
        <v>741</v>
      </c>
      <c r="M3026">
        <v>2022</v>
      </c>
      <c r="N3026" t="s">
        <v>7438</v>
      </c>
    </row>
    <row r="3027" spans="1:14" customFormat="1">
      <c r="A3027" s="151" t="s">
        <v>3899</v>
      </c>
      <c r="B3027" s="151" t="s">
        <v>444</v>
      </c>
      <c r="C3027" s="151" t="s">
        <v>723</v>
      </c>
      <c r="D3027" s="151" t="s">
        <v>724</v>
      </c>
      <c r="E3027" s="151" t="s">
        <v>615</v>
      </c>
      <c r="G3027" s="151" t="s">
        <v>608</v>
      </c>
      <c r="H3027" s="151" t="s">
        <v>606</v>
      </c>
      <c r="I3027" s="151" t="s">
        <v>506</v>
      </c>
      <c r="J3027">
        <v>9.6850000000000006E-2</v>
      </c>
      <c r="K3027" s="151" t="s">
        <v>744</v>
      </c>
      <c r="L3027" s="151" t="s">
        <v>741</v>
      </c>
      <c r="M3027">
        <v>2022</v>
      </c>
      <c r="N3027" t="s">
        <v>7439</v>
      </c>
    </row>
    <row r="3028" spans="1:14" customFormat="1">
      <c r="A3028" s="151" t="s">
        <v>3900</v>
      </c>
      <c r="B3028" s="151" t="s">
        <v>444</v>
      </c>
      <c r="C3028" s="151" t="s">
        <v>723</v>
      </c>
      <c r="D3028" s="151" t="s">
        <v>724</v>
      </c>
      <c r="E3028" s="151" t="s">
        <v>616</v>
      </c>
      <c r="G3028" s="151" t="s">
        <v>141</v>
      </c>
      <c r="H3028" s="151" t="s">
        <v>424</v>
      </c>
      <c r="I3028" s="151" t="s">
        <v>506</v>
      </c>
      <c r="J3028">
        <v>0.17784414000000001</v>
      </c>
      <c r="K3028" s="151" t="s">
        <v>744</v>
      </c>
      <c r="L3028" s="151" t="s">
        <v>741</v>
      </c>
      <c r="M3028">
        <v>2022</v>
      </c>
      <c r="N3028" t="s">
        <v>7440</v>
      </c>
    </row>
    <row r="3029" spans="1:14" customFormat="1">
      <c r="A3029" s="151" t="s">
        <v>3901</v>
      </c>
      <c r="B3029" s="151" t="s">
        <v>444</v>
      </c>
      <c r="C3029" s="151" t="s">
        <v>723</v>
      </c>
      <c r="D3029" s="151" t="s">
        <v>724</v>
      </c>
      <c r="E3029" s="151" t="s">
        <v>616</v>
      </c>
      <c r="G3029" s="151" t="s">
        <v>207</v>
      </c>
      <c r="H3029" s="151" t="s">
        <v>424</v>
      </c>
      <c r="I3029" s="151" t="s">
        <v>506</v>
      </c>
      <c r="J3029">
        <v>0.19117999999999999</v>
      </c>
      <c r="K3029" s="151" t="s">
        <v>744</v>
      </c>
      <c r="L3029" s="151" t="s">
        <v>741</v>
      </c>
      <c r="M3029">
        <v>2022</v>
      </c>
      <c r="N3029" t="s">
        <v>7441</v>
      </c>
    </row>
    <row r="3030" spans="1:14" customFormat="1">
      <c r="A3030" s="151" t="s">
        <v>3902</v>
      </c>
      <c r="B3030" s="151" t="s">
        <v>444</v>
      </c>
      <c r="C3030" s="151" t="s">
        <v>723</v>
      </c>
      <c r="D3030" s="151" t="s">
        <v>724</v>
      </c>
      <c r="E3030" s="151" t="s">
        <v>616</v>
      </c>
      <c r="G3030" s="151" t="s">
        <v>208</v>
      </c>
      <c r="H3030" s="151" t="s">
        <v>424</v>
      </c>
      <c r="I3030" s="151" t="s">
        <v>506</v>
      </c>
      <c r="J3030">
        <v>0.18146000000000001</v>
      </c>
      <c r="K3030" s="151" t="s">
        <v>744</v>
      </c>
      <c r="L3030" s="151" t="s">
        <v>741</v>
      </c>
      <c r="M3030">
        <v>2022</v>
      </c>
      <c r="N3030" t="s">
        <v>7442</v>
      </c>
    </row>
    <row r="3031" spans="1:14" customFormat="1">
      <c r="A3031" s="151" t="s">
        <v>3903</v>
      </c>
      <c r="B3031" s="151" t="s">
        <v>444</v>
      </c>
      <c r="C3031" s="151" t="s">
        <v>723</v>
      </c>
      <c r="D3031" s="151" t="s">
        <v>724</v>
      </c>
      <c r="E3031" s="151" t="s">
        <v>616</v>
      </c>
      <c r="G3031" s="151" t="s">
        <v>607</v>
      </c>
      <c r="H3031" s="151" t="s">
        <v>424</v>
      </c>
      <c r="I3031" s="151" t="s">
        <v>506</v>
      </c>
      <c r="J3031">
        <v>9.035E-2</v>
      </c>
      <c r="K3031" s="151" t="s">
        <v>744</v>
      </c>
      <c r="L3031" s="151" t="s">
        <v>741</v>
      </c>
      <c r="M3031">
        <v>2022</v>
      </c>
      <c r="N3031" t="s">
        <v>7443</v>
      </c>
    </row>
    <row r="3032" spans="1:14" customFormat="1">
      <c r="A3032" s="151" t="s">
        <v>3904</v>
      </c>
      <c r="B3032" s="151" t="s">
        <v>444</v>
      </c>
      <c r="C3032" s="151" t="s">
        <v>723</v>
      </c>
      <c r="D3032" s="151" t="s">
        <v>724</v>
      </c>
      <c r="E3032" s="151" t="s">
        <v>616</v>
      </c>
      <c r="G3032" s="151" t="s">
        <v>608</v>
      </c>
      <c r="H3032" s="151" t="s">
        <v>424</v>
      </c>
      <c r="I3032" s="151" t="s">
        <v>506</v>
      </c>
      <c r="J3032">
        <v>6.8809999999999996E-2</v>
      </c>
      <c r="K3032" s="151" t="s">
        <v>744</v>
      </c>
      <c r="L3032" s="151" t="s">
        <v>741</v>
      </c>
      <c r="M3032">
        <v>2022</v>
      </c>
      <c r="N3032" t="s">
        <v>7444</v>
      </c>
    </row>
    <row r="3033" spans="1:14" customFormat="1">
      <c r="A3033" s="151" t="s">
        <v>3905</v>
      </c>
      <c r="B3033" s="151" t="s">
        <v>444</v>
      </c>
      <c r="C3033" s="151" t="s">
        <v>723</v>
      </c>
      <c r="D3033" s="151" t="s">
        <v>724</v>
      </c>
      <c r="E3033" s="151" t="s">
        <v>616</v>
      </c>
      <c r="G3033" s="151" t="s">
        <v>141</v>
      </c>
      <c r="H3033" s="151" t="s">
        <v>606</v>
      </c>
      <c r="I3033" s="151" t="s">
        <v>506</v>
      </c>
      <c r="J3033">
        <v>0.28621000000000002</v>
      </c>
      <c r="K3033" s="151" t="s">
        <v>744</v>
      </c>
      <c r="L3033" s="151" t="s">
        <v>741</v>
      </c>
      <c r="M3033">
        <v>2022</v>
      </c>
      <c r="N3033" t="s">
        <v>7445</v>
      </c>
    </row>
    <row r="3034" spans="1:14" customFormat="1">
      <c r="A3034" s="151" t="s">
        <v>3906</v>
      </c>
      <c r="B3034" s="151" t="s">
        <v>444</v>
      </c>
      <c r="C3034" s="151" t="s">
        <v>723</v>
      </c>
      <c r="D3034" s="151" t="s">
        <v>724</v>
      </c>
      <c r="E3034" s="151" t="s">
        <v>616</v>
      </c>
      <c r="G3034" s="151" t="s">
        <v>207</v>
      </c>
      <c r="H3034" s="151" t="s">
        <v>606</v>
      </c>
      <c r="I3034" s="151" t="s">
        <v>506</v>
      </c>
      <c r="J3034">
        <v>0.30767</v>
      </c>
      <c r="K3034" s="151" t="s">
        <v>744</v>
      </c>
      <c r="L3034" s="151" t="s">
        <v>741</v>
      </c>
      <c r="M3034">
        <v>2022</v>
      </c>
      <c r="N3034" t="s">
        <v>7446</v>
      </c>
    </row>
    <row r="3035" spans="1:14" customFormat="1">
      <c r="A3035" s="151" t="s">
        <v>3907</v>
      </c>
      <c r="B3035" s="151" t="s">
        <v>444</v>
      </c>
      <c r="C3035" s="151" t="s">
        <v>723</v>
      </c>
      <c r="D3035" s="151" t="s">
        <v>724</v>
      </c>
      <c r="E3035" s="151" t="s">
        <v>616</v>
      </c>
      <c r="G3035" s="151" t="s">
        <v>208</v>
      </c>
      <c r="H3035" s="151" t="s">
        <v>606</v>
      </c>
      <c r="I3035" s="151" t="s">
        <v>506</v>
      </c>
      <c r="J3035">
        <v>0.29203000000000001</v>
      </c>
      <c r="K3035" s="151" t="s">
        <v>744</v>
      </c>
      <c r="L3035" s="151" t="s">
        <v>741</v>
      </c>
      <c r="M3035">
        <v>2022</v>
      </c>
      <c r="N3035" t="s">
        <v>7447</v>
      </c>
    </row>
    <row r="3036" spans="1:14" customFormat="1">
      <c r="A3036" s="151" t="s">
        <v>3908</v>
      </c>
      <c r="B3036" s="151" t="s">
        <v>444</v>
      </c>
      <c r="C3036" s="151" t="s">
        <v>723</v>
      </c>
      <c r="D3036" s="151" t="s">
        <v>724</v>
      </c>
      <c r="E3036" s="151" t="s">
        <v>616</v>
      </c>
      <c r="G3036" s="151" t="s">
        <v>607</v>
      </c>
      <c r="H3036" s="151" t="s">
        <v>606</v>
      </c>
      <c r="I3036" s="151" t="s">
        <v>506</v>
      </c>
      <c r="J3036">
        <v>0.1454</v>
      </c>
      <c r="K3036" s="151" t="s">
        <v>744</v>
      </c>
      <c r="L3036" s="151" t="s">
        <v>741</v>
      </c>
      <c r="M3036">
        <v>2022</v>
      </c>
      <c r="N3036" t="s">
        <v>7448</v>
      </c>
    </row>
    <row r="3037" spans="1:14" customFormat="1">
      <c r="A3037" s="151" t="s">
        <v>3909</v>
      </c>
      <c r="B3037" s="151" t="s">
        <v>444</v>
      </c>
      <c r="C3037" s="151" t="s">
        <v>723</v>
      </c>
      <c r="D3037" s="151" t="s">
        <v>724</v>
      </c>
      <c r="E3037" s="151" t="s">
        <v>616</v>
      </c>
      <c r="G3037" s="151" t="s">
        <v>608</v>
      </c>
      <c r="H3037" s="151" t="s">
        <v>606</v>
      </c>
      <c r="I3037" s="151" t="s">
        <v>506</v>
      </c>
      <c r="J3037">
        <v>0.11075</v>
      </c>
      <c r="K3037" s="151" t="s">
        <v>744</v>
      </c>
      <c r="L3037" s="151" t="s">
        <v>741</v>
      </c>
      <c r="M3037">
        <v>2022</v>
      </c>
      <c r="N3037" t="s">
        <v>7449</v>
      </c>
    </row>
    <row r="3038" spans="1:14" customFormat="1">
      <c r="A3038" s="151" t="s">
        <v>3910</v>
      </c>
      <c r="B3038" s="151" t="s">
        <v>444</v>
      </c>
      <c r="C3038" s="151" t="s">
        <v>723</v>
      </c>
      <c r="D3038" s="151" t="s">
        <v>725</v>
      </c>
      <c r="E3038" s="151" t="s">
        <v>212</v>
      </c>
      <c r="G3038" s="151" t="s">
        <v>141</v>
      </c>
      <c r="H3038" s="151" t="s">
        <v>424</v>
      </c>
      <c r="I3038" s="151" t="s">
        <v>506</v>
      </c>
      <c r="J3038">
        <v>0.13989414</v>
      </c>
      <c r="K3038" s="151" t="s">
        <v>744</v>
      </c>
      <c r="L3038" s="151" t="s">
        <v>741</v>
      </c>
      <c r="M3038">
        <v>2022</v>
      </c>
      <c r="N3038" t="s">
        <v>7450</v>
      </c>
    </row>
    <row r="3039" spans="1:14" customFormat="1">
      <c r="A3039" s="151" t="s">
        <v>3911</v>
      </c>
      <c r="B3039" s="151" t="s">
        <v>444</v>
      </c>
      <c r="C3039" s="151" t="s">
        <v>723</v>
      </c>
      <c r="D3039" s="151" t="s">
        <v>725</v>
      </c>
      <c r="E3039" s="151" t="s">
        <v>212</v>
      </c>
      <c r="G3039" s="151" t="s">
        <v>207</v>
      </c>
      <c r="H3039" s="151" t="s">
        <v>424</v>
      </c>
      <c r="I3039" s="151" t="s">
        <v>506</v>
      </c>
      <c r="J3039">
        <v>0.14652000000000001</v>
      </c>
      <c r="K3039" s="151" t="s">
        <v>744</v>
      </c>
      <c r="L3039" s="151" t="s">
        <v>741</v>
      </c>
      <c r="M3039">
        <v>2022</v>
      </c>
      <c r="N3039" t="s">
        <v>7451</v>
      </c>
    </row>
    <row r="3040" spans="1:14" customFormat="1">
      <c r="A3040" s="151" t="s">
        <v>3912</v>
      </c>
      <c r="B3040" s="151" t="s">
        <v>444</v>
      </c>
      <c r="C3040" s="151" t="s">
        <v>723</v>
      </c>
      <c r="D3040" s="151" t="s">
        <v>725</v>
      </c>
      <c r="E3040" s="151" t="s">
        <v>212</v>
      </c>
      <c r="G3040" s="151" t="s">
        <v>215</v>
      </c>
      <c r="H3040" s="151" t="s">
        <v>424</v>
      </c>
      <c r="I3040" s="151" t="s">
        <v>506</v>
      </c>
      <c r="J3040">
        <v>0.10332</v>
      </c>
      <c r="K3040" s="151" t="s">
        <v>744</v>
      </c>
      <c r="L3040" s="151" t="s">
        <v>741</v>
      </c>
      <c r="M3040">
        <v>2022</v>
      </c>
      <c r="N3040" t="s">
        <v>7452</v>
      </c>
    </row>
    <row r="3041" spans="1:14" customFormat="1">
      <c r="A3041" s="151" t="s">
        <v>3913</v>
      </c>
      <c r="B3041" s="151" t="s">
        <v>444</v>
      </c>
      <c r="C3041" s="151" t="s">
        <v>723</v>
      </c>
      <c r="D3041" s="151" t="s">
        <v>725</v>
      </c>
      <c r="E3041" s="151" t="s">
        <v>212</v>
      </c>
      <c r="G3041" s="151" t="s">
        <v>10</v>
      </c>
      <c r="H3041" s="151" t="s">
        <v>424</v>
      </c>
      <c r="I3041" s="151" t="s">
        <v>506</v>
      </c>
      <c r="K3041" s="151" t="s">
        <v>744</v>
      </c>
      <c r="L3041" s="151" t="s">
        <v>741</v>
      </c>
      <c r="M3041">
        <v>2022</v>
      </c>
      <c r="N3041" t="s">
        <v>7453</v>
      </c>
    </row>
    <row r="3042" spans="1:14" customFormat="1">
      <c r="A3042" s="151" t="s">
        <v>3914</v>
      </c>
      <c r="B3042" s="151" t="s">
        <v>444</v>
      </c>
      <c r="C3042" s="151" t="s">
        <v>723</v>
      </c>
      <c r="D3042" s="151" t="s">
        <v>725</v>
      </c>
      <c r="E3042" s="151" t="s">
        <v>212</v>
      </c>
      <c r="G3042" s="151" t="s">
        <v>12</v>
      </c>
      <c r="H3042" s="151" t="s">
        <v>424</v>
      </c>
      <c r="I3042" s="151" t="s">
        <v>506</v>
      </c>
      <c r="K3042" s="151" t="s">
        <v>744</v>
      </c>
      <c r="L3042" s="151" t="s">
        <v>741</v>
      </c>
      <c r="M3042">
        <v>2022</v>
      </c>
      <c r="N3042" t="s">
        <v>7454</v>
      </c>
    </row>
    <row r="3043" spans="1:14" customFormat="1">
      <c r="A3043" s="151" t="s">
        <v>3915</v>
      </c>
      <c r="B3043" s="151" t="s">
        <v>444</v>
      </c>
      <c r="C3043" s="151" t="s">
        <v>723</v>
      </c>
      <c r="D3043" s="151" t="s">
        <v>725</v>
      </c>
      <c r="E3043" s="151" t="s">
        <v>212</v>
      </c>
      <c r="G3043" s="151" t="s">
        <v>208</v>
      </c>
      <c r="H3043" s="151" t="s">
        <v>424</v>
      </c>
      <c r="I3043" s="151" t="s">
        <v>506</v>
      </c>
      <c r="J3043">
        <v>0.1444</v>
      </c>
      <c r="K3043" s="151" t="s">
        <v>744</v>
      </c>
      <c r="L3043" s="151" t="s">
        <v>741</v>
      </c>
      <c r="M3043">
        <v>2022</v>
      </c>
      <c r="N3043" t="s">
        <v>7455</v>
      </c>
    </row>
    <row r="3044" spans="1:14" customFormat="1">
      <c r="A3044" s="151" t="s">
        <v>3916</v>
      </c>
      <c r="B3044" s="151" t="s">
        <v>444</v>
      </c>
      <c r="C3044" s="151" t="s">
        <v>723</v>
      </c>
      <c r="D3044" s="151" t="s">
        <v>725</v>
      </c>
      <c r="E3044" s="151" t="s">
        <v>212</v>
      </c>
      <c r="G3044" s="151" t="s">
        <v>607</v>
      </c>
      <c r="H3044" s="151" t="s">
        <v>424</v>
      </c>
      <c r="I3044" s="151" t="s">
        <v>506</v>
      </c>
      <c r="J3044">
        <v>5.2549999999999999E-2</v>
      </c>
      <c r="K3044" s="151" t="s">
        <v>744</v>
      </c>
      <c r="L3044" s="151" t="s">
        <v>741</v>
      </c>
      <c r="M3044">
        <v>2022</v>
      </c>
      <c r="N3044" t="s">
        <v>7456</v>
      </c>
    </row>
    <row r="3045" spans="1:14" customFormat="1">
      <c r="A3045" s="151" t="s">
        <v>3917</v>
      </c>
      <c r="B3045" s="151" t="s">
        <v>444</v>
      </c>
      <c r="C3045" s="151" t="s">
        <v>723</v>
      </c>
      <c r="D3045" s="151" t="s">
        <v>725</v>
      </c>
      <c r="E3045" s="151" t="s">
        <v>212</v>
      </c>
      <c r="G3045" s="151" t="s">
        <v>608</v>
      </c>
      <c r="H3045" s="151" t="s">
        <v>424</v>
      </c>
      <c r="I3045" s="151" t="s">
        <v>506</v>
      </c>
      <c r="J3045">
        <v>4.4159999999999998E-2</v>
      </c>
      <c r="K3045" s="151" t="s">
        <v>744</v>
      </c>
      <c r="L3045" s="151" t="s">
        <v>741</v>
      </c>
      <c r="M3045">
        <v>2022</v>
      </c>
      <c r="N3045" t="s">
        <v>7457</v>
      </c>
    </row>
    <row r="3046" spans="1:14" customFormat="1">
      <c r="A3046" s="151" t="s">
        <v>3918</v>
      </c>
      <c r="B3046" s="151" t="s">
        <v>444</v>
      </c>
      <c r="C3046" s="151" t="s">
        <v>723</v>
      </c>
      <c r="D3046" s="151" t="s">
        <v>725</v>
      </c>
      <c r="E3046" s="151" t="s">
        <v>212</v>
      </c>
      <c r="G3046" s="151" t="s">
        <v>141</v>
      </c>
      <c r="H3046" s="151" t="s">
        <v>606</v>
      </c>
      <c r="I3046" s="151" t="s">
        <v>506</v>
      </c>
      <c r="J3046">
        <v>0.22514000000000001</v>
      </c>
      <c r="K3046" s="151" t="s">
        <v>744</v>
      </c>
      <c r="L3046" s="151" t="s">
        <v>741</v>
      </c>
      <c r="M3046">
        <v>2022</v>
      </c>
      <c r="N3046" t="s">
        <v>7458</v>
      </c>
    </row>
    <row r="3047" spans="1:14" customFormat="1">
      <c r="A3047" s="151" t="s">
        <v>3919</v>
      </c>
      <c r="B3047" s="151" t="s">
        <v>444</v>
      </c>
      <c r="C3047" s="151" t="s">
        <v>723</v>
      </c>
      <c r="D3047" s="151" t="s">
        <v>725</v>
      </c>
      <c r="E3047" s="151" t="s">
        <v>212</v>
      </c>
      <c r="G3047" s="151" t="s">
        <v>207</v>
      </c>
      <c r="H3047" s="151" t="s">
        <v>606</v>
      </c>
      <c r="I3047" s="151" t="s">
        <v>506</v>
      </c>
      <c r="J3047">
        <v>0.23580000000000001</v>
      </c>
      <c r="K3047" s="151" t="s">
        <v>744</v>
      </c>
      <c r="L3047" s="151" t="s">
        <v>741</v>
      </c>
      <c r="M3047">
        <v>2022</v>
      </c>
      <c r="N3047" t="s">
        <v>7459</v>
      </c>
    </row>
    <row r="3048" spans="1:14" customFormat="1">
      <c r="A3048" s="151" t="s">
        <v>3920</v>
      </c>
      <c r="B3048" s="151" t="s">
        <v>444</v>
      </c>
      <c r="C3048" s="151" t="s">
        <v>723</v>
      </c>
      <c r="D3048" s="151" t="s">
        <v>725</v>
      </c>
      <c r="E3048" s="151" t="s">
        <v>212</v>
      </c>
      <c r="G3048" s="151" t="s">
        <v>215</v>
      </c>
      <c r="H3048" s="151" t="s">
        <v>606</v>
      </c>
      <c r="I3048" s="151" t="s">
        <v>506</v>
      </c>
      <c r="J3048">
        <v>0.16628000000000001</v>
      </c>
      <c r="K3048" s="151" t="s">
        <v>744</v>
      </c>
      <c r="L3048" s="151" t="s">
        <v>741</v>
      </c>
      <c r="M3048">
        <v>2022</v>
      </c>
      <c r="N3048" t="s">
        <v>7460</v>
      </c>
    </row>
    <row r="3049" spans="1:14" customFormat="1">
      <c r="A3049" s="151" t="s">
        <v>3921</v>
      </c>
      <c r="B3049" s="151" t="s">
        <v>444</v>
      </c>
      <c r="C3049" s="151" t="s">
        <v>723</v>
      </c>
      <c r="D3049" s="151" t="s">
        <v>725</v>
      </c>
      <c r="E3049" s="151" t="s">
        <v>212</v>
      </c>
      <c r="G3049" s="151" t="s">
        <v>10</v>
      </c>
      <c r="H3049" s="151" t="s">
        <v>606</v>
      </c>
      <c r="I3049" s="151" t="s">
        <v>506</v>
      </c>
      <c r="K3049" s="151" t="s">
        <v>744</v>
      </c>
      <c r="L3049" s="151" t="s">
        <v>741</v>
      </c>
      <c r="M3049">
        <v>2022</v>
      </c>
      <c r="N3049" t="s">
        <v>7461</v>
      </c>
    </row>
    <row r="3050" spans="1:14" customFormat="1">
      <c r="A3050" s="151" t="s">
        <v>3922</v>
      </c>
      <c r="B3050" s="151" t="s">
        <v>444</v>
      </c>
      <c r="C3050" s="151" t="s">
        <v>723</v>
      </c>
      <c r="D3050" s="151" t="s">
        <v>725</v>
      </c>
      <c r="E3050" s="151" t="s">
        <v>212</v>
      </c>
      <c r="G3050" s="151" t="s">
        <v>12</v>
      </c>
      <c r="H3050" s="151" t="s">
        <v>606</v>
      </c>
      <c r="I3050" s="151" t="s">
        <v>506</v>
      </c>
      <c r="K3050" s="151" t="s">
        <v>744</v>
      </c>
      <c r="L3050" s="151" t="s">
        <v>741</v>
      </c>
      <c r="M3050">
        <v>2022</v>
      </c>
      <c r="N3050" t="s">
        <v>7462</v>
      </c>
    </row>
    <row r="3051" spans="1:14" customFormat="1">
      <c r="A3051" s="151" t="s">
        <v>3923</v>
      </c>
      <c r="B3051" s="151" t="s">
        <v>444</v>
      </c>
      <c r="C3051" s="151" t="s">
        <v>723</v>
      </c>
      <c r="D3051" s="151" t="s">
        <v>725</v>
      </c>
      <c r="E3051" s="151" t="s">
        <v>212</v>
      </c>
      <c r="G3051" s="151" t="s">
        <v>208</v>
      </c>
      <c r="H3051" s="151" t="s">
        <v>606</v>
      </c>
      <c r="I3051" s="151" t="s">
        <v>506</v>
      </c>
      <c r="J3051">
        <v>0.23239000000000001</v>
      </c>
      <c r="K3051" s="151" t="s">
        <v>744</v>
      </c>
      <c r="L3051" s="151" t="s">
        <v>741</v>
      </c>
      <c r="M3051">
        <v>2022</v>
      </c>
      <c r="N3051" t="s">
        <v>7463</v>
      </c>
    </row>
    <row r="3052" spans="1:14" customFormat="1">
      <c r="A3052" s="151" t="s">
        <v>3924</v>
      </c>
      <c r="B3052" s="151" t="s">
        <v>444</v>
      </c>
      <c r="C3052" s="151" t="s">
        <v>723</v>
      </c>
      <c r="D3052" s="151" t="s">
        <v>725</v>
      </c>
      <c r="E3052" s="151" t="s">
        <v>212</v>
      </c>
      <c r="G3052" s="151" t="s">
        <v>607</v>
      </c>
      <c r="H3052" s="151" t="s">
        <v>606</v>
      </c>
      <c r="I3052" s="151" t="s">
        <v>506</v>
      </c>
      <c r="J3052">
        <v>8.4580000000000002E-2</v>
      </c>
      <c r="K3052" s="151" t="s">
        <v>744</v>
      </c>
      <c r="L3052" s="151" t="s">
        <v>741</v>
      </c>
      <c r="M3052">
        <v>2022</v>
      </c>
      <c r="N3052" t="s">
        <v>7464</v>
      </c>
    </row>
    <row r="3053" spans="1:14" customFormat="1">
      <c r="A3053" s="151" t="s">
        <v>3925</v>
      </c>
      <c r="B3053" s="151" t="s">
        <v>444</v>
      </c>
      <c r="C3053" s="151" t="s">
        <v>723</v>
      </c>
      <c r="D3053" s="151" t="s">
        <v>725</v>
      </c>
      <c r="E3053" s="151" t="s">
        <v>212</v>
      </c>
      <c r="G3053" s="151" t="s">
        <v>608</v>
      </c>
      <c r="H3053" s="151" t="s">
        <v>606</v>
      </c>
      <c r="I3053" s="151" t="s">
        <v>506</v>
      </c>
      <c r="J3053">
        <v>7.1069999999999994E-2</v>
      </c>
      <c r="K3053" s="151" t="s">
        <v>744</v>
      </c>
      <c r="L3053" s="151" t="s">
        <v>741</v>
      </c>
      <c r="M3053">
        <v>2022</v>
      </c>
      <c r="N3053" t="s">
        <v>7465</v>
      </c>
    </row>
    <row r="3054" spans="1:14" customFormat="1">
      <c r="A3054" s="151" t="s">
        <v>3926</v>
      </c>
      <c r="B3054" s="151" t="s">
        <v>444</v>
      </c>
      <c r="C3054" s="151" t="s">
        <v>723</v>
      </c>
      <c r="D3054" s="151" t="s">
        <v>725</v>
      </c>
      <c r="E3054" s="151" t="s">
        <v>136</v>
      </c>
      <c r="G3054" s="151" t="s">
        <v>141</v>
      </c>
      <c r="H3054" s="151" t="s">
        <v>424</v>
      </c>
      <c r="I3054" s="151" t="s">
        <v>506</v>
      </c>
      <c r="J3054">
        <v>0.16800414</v>
      </c>
      <c r="K3054" s="151" t="s">
        <v>744</v>
      </c>
      <c r="L3054" s="151" t="s">
        <v>741</v>
      </c>
      <c r="M3054">
        <v>2022</v>
      </c>
      <c r="N3054" t="s">
        <v>7466</v>
      </c>
    </row>
    <row r="3055" spans="1:14" customFormat="1">
      <c r="A3055" s="151" t="s">
        <v>3927</v>
      </c>
      <c r="B3055" s="151" t="s">
        <v>444</v>
      </c>
      <c r="C3055" s="151" t="s">
        <v>723</v>
      </c>
      <c r="D3055" s="151" t="s">
        <v>725</v>
      </c>
      <c r="E3055" s="151" t="s">
        <v>136</v>
      </c>
      <c r="G3055" s="151" t="s">
        <v>207</v>
      </c>
      <c r="H3055" s="151" t="s">
        <v>424</v>
      </c>
      <c r="I3055" s="151" t="s">
        <v>506</v>
      </c>
      <c r="J3055">
        <v>0.1847</v>
      </c>
      <c r="K3055" s="151" t="s">
        <v>744</v>
      </c>
      <c r="L3055" s="151" t="s">
        <v>741</v>
      </c>
      <c r="M3055">
        <v>2022</v>
      </c>
      <c r="N3055" t="s">
        <v>7467</v>
      </c>
    </row>
    <row r="3056" spans="1:14" customFormat="1">
      <c r="A3056" s="151" t="s">
        <v>3928</v>
      </c>
      <c r="B3056" s="151" t="s">
        <v>444</v>
      </c>
      <c r="C3056" s="151" t="s">
        <v>723</v>
      </c>
      <c r="D3056" s="151" t="s">
        <v>725</v>
      </c>
      <c r="E3056" s="151" t="s">
        <v>136</v>
      </c>
      <c r="G3056" s="151" t="s">
        <v>215</v>
      </c>
      <c r="H3056" s="151" t="s">
        <v>424</v>
      </c>
      <c r="I3056" s="151" t="s">
        <v>506</v>
      </c>
      <c r="J3056">
        <v>0.10999</v>
      </c>
      <c r="K3056" s="151" t="s">
        <v>744</v>
      </c>
      <c r="L3056" s="151" t="s">
        <v>741</v>
      </c>
      <c r="M3056">
        <v>2022</v>
      </c>
      <c r="N3056" t="s">
        <v>7468</v>
      </c>
    </row>
    <row r="3057" spans="1:14" customFormat="1">
      <c r="A3057" s="151" t="s">
        <v>3929</v>
      </c>
      <c r="B3057" s="151" t="s">
        <v>444</v>
      </c>
      <c r="C3057" s="151" t="s">
        <v>723</v>
      </c>
      <c r="D3057" s="151" t="s">
        <v>725</v>
      </c>
      <c r="E3057" s="151" t="s">
        <v>136</v>
      </c>
      <c r="G3057" s="151" t="s">
        <v>10</v>
      </c>
      <c r="H3057" s="151" t="s">
        <v>424</v>
      </c>
      <c r="I3057" s="151" t="s">
        <v>506</v>
      </c>
      <c r="J3057">
        <v>0.15803</v>
      </c>
      <c r="K3057" s="151" t="s">
        <v>744</v>
      </c>
      <c r="L3057" s="151" t="s">
        <v>741</v>
      </c>
      <c r="M3057">
        <v>2022</v>
      </c>
      <c r="N3057" t="s">
        <v>7469</v>
      </c>
    </row>
    <row r="3058" spans="1:14" customFormat="1">
      <c r="A3058" s="151" t="s">
        <v>3930</v>
      </c>
      <c r="B3058" s="151" t="s">
        <v>444</v>
      </c>
      <c r="C3058" s="151" t="s">
        <v>723</v>
      </c>
      <c r="D3058" s="151" t="s">
        <v>725</v>
      </c>
      <c r="E3058" s="151" t="s">
        <v>136</v>
      </c>
      <c r="G3058" s="151" t="s">
        <v>12</v>
      </c>
      <c r="H3058" s="151" t="s">
        <v>424</v>
      </c>
      <c r="I3058" s="151" t="s">
        <v>506</v>
      </c>
      <c r="J3058">
        <v>0.17823</v>
      </c>
      <c r="K3058" s="151" t="s">
        <v>744</v>
      </c>
      <c r="L3058" s="151" t="s">
        <v>741</v>
      </c>
      <c r="M3058">
        <v>2022</v>
      </c>
      <c r="N3058" t="s">
        <v>7470</v>
      </c>
    </row>
    <row r="3059" spans="1:14" customFormat="1">
      <c r="A3059" s="151" t="s">
        <v>3931</v>
      </c>
      <c r="B3059" s="151" t="s">
        <v>444</v>
      </c>
      <c r="C3059" s="151" t="s">
        <v>723</v>
      </c>
      <c r="D3059" s="151" t="s">
        <v>725</v>
      </c>
      <c r="E3059" s="151" t="s">
        <v>136</v>
      </c>
      <c r="G3059" s="151" t="s">
        <v>208</v>
      </c>
      <c r="H3059" s="151" t="s">
        <v>424</v>
      </c>
      <c r="I3059" s="151" t="s">
        <v>506</v>
      </c>
      <c r="J3059">
        <v>0.17588000000000001</v>
      </c>
      <c r="K3059" s="151" t="s">
        <v>744</v>
      </c>
      <c r="L3059" s="151" t="s">
        <v>741</v>
      </c>
      <c r="M3059">
        <v>2022</v>
      </c>
      <c r="N3059" t="s">
        <v>7471</v>
      </c>
    </row>
    <row r="3060" spans="1:14" customFormat="1">
      <c r="A3060" s="151" t="s">
        <v>3932</v>
      </c>
      <c r="B3060" s="151" t="s">
        <v>444</v>
      </c>
      <c r="C3060" s="151" t="s">
        <v>723</v>
      </c>
      <c r="D3060" s="151" t="s">
        <v>725</v>
      </c>
      <c r="E3060" s="151" t="s">
        <v>136</v>
      </c>
      <c r="G3060" s="151" t="s">
        <v>607</v>
      </c>
      <c r="H3060" s="151" t="s">
        <v>424</v>
      </c>
      <c r="I3060" s="151" t="s">
        <v>506</v>
      </c>
      <c r="J3060">
        <v>8.5970000000000005E-2</v>
      </c>
      <c r="K3060" s="151" t="s">
        <v>744</v>
      </c>
      <c r="L3060" s="151" t="s">
        <v>741</v>
      </c>
      <c r="M3060">
        <v>2022</v>
      </c>
      <c r="N3060" t="s">
        <v>7472</v>
      </c>
    </row>
    <row r="3061" spans="1:14" customFormat="1">
      <c r="A3061" s="151" t="s">
        <v>3933</v>
      </c>
      <c r="B3061" s="151" t="s">
        <v>444</v>
      </c>
      <c r="C3061" s="151" t="s">
        <v>723</v>
      </c>
      <c r="D3061" s="151" t="s">
        <v>725</v>
      </c>
      <c r="E3061" s="151" t="s">
        <v>136</v>
      </c>
      <c r="G3061" s="151" t="s">
        <v>608</v>
      </c>
      <c r="H3061" s="151" t="s">
        <v>424</v>
      </c>
      <c r="I3061" s="151" t="s">
        <v>506</v>
      </c>
      <c r="J3061">
        <v>4.8779999999999997E-2</v>
      </c>
      <c r="K3061" s="151" t="s">
        <v>744</v>
      </c>
      <c r="L3061" s="151" t="s">
        <v>741</v>
      </c>
      <c r="M3061">
        <v>2022</v>
      </c>
      <c r="N3061" t="s">
        <v>7473</v>
      </c>
    </row>
    <row r="3062" spans="1:14" customFormat="1">
      <c r="A3062" s="151" t="s">
        <v>3934</v>
      </c>
      <c r="B3062" s="151" t="s">
        <v>444</v>
      </c>
      <c r="C3062" s="151" t="s">
        <v>723</v>
      </c>
      <c r="D3062" s="151" t="s">
        <v>725</v>
      </c>
      <c r="E3062" s="151" t="s">
        <v>136</v>
      </c>
      <c r="G3062" s="151" t="s">
        <v>141</v>
      </c>
      <c r="H3062" s="151" t="s">
        <v>606</v>
      </c>
      <c r="I3062" s="151" t="s">
        <v>506</v>
      </c>
      <c r="J3062">
        <v>0.27039000000000002</v>
      </c>
      <c r="K3062" s="151" t="s">
        <v>744</v>
      </c>
      <c r="L3062" s="151" t="s">
        <v>741</v>
      </c>
      <c r="M3062">
        <v>2022</v>
      </c>
      <c r="N3062" t="s">
        <v>7474</v>
      </c>
    </row>
    <row r="3063" spans="1:14" customFormat="1">
      <c r="A3063" s="151" t="s">
        <v>3935</v>
      </c>
      <c r="B3063" s="151" t="s">
        <v>444</v>
      </c>
      <c r="C3063" s="151" t="s">
        <v>723</v>
      </c>
      <c r="D3063" s="151" t="s">
        <v>725</v>
      </c>
      <c r="E3063" s="151" t="s">
        <v>136</v>
      </c>
      <c r="G3063" s="151" t="s">
        <v>207</v>
      </c>
      <c r="H3063" s="151" t="s">
        <v>606</v>
      </c>
      <c r="I3063" s="151" t="s">
        <v>506</v>
      </c>
      <c r="J3063">
        <v>0.29724</v>
      </c>
      <c r="K3063" s="151" t="s">
        <v>744</v>
      </c>
      <c r="L3063" s="151" t="s">
        <v>741</v>
      </c>
      <c r="M3063">
        <v>2022</v>
      </c>
      <c r="N3063" t="s">
        <v>7475</v>
      </c>
    </row>
    <row r="3064" spans="1:14" customFormat="1">
      <c r="A3064" s="151" t="s">
        <v>3936</v>
      </c>
      <c r="B3064" s="151" t="s">
        <v>444</v>
      </c>
      <c r="C3064" s="151" t="s">
        <v>723</v>
      </c>
      <c r="D3064" s="151" t="s">
        <v>725</v>
      </c>
      <c r="E3064" s="151" t="s">
        <v>136</v>
      </c>
      <c r="G3064" s="151" t="s">
        <v>215</v>
      </c>
      <c r="H3064" s="151" t="s">
        <v>606</v>
      </c>
      <c r="I3064" s="151" t="s">
        <v>506</v>
      </c>
      <c r="J3064">
        <v>0.17702000000000001</v>
      </c>
      <c r="K3064" s="151" t="s">
        <v>744</v>
      </c>
      <c r="L3064" s="151" t="s">
        <v>741</v>
      </c>
      <c r="M3064">
        <v>2022</v>
      </c>
      <c r="N3064" t="s">
        <v>7476</v>
      </c>
    </row>
    <row r="3065" spans="1:14" customFormat="1">
      <c r="A3065" s="151" t="s">
        <v>3937</v>
      </c>
      <c r="B3065" s="151" t="s">
        <v>444</v>
      </c>
      <c r="C3065" s="151" t="s">
        <v>723</v>
      </c>
      <c r="D3065" s="151" t="s">
        <v>725</v>
      </c>
      <c r="E3065" s="151" t="s">
        <v>136</v>
      </c>
      <c r="G3065" s="151" t="s">
        <v>10</v>
      </c>
      <c r="H3065" s="151" t="s">
        <v>606</v>
      </c>
      <c r="I3065" s="151" t="s">
        <v>506</v>
      </c>
      <c r="J3065">
        <v>0.25433</v>
      </c>
      <c r="K3065" s="151" t="s">
        <v>744</v>
      </c>
      <c r="L3065" s="151" t="s">
        <v>741</v>
      </c>
      <c r="M3065">
        <v>2022</v>
      </c>
      <c r="N3065" t="s">
        <v>7477</v>
      </c>
    </row>
    <row r="3066" spans="1:14" customFormat="1">
      <c r="A3066" s="151" t="s">
        <v>3938</v>
      </c>
      <c r="B3066" s="151" t="s">
        <v>444</v>
      </c>
      <c r="C3066" s="151" t="s">
        <v>723</v>
      </c>
      <c r="D3066" s="151" t="s">
        <v>725</v>
      </c>
      <c r="E3066" s="151" t="s">
        <v>136</v>
      </c>
      <c r="G3066" s="151" t="s">
        <v>12</v>
      </c>
      <c r="H3066" s="151" t="s">
        <v>606</v>
      </c>
      <c r="I3066" s="151" t="s">
        <v>506</v>
      </c>
      <c r="J3066">
        <v>0.28682000000000002</v>
      </c>
      <c r="K3066" s="151" t="s">
        <v>744</v>
      </c>
      <c r="L3066" s="151" t="s">
        <v>741</v>
      </c>
      <c r="M3066">
        <v>2022</v>
      </c>
      <c r="N3066" t="s">
        <v>7478</v>
      </c>
    </row>
    <row r="3067" spans="1:14" customFormat="1">
      <c r="A3067" s="151" t="s">
        <v>3939</v>
      </c>
      <c r="B3067" s="151" t="s">
        <v>444</v>
      </c>
      <c r="C3067" s="151" t="s">
        <v>723</v>
      </c>
      <c r="D3067" s="151" t="s">
        <v>725</v>
      </c>
      <c r="E3067" s="151" t="s">
        <v>136</v>
      </c>
      <c r="G3067" s="151" t="s">
        <v>208</v>
      </c>
      <c r="H3067" s="151" t="s">
        <v>606</v>
      </c>
      <c r="I3067" s="151" t="s">
        <v>506</v>
      </c>
      <c r="J3067">
        <v>0.28305999999999998</v>
      </c>
      <c r="K3067" s="151" t="s">
        <v>744</v>
      </c>
      <c r="L3067" s="151" t="s">
        <v>741</v>
      </c>
      <c r="M3067">
        <v>2022</v>
      </c>
      <c r="N3067" t="s">
        <v>7479</v>
      </c>
    </row>
    <row r="3068" spans="1:14" customFormat="1">
      <c r="A3068" s="151" t="s">
        <v>3940</v>
      </c>
      <c r="B3068" s="151" t="s">
        <v>444</v>
      </c>
      <c r="C3068" s="151" t="s">
        <v>723</v>
      </c>
      <c r="D3068" s="151" t="s">
        <v>725</v>
      </c>
      <c r="E3068" s="151" t="s">
        <v>136</v>
      </c>
      <c r="G3068" s="151" t="s">
        <v>607</v>
      </c>
      <c r="H3068" s="151" t="s">
        <v>606</v>
      </c>
      <c r="I3068" s="151" t="s">
        <v>506</v>
      </c>
      <c r="J3068">
        <v>0.13833999999999999</v>
      </c>
      <c r="K3068" s="151" t="s">
        <v>744</v>
      </c>
      <c r="L3068" s="151" t="s">
        <v>741</v>
      </c>
      <c r="M3068">
        <v>2022</v>
      </c>
      <c r="N3068" t="s">
        <v>7480</v>
      </c>
    </row>
    <row r="3069" spans="1:14" customFormat="1">
      <c r="A3069" s="151" t="s">
        <v>3941</v>
      </c>
      <c r="B3069" s="151" t="s">
        <v>444</v>
      </c>
      <c r="C3069" s="151" t="s">
        <v>723</v>
      </c>
      <c r="D3069" s="151" t="s">
        <v>725</v>
      </c>
      <c r="E3069" s="151" t="s">
        <v>136</v>
      </c>
      <c r="G3069" s="151" t="s">
        <v>608</v>
      </c>
      <c r="H3069" s="151" t="s">
        <v>606</v>
      </c>
      <c r="I3069" s="151" t="s">
        <v>506</v>
      </c>
      <c r="J3069">
        <v>7.85E-2</v>
      </c>
      <c r="K3069" s="151" t="s">
        <v>744</v>
      </c>
      <c r="L3069" s="151" t="s">
        <v>741</v>
      </c>
      <c r="M3069">
        <v>2022</v>
      </c>
      <c r="N3069" t="s">
        <v>7481</v>
      </c>
    </row>
    <row r="3070" spans="1:14" customFormat="1">
      <c r="A3070" s="151" t="s">
        <v>3942</v>
      </c>
      <c r="B3070" s="151" t="s">
        <v>444</v>
      </c>
      <c r="C3070" s="151" t="s">
        <v>723</v>
      </c>
      <c r="D3070" s="151" t="s">
        <v>725</v>
      </c>
      <c r="E3070" s="151" t="s">
        <v>213</v>
      </c>
      <c r="G3070" s="151" t="s">
        <v>141</v>
      </c>
      <c r="H3070" s="151" t="s">
        <v>424</v>
      </c>
      <c r="I3070" s="151" t="s">
        <v>506</v>
      </c>
      <c r="J3070">
        <v>0.20953414000000001</v>
      </c>
      <c r="K3070" s="151" t="s">
        <v>744</v>
      </c>
      <c r="L3070" s="151" t="s">
        <v>741</v>
      </c>
      <c r="M3070">
        <v>2022</v>
      </c>
      <c r="N3070" t="s">
        <v>7482</v>
      </c>
    </row>
    <row r="3071" spans="1:14" customFormat="1">
      <c r="A3071" s="151" t="s">
        <v>3943</v>
      </c>
      <c r="B3071" s="151" t="s">
        <v>444</v>
      </c>
      <c r="C3071" s="151" t="s">
        <v>723</v>
      </c>
      <c r="D3071" s="151" t="s">
        <v>725</v>
      </c>
      <c r="E3071" s="151" t="s">
        <v>213</v>
      </c>
      <c r="G3071" s="151" t="s">
        <v>207</v>
      </c>
      <c r="H3071" s="151" t="s">
        <v>424</v>
      </c>
      <c r="I3071" s="151" t="s">
        <v>506</v>
      </c>
      <c r="J3071">
        <v>0.27639000000000002</v>
      </c>
      <c r="K3071" s="151" t="s">
        <v>744</v>
      </c>
      <c r="L3071" s="151" t="s">
        <v>741</v>
      </c>
      <c r="M3071">
        <v>2022</v>
      </c>
      <c r="N3071" t="s">
        <v>7483</v>
      </c>
    </row>
    <row r="3072" spans="1:14" customFormat="1">
      <c r="A3072" s="151" t="s">
        <v>3944</v>
      </c>
      <c r="B3072" s="151" t="s">
        <v>444</v>
      </c>
      <c r="C3072" s="151" t="s">
        <v>723</v>
      </c>
      <c r="D3072" s="151" t="s">
        <v>725</v>
      </c>
      <c r="E3072" s="151" t="s">
        <v>213</v>
      </c>
      <c r="G3072" s="151" t="s">
        <v>215</v>
      </c>
      <c r="H3072" s="151" t="s">
        <v>424</v>
      </c>
      <c r="I3072" s="151" t="s">
        <v>506</v>
      </c>
      <c r="J3072">
        <v>0.15490999999999999</v>
      </c>
      <c r="K3072" s="151" t="s">
        <v>744</v>
      </c>
      <c r="L3072" s="151" t="s">
        <v>741</v>
      </c>
      <c r="M3072">
        <v>2022</v>
      </c>
      <c r="N3072" t="s">
        <v>7484</v>
      </c>
    </row>
    <row r="3073" spans="1:15" customFormat="1">
      <c r="A3073" s="151" t="s">
        <v>3945</v>
      </c>
      <c r="B3073" s="151" t="s">
        <v>444</v>
      </c>
      <c r="C3073" s="151" t="s">
        <v>723</v>
      </c>
      <c r="D3073" s="151" t="s">
        <v>725</v>
      </c>
      <c r="E3073" s="151" t="s">
        <v>213</v>
      </c>
      <c r="G3073" s="151" t="s">
        <v>10</v>
      </c>
      <c r="H3073" s="151" t="s">
        <v>424</v>
      </c>
      <c r="I3073" s="151" t="s">
        <v>506</v>
      </c>
      <c r="J3073">
        <v>0.23577999999999999</v>
      </c>
      <c r="K3073" s="151" t="s">
        <v>744</v>
      </c>
      <c r="L3073" s="151" t="s">
        <v>741</v>
      </c>
      <c r="M3073">
        <v>2022</v>
      </c>
      <c r="N3073" t="s">
        <v>7485</v>
      </c>
    </row>
    <row r="3074" spans="1:15" customFormat="1">
      <c r="A3074" s="151" t="s">
        <v>3946</v>
      </c>
      <c r="B3074" s="151" t="s">
        <v>444</v>
      </c>
      <c r="C3074" s="151" t="s">
        <v>723</v>
      </c>
      <c r="D3074" s="151" t="s">
        <v>725</v>
      </c>
      <c r="E3074" s="151" t="s">
        <v>213</v>
      </c>
      <c r="G3074" s="151" t="s">
        <v>12</v>
      </c>
      <c r="H3074" s="151" t="s">
        <v>424</v>
      </c>
      <c r="I3074" s="151" t="s">
        <v>506</v>
      </c>
      <c r="J3074">
        <v>0.26679999999999998</v>
      </c>
      <c r="K3074" s="151" t="s">
        <v>744</v>
      </c>
      <c r="L3074" s="151" t="s">
        <v>741</v>
      </c>
      <c r="M3074">
        <v>2022</v>
      </c>
      <c r="N3074" t="s">
        <v>7486</v>
      </c>
    </row>
    <row r="3075" spans="1:15" customFormat="1">
      <c r="A3075" s="151" t="s">
        <v>3947</v>
      </c>
      <c r="B3075" s="151" t="s">
        <v>444</v>
      </c>
      <c r="C3075" s="151" t="s">
        <v>723</v>
      </c>
      <c r="D3075" s="151" t="s">
        <v>725</v>
      </c>
      <c r="E3075" s="151" t="s">
        <v>213</v>
      </c>
      <c r="G3075" s="151" t="s">
        <v>208</v>
      </c>
      <c r="H3075" s="151" t="s">
        <v>424</v>
      </c>
      <c r="I3075" s="151" t="s">
        <v>506</v>
      </c>
      <c r="J3075">
        <v>0.22733</v>
      </c>
      <c r="K3075" s="151" t="s">
        <v>744</v>
      </c>
      <c r="L3075" s="151" t="s">
        <v>741</v>
      </c>
      <c r="M3075">
        <v>2022</v>
      </c>
      <c r="N3075" t="s">
        <v>7487</v>
      </c>
    </row>
    <row r="3076" spans="1:15">
      <c r="A3076" s="152" t="s">
        <v>3948</v>
      </c>
      <c r="B3076" s="152" t="s">
        <v>444</v>
      </c>
      <c r="C3076" s="152" t="s">
        <v>723</v>
      </c>
      <c r="D3076" s="152" t="s">
        <v>725</v>
      </c>
      <c r="E3076" s="152" t="s">
        <v>213</v>
      </c>
      <c r="F3076"/>
      <c r="G3076" s="152" t="s">
        <v>607</v>
      </c>
      <c r="H3076" s="152" t="s">
        <v>424</v>
      </c>
      <c r="I3076" s="152" t="s">
        <v>506</v>
      </c>
      <c r="J3076">
        <v>0.10148</v>
      </c>
      <c r="K3076" s="152" t="s">
        <v>744</v>
      </c>
      <c r="L3076" s="152" t="s">
        <v>741</v>
      </c>
      <c r="M3076">
        <v>2022</v>
      </c>
      <c r="N3076" t="s">
        <v>7488</v>
      </c>
    </row>
    <row r="3077" spans="1:15">
      <c r="A3077" s="153" t="s">
        <v>3949</v>
      </c>
      <c r="B3077" s="153" t="s">
        <v>444</v>
      </c>
      <c r="C3077" s="152" t="s">
        <v>723</v>
      </c>
      <c r="D3077" s="152" t="s">
        <v>725</v>
      </c>
      <c r="E3077" s="152" t="s">
        <v>213</v>
      </c>
      <c r="F3077"/>
      <c r="G3077" s="152" t="s">
        <v>608</v>
      </c>
      <c r="H3077" s="152" t="s">
        <v>424</v>
      </c>
      <c r="I3077" s="153" t="s">
        <v>506</v>
      </c>
      <c r="J3077">
        <v>5.5500000000000001E-2</v>
      </c>
      <c r="K3077" s="152" t="s">
        <v>744</v>
      </c>
      <c r="L3077" s="154" t="s">
        <v>741</v>
      </c>
      <c r="M3077">
        <v>2022</v>
      </c>
      <c r="N3077" t="s">
        <v>7489</v>
      </c>
      <c r="O3077" s="129"/>
    </row>
    <row r="3078" spans="1:15">
      <c r="A3078" s="153" t="s">
        <v>3950</v>
      </c>
      <c r="B3078" s="153" t="s">
        <v>444</v>
      </c>
      <c r="C3078" s="152" t="s">
        <v>723</v>
      </c>
      <c r="D3078" s="152" t="s">
        <v>725</v>
      </c>
      <c r="E3078" s="152" t="s">
        <v>213</v>
      </c>
      <c r="F3078"/>
      <c r="G3078" s="152" t="s">
        <v>141</v>
      </c>
      <c r="H3078" s="152" t="s">
        <v>606</v>
      </c>
      <c r="I3078" s="153" t="s">
        <v>506</v>
      </c>
      <c r="J3078">
        <v>0.33722000000000002</v>
      </c>
      <c r="K3078" s="152" t="s">
        <v>744</v>
      </c>
      <c r="L3078" s="154" t="s">
        <v>741</v>
      </c>
      <c r="M3078">
        <v>2022</v>
      </c>
      <c r="N3078" t="s">
        <v>7490</v>
      </c>
      <c r="O3078" s="129"/>
    </row>
    <row r="3079" spans="1:15">
      <c r="A3079" s="153" t="s">
        <v>3951</v>
      </c>
      <c r="B3079" s="153" t="s">
        <v>444</v>
      </c>
      <c r="C3079" s="152" t="s">
        <v>723</v>
      </c>
      <c r="D3079" s="152" t="s">
        <v>725</v>
      </c>
      <c r="E3079" s="152" t="s">
        <v>213</v>
      </c>
      <c r="F3079"/>
      <c r="G3079" s="152" t="s">
        <v>207</v>
      </c>
      <c r="H3079" s="152" t="s">
        <v>606</v>
      </c>
      <c r="I3079" s="153" t="s">
        <v>506</v>
      </c>
      <c r="J3079">
        <v>0.44479999999999997</v>
      </c>
      <c r="K3079" s="152" t="s">
        <v>744</v>
      </c>
      <c r="L3079" s="154" t="s">
        <v>741</v>
      </c>
      <c r="M3079">
        <v>2022</v>
      </c>
      <c r="N3079" t="s">
        <v>7491</v>
      </c>
      <c r="O3079" s="129"/>
    </row>
    <row r="3080" spans="1:15">
      <c r="A3080" s="153" t="s">
        <v>3952</v>
      </c>
      <c r="B3080" s="153" t="s">
        <v>444</v>
      </c>
      <c r="C3080" s="152" t="s">
        <v>723</v>
      </c>
      <c r="D3080" s="152" t="s">
        <v>725</v>
      </c>
      <c r="E3080" s="152" t="s">
        <v>213</v>
      </c>
      <c r="F3080"/>
      <c r="G3080" s="152" t="s">
        <v>215</v>
      </c>
      <c r="H3080" s="152" t="s">
        <v>606</v>
      </c>
      <c r="I3080" s="153" t="s">
        <v>506</v>
      </c>
      <c r="J3080">
        <v>0.24929000000000001</v>
      </c>
      <c r="K3080" s="152" t="s">
        <v>744</v>
      </c>
      <c r="L3080" s="154" t="s">
        <v>741</v>
      </c>
      <c r="M3080">
        <v>2022</v>
      </c>
      <c r="N3080" t="s">
        <v>7492</v>
      </c>
      <c r="O3080" s="129"/>
    </row>
    <row r="3081" spans="1:15">
      <c r="A3081" s="153" t="s">
        <v>3953</v>
      </c>
      <c r="B3081" s="153" t="s">
        <v>444</v>
      </c>
      <c r="C3081" s="152" t="s">
        <v>723</v>
      </c>
      <c r="D3081" s="152" t="s">
        <v>725</v>
      </c>
      <c r="E3081" s="152" t="s">
        <v>213</v>
      </c>
      <c r="F3081"/>
      <c r="G3081" s="152" t="s">
        <v>10</v>
      </c>
      <c r="H3081" s="152" t="s">
        <v>606</v>
      </c>
      <c r="I3081" s="153" t="s">
        <v>506</v>
      </c>
      <c r="J3081">
        <v>0.37944</v>
      </c>
      <c r="K3081" s="152" t="s">
        <v>744</v>
      </c>
      <c r="L3081" s="154" t="s">
        <v>741</v>
      </c>
      <c r="M3081">
        <v>2022</v>
      </c>
      <c r="N3081" t="s">
        <v>7493</v>
      </c>
      <c r="O3081" s="129"/>
    </row>
    <row r="3082" spans="1:15">
      <c r="A3082" s="153" t="s">
        <v>3954</v>
      </c>
      <c r="B3082" s="153" t="s">
        <v>444</v>
      </c>
      <c r="C3082" s="152" t="s">
        <v>723</v>
      </c>
      <c r="D3082" s="152" t="s">
        <v>725</v>
      </c>
      <c r="E3082" s="152" t="s">
        <v>213</v>
      </c>
      <c r="F3082"/>
      <c r="G3082" s="152" t="s">
        <v>12</v>
      </c>
      <c r="H3082" s="152" t="s">
        <v>606</v>
      </c>
      <c r="I3082" s="153" t="s">
        <v>506</v>
      </c>
      <c r="J3082">
        <v>0.42936000000000002</v>
      </c>
      <c r="K3082" s="152" t="s">
        <v>744</v>
      </c>
      <c r="L3082" s="154" t="s">
        <v>741</v>
      </c>
      <c r="M3082">
        <v>2022</v>
      </c>
      <c r="N3082" t="s">
        <v>7494</v>
      </c>
      <c r="O3082" s="129"/>
    </row>
    <row r="3083" spans="1:15">
      <c r="A3083" s="153" t="s">
        <v>3955</v>
      </c>
      <c r="B3083" s="153" t="s">
        <v>444</v>
      </c>
      <c r="C3083" s="152" t="s">
        <v>723</v>
      </c>
      <c r="D3083" s="152" t="s">
        <v>725</v>
      </c>
      <c r="E3083" s="152" t="s">
        <v>213</v>
      </c>
      <c r="F3083"/>
      <c r="G3083" s="152" t="s">
        <v>208</v>
      </c>
      <c r="H3083" s="152" t="s">
        <v>606</v>
      </c>
      <c r="I3083" s="153" t="s">
        <v>506</v>
      </c>
      <c r="J3083">
        <v>0.36584</v>
      </c>
      <c r="K3083" s="152" t="s">
        <v>744</v>
      </c>
      <c r="L3083" s="154" t="s">
        <v>741</v>
      </c>
      <c r="M3083">
        <v>2022</v>
      </c>
      <c r="N3083" t="s">
        <v>7495</v>
      </c>
      <c r="O3083" s="129"/>
    </row>
    <row r="3084" spans="1:15">
      <c r="A3084" s="153" t="s">
        <v>3956</v>
      </c>
      <c r="B3084" s="153" t="s">
        <v>444</v>
      </c>
      <c r="C3084" s="152" t="s">
        <v>723</v>
      </c>
      <c r="D3084" s="152" t="s">
        <v>725</v>
      </c>
      <c r="E3084" s="152" t="s">
        <v>213</v>
      </c>
      <c r="F3084"/>
      <c r="G3084" s="152" t="s">
        <v>607</v>
      </c>
      <c r="H3084" s="152" t="s">
        <v>606</v>
      </c>
      <c r="I3084" s="153" t="s">
        <v>506</v>
      </c>
      <c r="J3084">
        <v>0.16331999999999999</v>
      </c>
      <c r="K3084" s="152" t="s">
        <v>744</v>
      </c>
      <c r="L3084" s="154" t="s">
        <v>741</v>
      </c>
      <c r="M3084">
        <v>2022</v>
      </c>
      <c r="N3084" t="s">
        <v>7496</v>
      </c>
      <c r="O3084" s="129"/>
    </row>
    <row r="3085" spans="1:15">
      <c r="A3085" s="153" t="s">
        <v>3957</v>
      </c>
      <c r="B3085" s="153" t="s">
        <v>444</v>
      </c>
      <c r="C3085" s="152" t="s">
        <v>723</v>
      </c>
      <c r="D3085" s="152" t="s">
        <v>725</v>
      </c>
      <c r="E3085" s="152" t="s">
        <v>213</v>
      </c>
      <c r="F3085"/>
      <c r="G3085" s="152" t="s">
        <v>608</v>
      </c>
      <c r="H3085" s="152" t="s">
        <v>606</v>
      </c>
      <c r="I3085" s="153" t="s">
        <v>506</v>
      </c>
      <c r="J3085">
        <v>8.9319999999999997E-2</v>
      </c>
      <c r="K3085" s="152" t="s">
        <v>744</v>
      </c>
      <c r="L3085" s="154" t="s">
        <v>741</v>
      </c>
      <c r="M3085">
        <v>2022</v>
      </c>
      <c r="N3085" t="s">
        <v>7497</v>
      </c>
      <c r="O3085" s="129"/>
    </row>
    <row r="3086" spans="1:15">
      <c r="A3086" s="153" t="s">
        <v>3958</v>
      </c>
      <c r="B3086" s="153" t="s">
        <v>444</v>
      </c>
      <c r="C3086" s="152" t="s">
        <v>723</v>
      </c>
      <c r="D3086" s="152" t="s">
        <v>725</v>
      </c>
      <c r="E3086" s="152" t="s">
        <v>214</v>
      </c>
      <c r="F3086"/>
      <c r="G3086" s="152" t="s">
        <v>141</v>
      </c>
      <c r="H3086" s="152" t="s">
        <v>424</v>
      </c>
      <c r="I3086" s="153" t="s">
        <v>506</v>
      </c>
      <c r="J3086">
        <v>0.17082414000000001</v>
      </c>
      <c r="K3086" s="152" t="s">
        <v>744</v>
      </c>
      <c r="L3086" s="154" t="s">
        <v>741</v>
      </c>
      <c r="M3086">
        <v>2022</v>
      </c>
      <c r="N3086" t="s">
        <v>7498</v>
      </c>
      <c r="O3086" s="129"/>
    </row>
    <row r="3087" spans="1:15">
      <c r="A3087" s="153" t="s">
        <v>3959</v>
      </c>
      <c r="B3087" s="153" t="s">
        <v>444</v>
      </c>
      <c r="C3087" s="152" t="s">
        <v>723</v>
      </c>
      <c r="D3087" s="152" t="s">
        <v>725</v>
      </c>
      <c r="E3087" s="152" t="s">
        <v>214</v>
      </c>
      <c r="F3087"/>
      <c r="G3087" s="152" t="s">
        <v>207</v>
      </c>
      <c r="H3087" s="152" t="s">
        <v>424</v>
      </c>
      <c r="I3087" s="153" t="s">
        <v>506</v>
      </c>
      <c r="J3087">
        <v>0.17047999999999999</v>
      </c>
      <c r="K3087" s="152" t="s">
        <v>744</v>
      </c>
      <c r="L3087" s="154" t="s">
        <v>741</v>
      </c>
      <c r="M3087">
        <v>2022</v>
      </c>
      <c r="N3087" t="s">
        <v>7499</v>
      </c>
      <c r="O3087" s="129"/>
    </row>
    <row r="3088" spans="1:15">
      <c r="A3088" s="153" t="s">
        <v>3960</v>
      </c>
      <c r="B3088" s="153" t="s">
        <v>444</v>
      </c>
      <c r="C3088" s="152" t="s">
        <v>723</v>
      </c>
      <c r="D3088" s="152" t="s">
        <v>725</v>
      </c>
      <c r="E3088" s="152" t="s">
        <v>214</v>
      </c>
      <c r="F3088"/>
      <c r="G3088" s="152" t="s">
        <v>215</v>
      </c>
      <c r="H3088" s="152" t="s">
        <v>424</v>
      </c>
      <c r="I3088" s="153" t="s">
        <v>506</v>
      </c>
      <c r="J3088">
        <v>0.12003999999999999</v>
      </c>
      <c r="K3088" s="152" t="s">
        <v>744</v>
      </c>
      <c r="L3088" s="154" t="s">
        <v>741</v>
      </c>
      <c r="M3088">
        <v>2022</v>
      </c>
      <c r="N3088" t="s">
        <v>7500</v>
      </c>
      <c r="O3088" s="129"/>
    </row>
    <row r="3089" spans="1:15">
      <c r="A3089" s="153" t="s">
        <v>3961</v>
      </c>
      <c r="B3089" s="153" t="s">
        <v>444</v>
      </c>
      <c r="C3089" s="152" t="s">
        <v>723</v>
      </c>
      <c r="D3089" s="152" t="s">
        <v>725</v>
      </c>
      <c r="E3089" s="152" t="s">
        <v>214</v>
      </c>
      <c r="F3089"/>
      <c r="G3089" s="152" t="s">
        <v>10</v>
      </c>
      <c r="H3089" s="152" t="s">
        <v>424</v>
      </c>
      <c r="I3089" s="153" t="s">
        <v>506</v>
      </c>
      <c r="J3089">
        <v>0.17516999999999999</v>
      </c>
      <c r="K3089" s="152" t="s">
        <v>744</v>
      </c>
      <c r="L3089" s="154" t="s">
        <v>741</v>
      </c>
      <c r="M3089">
        <v>2022</v>
      </c>
      <c r="N3089" t="s">
        <v>7501</v>
      </c>
      <c r="O3089" s="129"/>
    </row>
    <row r="3090" spans="1:15">
      <c r="A3090" s="153" t="s">
        <v>3962</v>
      </c>
      <c r="B3090" s="153" t="s">
        <v>444</v>
      </c>
      <c r="C3090" s="152" t="s">
        <v>723</v>
      </c>
      <c r="D3090" s="152" t="s">
        <v>725</v>
      </c>
      <c r="E3090" s="152" t="s">
        <v>214</v>
      </c>
      <c r="F3090"/>
      <c r="G3090" s="152" t="s">
        <v>12</v>
      </c>
      <c r="H3090" s="152" t="s">
        <v>424</v>
      </c>
      <c r="I3090" s="153" t="s">
        <v>506</v>
      </c>
      <c r="J3090">
        <v>0.19775000000000001</v>
      </c>
      <c r="K3090" s="152" t="s">
        <v>744</v>
      </c>
      <c r="L3090" s="154" t="s">
        <v>741</v>
      </c>
      <c r="M3090">
        <v>2022</v>
      </c>
      <c r="N3090" t="s">
        <v>7502</v>
      </c>
      <c r="O3090" s="129"/>
    </row>
    <row r="3091" spans="1:15">
      <c r="A3091" s="153" t="s">
        <v>3963</v>
      </c>
      <c r="B3091" s="153" t="s">
        <v>444</v>
      </c>
      <c r="C3091" s="152" t="s">
        <v>723</v>
      </c>
      <c r="D3091" s="152" t="s">
        <v>725</v>
      </c>
      <c r="E3091" s="152" t="s">
        <v>214</v>
      </c>
      <c r="F3091"/>
      <c r="G3091" s="152" t="s">
        <v>208</v>
      </c>
      <c r="H3091" s="152" t="s">
        <v>424</v>
      </c>
      <c r="I3091" s="153" t="s">
        <v>506</v>
      </c>
      <c r="J3091">
        <v>0.17066999999999999</v>
      </c>
      <c r="K3091" s="152" t="s">
        <v>744</v>
      </c>
      <c r="L3091" s="154" t="s">
        <v>741</v>
      </c>
      <c r="M3091">
        <v>2022</v>
      </c>
      <c r="N3091" t="s">
        <v>7503</v>
      </c>
      <c r="O3091" s="129"/>
    </row>
    <row r="3092" spans="1:15">
      <c r="A3092" s="152" t="s">
        <v>3964</v>
      </c>
      <c r="B3092" s="152" t="s">
        <v>444</v>
      </c>
      <c r="C3092" s="152" t="s">
        <v>723</v>
      </c>
      <c r="D3092" s="152" t="s">
        <v>725</v>
      </c>
      <c r="E3092" s="152" t="s">
        <v>214</v>
      </c>
      <c r="F3092"/>
      <c r="G3092" s="152" t="s">
        <v>607</v>
      </c>
      <c r="H3092" s="152" t="s">
        <v>424</v>
      </c>
      <c r="I3092" s="152" t="s">
        <v>506</v>
      </c>
      <c r="J3092">
        <v>9.3490000000000004E-2</v>
      </c>
      <c r="K3092" s="152" t="s">
        <v>744</v>
      </c>
      <c r="L3092" s="154" t="s">
        <v>741</v>
      </c>
      <c r="M3092">
        <v>2022</v>
      </c>
      <c r="N3092" t="s">
        <v>7504</v>
      </c>
    </row>
    <row r="3093" spans="1:15">
      <c r="A3093" s="152" t="s">
        <v>3965</v>
      </c>
      <c r="B3093" s="152" t="s">
        <v>444</v>
      </c>
      <c r="C3093" s="152" t="s">
        <v>723</v>
      </c>
      <c r="D3093" s="152" t="s">
        <v>725</v>
      </c>
      <c r="E3093" s="152" t="s">
        <v>214</v>
      </c>
      <c r="F3093"/>
      <c r="G3093" s="152" t="s">
        <v>608</v>
      </c>
      <c r="H3093" s="152" t="s">
        <v>424</v>
      </c>
      <c r="I3093" s="152" t="s">
        <v>506</v>
      </c>
      <c r="J3093">
        <v>5.1400000000000001E-2</v>
      </c>
      <c r="K3093" s="152" t="s">
        <v>744</v>
      </c>
      <c r="L3093" s="154" t="s">
        <v>741</v>
      </c>
      <c r="M3093">
        <v>2022</v>
      </c>
      <c r="N3093" t="s">
        <v>7505</v>
      </c>
    </row>
    <row r="3094" spans="1:15">
      <c r="A3094" s="152" t="s">
        <v>3966</v>
      </c>
      <c r="B3094" s="152" t="s">
        <v>444</v>
      </c>
      <c r="C3094" s="152" t="s">
        <v>723</v>
      </c>
      <c r="D3094" s="152" t="s">
        <v>725</v>
      </c>
      <c r="E3094" s="152" t="s">
        <v>214</v>
      </c>
      <c r="F3094"/>
      <c r="G3094" s="152" t="s">
        <v>141</v>
      </c>
      <c r="H3094" s="152" t="s">
        <v>606</v>
      </c>
      <c r="I3094" s="152" t="s">
        <v>506</v>
      </c>
      <c r="J3094">
        <v>0.27492</v>
      </c>
      <c r="K3094" s="152" t="s">
        <v>744</v>
      </c>
      <c r="L3094" s="154" t="s">
        <v>741</v>
      </c>
      <c r="M3094">
        <v>2022</v>
      </c>
      <c r="N3094" t="s">
        <v>7506</v>
      </c>
    </row>
    <row r="3095" spans="1:15">
      <c r="A3095" s="152" t="s">
        <v>3967</v>
      </c>
      <c r="B3095" s="152" t="s">
        <v>444</v>
      </c>
      <c r="C3095" s="152" t="s">
        <v>723</v>
      </c>
      <c r="D3095" s="152" t="s">
        <v>725</v>
      </c>
      <c r="E3095" s="152" t="s">
        <v>214</v>
      </c>
      <c r="F3095"/>
      <c r="G3095" s="152" t="s">
        <v>207</v>
      </c>
      <c r="H3095" s="152" t="s">
        <v>606</v>
      </c>
      <c r="I3095" s="152" t="s">
        <v>506</v>
      </c>
      <c r="J3095">
        <v>0.27435999999999999</v>
      </c>
      <c r="K3095" s="152" t="s">
        <v>744</v>
      </c>
      <c r="L3095" s="154" t="s">
        <v>741</v>
      </c>
      <c r="M3095">
        <v>2022</v>
      </c>
      <c r="N3095" t="s">
        <v>7507</v>
      </c>
    </row>
    <row r="3096" spans="1:15">
      <c r="A3096" s="152" t="s">
        <v>3968</v>
      </c>
      <c r="B3096" s="152" t="s">
        <v>444</v>
      </c>
      <c r="C3096" s="152" t="s">
        <v>723</v>
      </c>
      <c r="D3096" s="152" t="s">
        <v>725</v>
      </c>
      <c r="E3096" s="152" t="s">
        <v>214</v>
      </c>
      <c r="F3096"/>
      <c r="G3096" s="152" t="s">
        <v>215</v>
      </c>
      <c r="H3096" s="152" t="s">
        <v>606</v>
      </c>
      <c r="I3096" s="152" t="s">
        <v>506</v>
      </c>
      <c r="J3096">
        <v>0.19317999999999999</v>
      </c>
      <c r="K3096" s="152" t="s">
        <v>744</v>
      </c>
      <c r="L3096" s="154" t="s">
        <v>741</v>
      </c>
      <c r="M3096">
        <v>2022</v>
      </c>
      <c r="N3096" t="s">
        <v>7508</v>
      </c>
    </row>
    <row r="3097" spans="1:15">
      <c r="A3097" s="152" t="s">
        <v>3969</v>
      </c>
      <c r="B3097" s="152" t="s">
        <v>444</v>
      </c>
      <c r="C3097" s="152" t="s">
        <v>723</v>
      </c>
      <c r="D3097" s="152" t="s">
        <v>725</v>
      </c>
      <c r="E3097" s="152" t="s">
        <v>214</v>
      </c>
      <c r="F3097"/>
      <c r="G3097" s="152" t="s">
        <v>10</v>
      </c>
      <c r="H3097" s="152" t="s">
        <v>606</v>
      </c>
      <c r="I3097" s="152" t="s">
        <v>506</v>
      </c>
      <c r="J3097">
        <v>0.28189999999999998</v>
      </c>
      <c r="K3097" s="152" t="s">
        <v>744</v>
      </c>
      <c r="L3097" s="154" t="s">
        <v>741</v>
      </c>
      <c r="M3097">
        <v>2022</v>
      </c>
      <c r="N3097" t="s">
        <v>7509</v>
      </c>
    </row>
    <row r="3098" spans="1:15">
      <c r="A3098" s="152" t="s">
        <v>3970</v>
      </c>
      <c r="B3098" s="152" t="s">
        <v>444</v>
      </c>
      <c r="C3098" s="152" t="s">
        <v>723</v>
      </c>
      <c r="D3098" s="152" t="s">
        <v>725</v>
      </c>
      <c r="E3098" s="152" t="s">
        <v>214</v>
      </c>
      <c r="F3098"/>
      <c r="G3098" s="152" t="s">
        <v>12</v>
      </c>
      <c r="H3098" s="152" t="s">
        <v>606</v>
      </c>
      <c r="I3098" s="152" t="s">
        <v>506</v>
      </c>
      <c r="J3098">
        <v>0.31823000000000001</v>
      </c>
      <c r="K3098" s="152" t="s">
        <v>744</v>
      </c>
      <c r="L3098" s="154" t="s">
        <v>741</v>
      </c>
      <c r="M3098">
        <v>2022</v>
      </c>
      <c r="N3098" t="s">
        <v>7510</v>
      </c>
    </row>
    <row r="3099" spans="1:15">
      <c r="A3099" s="152" t="s">
        <v>3971</v>
      </c>
      <c r="B3099" s="152" t="s">
        <v>444</v>
      </c>
      <c r="C3099" s="152" t="s">
        <v>723</v>
      </c>
      <c r="D3099" s="152" t="s">
        <v>725</v>
      </c>
      <c r="E3099" s="152" t="s">
        <v>214</v>
      </c>
      <c r="F3099"/>
      <c r="G3099" s="152" t="s">
        <v>208</v>
      </c>
      <c r="H3099" s="152" t="s">
        <v>606</v>
      </c>
      <c r="I3099" s="152" t="s">
        <v>506</v>
      </c>
      <c r="J3099">
        <v>0.27465000000000001</v>
      </c>
      <c r="K3099" s="152" t="s">
        <v>744</v>
      </c>
      <c r="L3099" s="154" t="s">
        <v>741</v>
      </c>
      <c r="M3099">
        <v>2022</v>
      </c>
      <c r="N3099" t="s">
        <v>7511</v>
      </c>
    </row>
    <row r="3100" spans="1:15">
      <c r="A3100" s="152" t="s">
        <v>3972</v>
      </c>
      <c r="B3100" s="152" t="s">
        <v>444</v>
      </c>
      <c r="C3100" s="152" t="s">
        <v>723</v>
      </c>
      <c r="D3100" s="152" t="s">
        <v>725</v>
      </c>
      <c r="E3100" s="152" t="s">
        <v>214</v>
      </c>
      <c r="F3100"/>
      <c r="G3100" s="152" t="s">
        <v>607</v>
      </c>
      <c r="H3100" s="152" t="s">
        <v>606</v>
      </c>
      <c r="I3100" s="152" t="s">
        <v>506</v>
      </c>
      <c r="J3100">
        <v>0.15046000000000001</v>
      </c>
      <c r="K3100" s="152" t="s">
        <v>744</v>
      </c>
      <c r="L3100" s="154" t="s">
        <v>741</v>
      </c>
      <c r="M3100">
        <v>2022</v>
      </c>
      <c r="N3100" t="s">
        <v>7512</v>
      </c>
    </row>
    <row r="3101" spans="1:15">
      <c r="A3101" s="152" t="s">
        <v>3973</v>
      </c>
      <c r="B3101" s="152" t="s">
        <v>444</v>
      </c>
      <c r="C3101" s="152" t="s">
        <v>723</v>
      </c>
      <c r="D3101" s="152" t="s">
        <v>725</v>
      </c>
      <c r="E3101" s="152" t="s">
        <v>214</v>
      </c>
      <c r="F3101"/>
      <c r="G3101" s="152" t="s">
        <v>608</v>
      </c>
      <c r="H3101" s="152" t="s">
        <v>606</v>
      </c>
      <c r="I3101" s="152" t="s">
        <v>506</v>
      </c>
      <c r="J3101">
        <v>8.2720000000000002E-2</v>
      </c>
      <c r="K3101" s="152" t="s">
        <v>744</v>
      </c>
      <c r="L3101" s="154" t="s">
        <v>741</v>
      </c>
      <c r="M3101">
        <v>2022</v>
      </c>
      <c r="N3101" t="s">
        <v>7513</v>
      </c>
    </row>
    <row r="3102" spans="1:15">
      <c r="A3102" s="152" t="s">
        <v>3974</v>
      </c>
      <c r="B3102" s="152" t="s">
        <v>444</v>
      </c>
      <c r="C3102" s="152" t="s">
        <v>723</v>
      </c>
      <c r="D3102" s="152" t="s">
        <v>726</v>
      </c>
      <c r="E3102" s="152" t="s">
        <v>618</v>
      </c>
      <c r="F3102"/>
      <c r="G3102" s="152" t="s">
        <v>141</v>
      </c>
      <c r="H3102" s="152" t="s">
        <v>424</v>
      </c>
      <c r="I3102" s="152" t="s">
        <v>506</v>
      </c>
      <c r="J3102">
        <v>0.14188999999999999</v>
      </c>
      <c r="K3102" s="152" t="s">
        <v>744</v>
      </c>
      <c r="L3102" s="154" t="s">
        <v>741</v>
      </c>
      <c r="M3102">
        <v>2022</v>
      </c>
      <c r="N3102" t="s">
        <v>7514</v>
      </c>
    </row>
    <row r="3103" spans="1:15">
      <c r="A3103" s="152" t="s">
        <v>3975</v>
      </c>
      <c r="B3103" s="152" t="s">
        <v>444</v>
      </c>
      <c r="C3103" s="152" t="s">
        <v>723</v>
      </c>
      <c r="D3103" s="152" t="s">
        <v>726</v>
      </c>
      <c r="E3103" s="152" t="s">
        <v>618</v>
      </c>
      <c r="F3103"/>
      <c r="G3103" s="152" t="s">
        <v>207</v>
      </c>
      <c r="H3103" s="152" t="s">
        <v>424</v>
      </c>
      <c r="I3103" s="152" t="s">
        <v>506</v>
      </c>
      <c r="J3103">
        <v>0.19686999999999999</v>
      </c>
      <c r="K3103" s="152" t="s">
        <v>744</v>
      </c>
      <c r="L3103" s="154" t="s">
        <v>741</v>
      </c>
      <c r="M3103">
        <v>2022</v>
      </c>
      <c r="N3103" t="s">
        <v>7515</v>
      </c>
    </row>
    <row r="3104" spans="1:15">
      <c r="A3104" s="152" t="s">
        <v>3976</v>
      </c>
      <c r="B3104" s="152" t="s">
        <v>444</v>
      </c>
      <c r="C3104" s="152" t="s">
        <v>723</v>
      </c>
      <c r="D3104" s="152" t="s">
        <v>726</v>
      </c>
      <c r="E3104" s="152" t="s">
        <v>618</v>
      </c>
      <c r="F3104"/>
      <c r="G3104" s="152" t="s">
        <v>10</v>
      </c>
      <c r="H3104" s="152" t="s">
        <v>424</v>
      </c>
      <c r="I3104" s="152" t="s">
        <v>506</v>
      </c>
      <c r="J3104"/>
      <c r="K3104" s="152" t="s">
        <v>744</v>
      </c>
      <c r="L3104" s="154" t="s">
        <v>741</v>
      </c>
      <c r="M3104">
        <v>2022</v>
      </c>
      <c r="N3104" t="s">
        <v>7516</v>
      </c>
    </row>
    <row r="3105" spans="1:14">
      <c r="A3105" s="152" t="s">
        <v>3977</v>
      </c>
      <c r="B3105" s="152" t="s">
        <v>444</v>
      </c>
      <c r="C3105" s="152" t="s">
        <v>723</v>
      </c>
      <c r="D3105" s="152" t="s">
        <v>726</v>
      </c>
      <c r="E3105" s="152" t="s">
        <v>618</v>
      </c>
      <c r="F3105"/>
      <c r="G3105" s="152" t="s">
        <v>12</v>
      </c>
      <c r="H3105" s="152" t="s">
        <v>424</v>
      </c>
      <c r="I3105" s="152" t="s">
        <v>506</v>
      </c>
      <c r="J3105"/>
      <c r="K3105" s="152" t="s">
        <v>744</v>
      </c>
      <c r="L3105" s="154" t="s">
        <v>741</v>
      </c>
      <c r="M3105">
        <v>2022</v>
      </c>
      <c r="N3105" t="s">
        <v>7517</v>
      </c>
    </row>
    <row r="3106" spans="1:14">
      <c r="A3106" s="152" t="s">
        <v>3978</v>
      </c>
      <c r="B3106" s="152" t="s">
        <v>444</v>
      </c>
      <c r="C3106" s="152" t="s">
        <v>723</v>
      </c>
      <c r="D3106" s="152" t="s">
        <v>726</v>
      </c>
      <c r="E3106" s="152" t="s">
        <v>618</v>
      </c>
      <c r="F3106"/>
      <c r="G3106" s="152" t="s">
        <v>208</v>
      </c>
      <c r="H3106" s="152" t="s">
        <v>424</v>
      </c>
      <c r="I3106" s="152" t="s">
        <v>506</v>
      </c>
      <c r="J3106"/>
      <c r="K3106" s="152" t="s">
        <v>744</v>
      </c>
      <c r="L3106" s="154" t="s">
        <v>741</v>
      </c>
      <c r="M3106">
        <v>2022</v>
      </c>
      <c r="N3106" t="s">
        <v>7518</v>
      </c>
    </row>
    <row r="3107" spans="1:14">
      <c r="A3107" s="152" t="s">
        <v>3979</v>
      </c>
      <c r="B3107" s="152" t="s">
        <v>444</v>
      </c>
      <c r="C3107" s="152" t="s">
        <v>723</v>
      </c>
      <c r="D3107" s="152" t="s">
        <v>726</v>
      </c>
      <c r="E3107" s="152" t="s">
        <v>618</v>
      </c>
      <c r="F3107"/>
      <c r="G3107" s="152" t="s">
        <v>607</v>
      </c>
      <c r="H3107" s="152" t="s">
        <v>424</v>
      </c>
      <c r="I3107" s="152" t="s">
        <v>506</v>
      </c>
      <c r="J3107"/>
      <c r="K3107" s="152" t="s">
        <v>744</v>
      </c>
      <c r="L3107" s="154" t="s">
        <v>741</v>
      </c>
      <c r="M3107">
        <v>2022</v>
      </c>
      <c r="N3107" t="s">
        <v>7519</v>
      </c>
    </row>
    <row r="3108" spans="1:14">
      <c r="A3108" s="152" t="s">
        <v>3980</v>
      </c>
      <c r="B3108" s="152" t="s">
        <v>444</v>
      </c>
      <c r="C3108" s="152" t="s">
        <v>723</v>
      </c>
      <c r="D3108" s="152" t="s">
        <v>726</v>
      </c>
      <c r="E3108" s="152" t="s">
        <v>618</v>
      </c>
      <c r="F3108"/>
      <c r="G3108" s="152" t="s">
        <v>608</v>
      </c>
      <c r="H3108" s="152" t="s">
        <v>424</v>
      </c>
      <c r="I3108" s="152" t="s">
        <v>506</v>
      </c>
      <c r="J3108">
        <v>3.6119999999999999E-2</v>
      </c>
      <c r="K3108" s="152" t="s">
        <v>744</v>
      </c>
      <c r="L3108" s="154" t="s">
        <v>741</v>
      </c>
      <c r="M3108">
        <v>2022</v>
      </c>
      <c r="N3108" t="s">
        <v>7520</v>
      </c>
    </row>
    <row r="3109" spans="1:14">
      <c r="A3109" s="152" t="s">
        <v>3981</v>
      </c>
      <c r="B3109" s="152" t="s">
        <v>444</v>
      </c>
      <c r="C3109" s="152" t="s">
        <v>723</v>
      </c>
      <c r="D3109" s="152" t="s">
        <v>726</v>
      </c>
      <c r="E3109" s="152" t="s">
        <v>619</v>
      </c>
      <c r="F3109"/>
      <c r="G3109" s="152" t="s">
        <v>141</v>
      </c>
      <c r="H3109" s="152" t="s">
        <v>424</v>
      </c>
      <c r="I3109" s="152" t="s">
        <v>506</v>
      </c>
      <c r="J3109">
        <v>0.17513000000000001</v>
      </c>
      <c r="K3109" s="152" t="s">
        <v>744</v>
      </c>
      <c r="L3109" s="154" t="s">
        <v>741</v>
      </c>
      <c r="M3109">
        <v>2022</v>
      </c>
      <c r="N3109" t="s">
        <v>7521</v>
      </c>
    </row>
    <row r="3110" spans="1:14">
      <c r="A3110" s="152" t="s">
        <v>3982</v>
      </c>
      <c r="B3110" s="152" t="s">
        <v>444</v>
      </c>
      <c r="C3110" s="152" t="s">
        <v>723</v>
      </c>
      <c r="D3110" s="152" t="s">
        <v>726</v>
      </c>
      <c r="E3110" s="152" t="s">
        <v>619</v>
      </c>
      <c r="F3110"/>
      <c r="G3110" s="152" t="s">
        <v>207</v>
      </c>
      <c r="H3110" s="152" t="s">
        <v>424</v>
      </c>
      <c r="I3110" s="152" t="s">
        <v>506</v>
      </c>
      <c r="J3110">
        <v>0.20460999999999999</v>
      </c>
      <c r="K3110" s="152" t="s">
        <v>744</v>
      </c>
      <c r="L3110" s="154" t="s">
        <v>741</v>
      </c>
      <c r="M3110">
        <v>2022</v>
      </c>
      <c r="N3110" t="s">
        <v>7522</v>
      </c>
    </row>
    <row r="3111" spans="1:14">
      <c r="A3111" s="152" t="s">
        <v>3983</v>
      </c>
      <c r="B3111" s="152" t="s">
        <v>444</v>
      </c>
      <c r="C3111" s="152" t="s">
        <v>723</v>
      </c>
      <c r="D3111" s="152" t="s">
        <v>726</v>
      </c>
      <c r="E3111" s="152" t="s">
        <v>619</v>
      </c>
      <c r="F3111"/>
      <c r="G3111" s="152" t="s">
        <v>10</v>
      </c>
      <c r="H3111" s="152" t="s">
        <v>424</v>
      </c>
      <c r="I3111" s="152" t="s">
        <v>506</v>
      </c>
      <c r="J3111"/>
      <c r="K3111" s="152" t="s">
        <v>744</v>
      </c>
      <c r="L3111" s="154" t="s">
        <v>741</v>
      </c>
      <c r="M3111">
        <v>2022</v>
      </c>
      <c r="N3111" t="s">
        <v>7523</v>
      </c>
    </row>
    <row r="3112" spans="1:14">
      <c r="A3112" s="152" t="s">
        <v>3984</v>
      </c>
      <c r="B3112" s="152" t="s">
        <v>444</v>
      </c>
      <c r="C3112" s="152" t="s">
        <v>723</v>
      </c>
      <c r="D3112" s="152" t="s">
        <v>726</v>
      </c>
      <c r="E3112" s="152" t="s">
        <v>619</v>
      </c>
      <c r="F3112"/>
      <c r="G3112" s="152" t="s">
        <v>12</v>
      </c>
      <c r="H3112" s="152" t="s">
        <v>424</v>
      </c>
      <c r="I3112" s="152" t="s">
        <v>506</v>
      </c>
      <c r="J3112"/>
      <c r="K3112" s="152" t="s">
        <v>744</v>
      </c>
      <c r="L3112" s="154" t="s">
        <v>741</v>
      </c>
      <c r="M3112">
        <v>2022</v>
      </c>
      <c r="N3112" t="s">
        <v>7524</v>
      </c>
    </row>
    <row r="3113" spans="1:14">
      <c r="A3113" s="152" t="s">
        <v>3985</v>
      </c>
      <c r="B3113" s="152" t="s">
        <v>444</v>
      </c>
      <c r="C3113" s="152" t="s">
        <v>723</v>
      </c>
      <c r="D3113" s="152" t="s">
        <v>726</v>
      </c>
      <c r="E3113" s="152" t="s">
        <v>619</v>
      </c>
      <c r="F3113"/>
      <c r="G3113" s="152" t="s">
        <v>208</v>
      </c>
      <c r="H3113" s="152" t="s">
        <v>424</v>
      </c>
      <c r="I3113" s="152" t="s">
        <v>506</v>
      </c>
      <c r="J3113"/>
      <c r="K3113" s="152" t="s">
        <v>744</v>
      </c>
      <c r="L3113" s="154" t="s">
        <v>741</v>
      </c>
      <c r="M3113">
        <v>2022</v>
      </c>
      <c r="N3113" t="s">
        <v>7525</v>
      </c>
    </row>
    <row r="3114" spans="1:14">
      <c r="A3114" s="152" t="s">
        <v>3986</v>
      </c>
      <c r="B3114" s="152" t="s">
        <v>444</v>
      </c>
      <c r="C3114" s="152" t="s">
        <v>723</v>
      </c>
      <c r="D3114" s="152" t="s">
        <v>726</v>
      </c>
      <c r="E3114" s="152" t="s">
        <v>619</v>
      </c>
      <c r="F3114"/>
      <c r="G3114" s="152" t="s">
        <v>607</v>
      </c>
      <c r="H3114" s="152" t="s">
        <v>424</v>
      </c>
      <c r="I3114" s="152" t="s">
        <v>506</v>
      </c>
      <c r="J3114"/>
      <c r="K3114" s="152" t="s">
        <v>744</v>
      </c>
      <c r="L3114" s="154" t="s">
        <v>741</v>
      </c>
      <c r="M3114">
        <v>2022</v>
      </c>
      <c r="N3114" t="s">
        <v>7526</v>
      </c>
    </row>
    <row r="3115" spans="1:14">
      <c r="A3115" s="152" t="s">
        <v>3987</v>
      </c>
      <c r="B3115" s="152" t="s">
        <v>444</v>
      </c>
      <c r="C3115" s="152" t="s">
        <v>723</v>
      </c>
      <c r="D3115" s="152" t="s">
        <v>726</v>
      </c>
      <c r="E3115" s="152" t="s">
        <v>619</v>
      </c>
      <c r="F3115"/>
      <c r="G3115" s="152" t="s">
        <v>608</v>
      </c>
      <c r="H3115" s="152" t="s">
        <v>424</v>
      </c>
      <c r="I3115" s="152" t="s">
        <v>506</v>
      </c>
      <c r="J3115">
        <v>5.6399999999999999E-2</v>
      </c>
      <c r="K3115" s="152" t="s">
        <v>744</v>
      </c>
      <c r="L3115" s="154" t="s">
        <v>741</v>
      </c>
      <c r="M3115">
        <v>2022</v>
      </c>
      <c r="N3115" t="s">
        <v>7527</v>
      </c>
    </row>
    <row r="3116" spans="1:14">
      <c r="A3116" s="152" t="s">
        <v>3988</v>
      </c>
      <c r="B3116" s="152" t="s">
        <v>444</v>
      </c>
      <c r="C3116" s="152" t="s">
        <v>723</v>
      </c>
      <c r="D3116" s="152" t="s">
        <v>726</v>
      </c>
      <c r="E3116" s="152" t="s">
        <v>620</v>
      </c>
      <c r="F3116"/>
      <c r="G3116" s="152" t="s">
        <v>141</v>
      </c>
      <c r="H3116" s="152" t="s">
        <v>424</v>
      </c>
      <c r="I3116" s="152" t="s">
        <v>506</v>
      </c>
      <c r="J3116">
        <v>0.25480999999999998</v>
      </c>
      <c r="K3116" s="152" t="s">
        <v>744</v>
      </c>
      <c r="L3116" s="154" t="s">
        <v>741</v>
      </c>
      <c r="M3116">
        <v>2022</v>
      </c>
      <c r="N3116" t="s">
        <v>7528</v>
      </c>
    </row>
    <row r="3117" spans="1:14">
      <c r="A3117" s="152" t="s">
        <v>3989</v>
      </c>
      <c r="B3117" s="152" t="s">
        <v>444</v>
      </c>
      <c r="C3117" s="152" t="s">
        <v>723</v>
      </c>
      <c r="D3117" s="152" t="s">
        <v>726</v>
      </c>
      <c r="E3117" s="152" t="s">
        <v>620</v>
      </c>
      <c r="F3117"/>
      <c r="G3117" s="152" t="s">
        <v>207</v>
      </c>
      <c r="H3117" s="152" t="s">
        <v>424</v>
      </c>
      <c r="I3117" s="152" t="s">
        <v>506</v>
      </c>
      <c r="J3117">
        <v>0.32607000000000003</v>
      </c>
      <c r="K3117" s="152" t="s">
        <v>744</v>
      </c>
      <c r="L3117" s="154" t="s">
        <v>741</v>
      </c>
      <c r="M3117">
        <v>2022</v>
      </c>
      <c r="N3117" t="s">
        <v>7529</v>
      </c>
    </row>
    <row r="3118" spans="1:14">
      <c r="A3118" s="152" t="s">
        <v>3990</v>
      </c>
      <c r="B3118" s="152" t="s">
        <v>444</v>
      </c>
      <c r="C3118" s="152" t="s">
        <v>723</v>
      </c>
      <c r="D3118" s="152" t="s">
        <v>726</v>
      </c>
      <c r="E3118" s="152" t="s">
        <v>620</v>
      </c>
      <c r="F3118"/>
      <c r="G3118" s="152" t="s">
        <v>10</v>
      </c>
      <c r="H3118" s="152" t="s">
        <v>424</v>
      </c>
      <c r="I3118" s="152" t="s">
        <v>506</v>
      </c>
      <c r="J3118"/>
      <c r="K3118" s="152" t="s">
        <v>744</v>
      </c>
      <c r="L3118" s="154" t="s">
        <v>741</v>
      </c>
      <c r="M3118">
        <v>2022</v>
      </c>
      <c r="N3118" t="s">
        <v>7530</v>
      </c>
    </row>
    <row r="3119" spans="1:14">
      <c r="A3119" s="152" t="s">
        <v>3991</v>
      </c>
      <c r="B3119" s="152" t="s">
        <v>444</v>
      </c>
      <c r="C3119" s="152" t="s">
        <v>723</v>
      </c>
      <c r="D3119" s="152" t="s">
        <v>726</v>
      </c>
      <c r="E3119" s="152" t="s">
        <v>620</v>
      </c>
      <c r="F3119"/>
      <c r="G3119" s="152" t="s">
        <v>12</v>
      </c>
      <c r="H3119" s="152" t="s">
        <v>424</v>
      </c>
      <c r="I3119" s="152" t="s">
        <v>506</v>
      </c>
      <c r="J3119"/>
      <c r="K3119" s="152" t="s">
        <v>744</v>
      </c>
      <c r="L3119" s="154" t="s">
        <v>741</v>
      </c>
      <c r="M3119">
        <v>2022</v>
      </c>
      <c r="N3119" t="s">
        <v>7531</v>
      </c>
    </row>
    <row r="3120" spans="1:14">
      <c r="A3120" s="152" t="s">
        <v>3992</v>
      </c>
      <c r="B3120" s="152" t="s">
        <v>444</v>
      </c>
      <c r="C3120" s="152" t="s">
        <v>723</v>
      </c>
      <c r="D3120" s="152" t="s">
        <v>726</v>
      </c>
      <c r="E3120" s="152" t="s">
        <v>620</v>
      </c>
      <c r="F3120"/>
      <c r="G3120" s="152" t="s">
        <v>208</v>
      </c>
      <c r="H3120" s="152" t="s">
        <v>424</v>
      </c>
      <c r="I3120" s="152" t="s">
        <v>506</v>
      </c>
      <c r="J3120"/>
      <c r="K3120" s="152" t="s">
        <v>744</v>
      </c>
      <c r="L3120" s="154" t="s">
        <v>741</v>
      </c>
      <c r="M3120">
        <v>2022</v>
      </c>
      <c r="N3120" t="s">
        <v>7532</v>
      </c>
    </row>
    <row r="3121" spans="1:14">
      <c r="A3121" s="152" t="s">
        <v>3993</v>
      </c>
      <c r="B3121" s="152" t="s">
        <v>444</v>
      </c>
      <c r="C3121" s="152" t="s">
        <v>723</v>
      </c>
      <c r="D3121" s="152" t="s">
        <v>726</v>
      </c>
      <c r="E3121" s="152" t="s">
        <v>620</v>
      </c>
      <c r="F3121"/>
      <c r="G3121" s="152" t="s">
        <v>607</v>
      </c>
      <c r="H3121" s="152" t="s">
        <v>424</v>
      </c>
      <c r="I3121" s="152" t="s">
        <v>506</v>
      </c>
      <c r="J3121"/>
      <c r="K3121" s="152" t="s">
        <v>744</v>
      </c>
      <c r="L3121" s="154" t="s">
        <v>741</v>
      </c>
      <c r="M3121">
        <v>2022</v>
      </c>
      <c r="N3121" t="s">
        <v>7533</v>
      </c>
    </row>
    <row r="3122" spans="1:14">
      <c r="A3122" s="152" t="s">
        <v>3994</v>
      </c>
      <c r="B3122" s="152" t="s">
        <v>444</v>
      </c>
      <c r="C3122" s="152" t="s">
        <v>723</v>
      </c>
      <c r="D3122" s="152" t="s">
        <v>726</v>
      </c>
      <c r="E3122" s="152" t="s">
        <v>620</v>
      </c>
      <c r="F3122"/>
      <c r="G3122" s="152" t="s">
        <v>608</v>
      </c>
      <c r="H3122" s="152" t="s">
        <v>424</v>
      </c>
      <c r="I3122" s="152" t="s">
        <v>506</v>
      </c>
      <c r="J3122">
        <v>9.3270000000000006E-2</v>
      </c>
      <c r="K3122" s="152" t="s">
        <v>744</v>
      </c>
      <c r="L3122" s="154" t="s">
        <v>741</v>
      </c>
      <c r="M3122">
        <v>2022</v>
      </c>
      <c r="N3122" t="s">
        <v>7534</v>
      </c>
    </row>
    <row r="3123" spans="1:14">
      <c r="A3123" s="152" t="s">
        <v>3995</v>
      </c>
      <c r="B3123" s="152" t="s">
        <v>444</v>
      </c>
      <c r="C3123" s="152" t="s">
        <v>723</v>
      </c>
      <c r="D3123" s="152" t="s">
        <v>726</v>
      </c>
      <c r="E3123" s="152" t="s">
        <v>621</v>
      </c>
      <c r="F3123"/>
      <c r="G3123" s="152" t="s">
        <v>141</v>
      </c>
      <c r="H3123" s="152" t="s">
        <v>424</v>
      </c>
      <c r="I3123" s="152" t="s">
        <v>506</v>
      </c>
      <c r="J3123">
        <v>0.23155999999999999</v>
      </c>
      <c r="K3123" s="152" t="s">
        <v>744</v>
      </c>
      <c r="L3123" s="154" t="s">
        <v>741</v>
      </c>
      <c r="M3123">
        <v>2022</v>
      </c>
      <c r="N3123" t="s">
        <v>7535</v>
      </c>
    </row>
    <row r="3124" spans="1:14">
      <c r="A3124" s="152" t="s">
        <v>3996</v>
      </c>
      <c r="B3124" s="152" t="s">
        <v>444</v>
      </c>
      <c r="C3124" s="152" t="s">
        <v>723</v>
      </c>
      <c r="D3124" s="152" t="s">
        <v>726</v>
      </c>
      <c r="E3124" s="152" t="s">
        <v>621</v>
      </c>
      <c r="F3124"/>
      <c r="G3124" s="152" t="s">
        <v>207</v>
      </c>
      <c r="H3124" s="152" t="s">
        <v>424</v>
      </c>
      <c r="I3124" s="152" t="s">
        <v>506</v>
      </c>
      <c r="J3124">
        <v>0.21332000000000001</v>
      </c>
      <c r="K3124" s="152" t="s">
        <v>744</v>
      </c>
      <c r="L3124" s="154" t="s">
        <v>741</v>
      </c>
      <c r="M3124">
        <v>2022</v>
      </c>
      <c r="N3124" t="s">
        <v>7536</v>
      </c>
    </row>
    <row r="3125" spans="1:14">
      <c r="A3125" s="152" t="s">
        <v>3997</v>
      </c>
      <c r="B3125" s="152" t="s">
        <v>444</v>
      </c>
      <c r="C3125" s="152" t="s">
        <v>723</v>
      </c>
      <c r="D3125" s="152" t="s">
        <v>726</v>
      </c>
      <c r="E3125" s="152" t="s">
        <v>621</v>
      </c>
      <c r="F3125"/>
      <c r="G3125" s="152" t="s">
        <v>10</v>
      </c>
      <c r="H3125" s="152" t="s">
        <v>424</v>
      </c>
      <c r="I3125" s="152" t="s">
        <v>506</v>
      </c>
      <c r="J3125">
        <v>0.23574999999999999</v>
      </c>
      <c r="K3125" s="152" t="s">
        <v>744</v>
      </c>
      <c r="L3125" s="154" t="s">
        <v>741</v>
      </c>
      <c r="M3125">
        <v>2022</v>
      </c>
      <c r="N3125" t="s">
        <v>7537</v>
      </c>
    </row>
    <row r="3126" spans="1:14">
      <c r="A3126" s="152" t="s">
        <v>3998</v>
      </c>
      <c r="B3126" s="152" t="s">
        <v>444</v>
      </c>
      <c r="C3126" s="152" t="s">
        <v>723</v>
      </c>
      <c r="D3126" s="152" t="s">
        <v>726</v>
      </c>
      <c r="E3126" s="152" t="s">
        <v>621</v>
      </c>
      <c r="F3126"/>
      <c r="G3126" s="152" t="s">
        <v>12</v>
      </c>
      <c r="H3126" s="152" t="s">
        <v>424</v>
      </c>
      <c r="I3126" s="152" t="s">
        <v>506</v>
      </c>
      <c r="J3126">
        <v>0.25924000000000003</v>
      </c>
      <c r="K3126" s="152" t="s">
        <v>744</v>
      </c>
      <c r="L3126" s="154" t="s">
        <v>741</v>
      </c>
      <c r="M3126">
        <v>2022</v>
      </c>
      <c r="N3126" t="s">
        <v>7538</v>
      </c>
    </row>
    <row r="3127" spans="1:14">
      <c r="A3127" s="152" t="s">
        <v>3999</v>
      </c>
      <c r="B3127" s="152" t="s">
        <v>444</v>
      </c>
      <c r="C3127" s="152" t="s">
        <v>723</v>
      </c>
      <c r="D3127" s="152" t="s">
        <v>726</v>
      </c>
      <c r="E3127" s="152" t="s">
        <v>621</v>
      </c>
      <c r="F3127"/>
      <c r="G3127" s="152" t="s">
        <v>208</v>
      </c>
      <c r="H3127" s="152" t="s">
        <v>424</v>
      </c>
      <c r="I3127" s="152" t="s">
        <v>506</v>
      </c>
      <c r="J3127">
        <v>0.23099</v>
      </c>
      <c r="K3127" s="152" t="s">
        <v>744</v>
      </c>
      <c r="L3127" s="154" t="s">
        <v>741</v>
      </c>
      <c r="M3127">
        <v>2022</v>
      </c>
      <c r="N3127" t="s">
        <v>7539</v>
      </c>
    </row>
    <row r="3128" spans="1:14">
      <c r="A3128" s="152" t="s">
        <v>4000</v>
      </c>
      <c r="B3128" s="152" t="s">
        <v>444</v>
      </c>
      <c r="C3128" s="152" t="s">
        <v>723</v>
      </c>
      <c r="D3128" s="152" t="s">
        <v>726</v>
      </c>
      <c r="E3128" s="152" t="s">
        <v>621</v>
      </c>
      <c r="F3128"/>
      <c r="G3128" s="152" t="s">
        <v>607</v>
      </c>
      <c r="H3128" s="152" t="s">
        <v>424</v>
      </c>
      <c r="I3128" s="152" t="s">
        <v>506</v>
      </c>
      <c r="J3128"/>
      <c r="K3128" s="152" t="s">
        <v>744</v>
      </c>
      <c r="L3128" s="154" t="s">
        <v>741</v>
      </c>
      <c r="M3128">
        <v>2022</v>
      </c>
      <c r="N3128" t="s">
        <v>7540</v>
      </c>
    </row>
    <row r="3129" spans="1:14">
      <c r="A3129" s="152" t="s">
        <v>4001</v>
      </c>
      <c r="B3129" s="152" t="s">
        <v>444</v>
      </c>
      <c r="C3129" s="152" t="s">
        <v>723</v>
      </c>
      <c r="D3129" s="152" t="s">
        <v>726</v>
      </c>
      <c r="E3129" s="152" t="s">
        <v>621</v>
      </c>
      <c r="F3129"/>
      <c r="G3129" s="152" t="s">
        <v>608</v>
      </c>
      <c r="H3129" s="152" t="s">
        <v>424</v>
      </c>
      <c r="I3129" s="152" t="s">
        <v>506</v>
      </c>
      <c r="J3129">
        <v>6.225E-2</v>
      </c>
      <c r="K3129" s="152" t="s">
        <v>744</v>
      </c>
      <c r="L3129" s="154" t="s">
        <v>741</v>
      </c>
      <c r="M3129">
        <v>2022</v>
      </c>
      <c r="N3129" t="s">
        <v>7541</v>
      </c>
    </row>
    <row r="3130" spans="1:14">
      <c r="A3130" s="152" t="s">
        <v>4002</v>
      </c>
      <c r="B3130" s="152" t="s">
        <v>444</v>
      </c>
      <c r="C3130" s="152" t="s">
        <v>723</v>
      </c>
      <c r="D3130" s="152" t="s">
        <v>727</v>
      </c>
      <c r="E3130" s="152" t="s">
        <v>218</v>
      </c>
      <c r="F3130"/>
      <c r="G3130" s="152" t="s">
        <v>623</v>
      </c>
      <c r="H3130" s="152" t="s">
        <v>424</v>
      </c>
      <c r="I3130" s="152" t="s">
        <v>506</v>
      </c>
      <c r="J3130">
        <v>0.46338000000000001</v>
      </c>
      <c r="K3130" s="152" t="s">
        <v>744</v>
      </c>
      <c r="L3130" s="154" t="s">
        <v>741</v>
      </c>
      <c r="M3130">
        <v>2022</v>
      </c>
      <c r="N3130" t="s">
        <v>7542</v>
      </c>
    </row>
    <row r="3131" spans="1:14">
      <c r="A3131" s="152" t="s">
        <v>4003</v>
      </c>
      <c r="B3131" s="152" t="s">
        <v>444</v>
      </c>
      <c r="C3131" s="152" t="s">
        <v>723</v>
      </c>
      <c r="D3131" s="152" t="s">
        <v>727</v>
      </c>
      <c r="E3131" s="152" t="s">
        <v>218</v>
      </c>
      <c r="F3131"/>
      <c r="G3131" s="152" t="s">
        <v>624</v>
      </c>
      <c r="H3131" s="152" t="s">
        <v>424</v>
      </c>
      <c r="I3131" s="152" t="s">
        <v>506</v>
      </c>
      <c r="J3131">
        <v>0.50314999999999999</v>
      </c>
      <c r="K3131" s="152" t="s">
        <v>744</v>
      </c>
      <c r="L3131" s="154" t="s">
        <v>741</v>
      </c>
      <c r="M3131">
        <v>2022</v>
      </c>
      <c r="N3131" t="s">
        <v>7543</v>
      </c>
    </row>
    <row r="3132" spans="1:14">
      <c r="A3132" s="152" t="s">
        <v>4004</v>
      </c>
      <c r="B3132" s="152" t="s">
        <v>444</v>
      </c>
      <c r="C3132" s="152" t="s">
        <v>723</v>
      </c>
      <c r="D3132" s="152" t="s">
        <v>727</v>
      </c>
      <c r="E3132" s="152" t="s">
        <v>218</v>
      </c>
      <c r="F3132"/>
      <c r="G3132" s="152" t="s">
        <v>625</v>
      </c>
      <c r="H3132" s="152" t="s">
        <v>424</v>
      </c>
      <c r="I3132" s="152" t="s">
        <v>506</v>
      </c>
      <c r="J3132">
        <v>0.54291</v>
      </c>
      <c r="K3132" s="152" t="s">
        <v>744</v>
      </c>
      <c r="L3132" s="154" t="s">
        <v>741</v>
      </c>
      <c r="M3132">
        <v>2022</v>
      </c>
      <c r="N3132" t="s">
        <v>7544</v>
      </c>
    </row>
    <row r="3133" spans="1:14">
      <c r="A3133" s="152" t="s">
        <v>4005</v>
      </c>
      <c r="B3133" s="152" t="s">
        <v>444</v>
      </c>
      <c r="C3133" s="152" t="s">
        <v>723</v>
      </c>
      <c r="D3133" s="152" t="s">
        <v>727</v>
      </c>
      <c r="E3133" s="152" t="s">
        <v>218</v>
      </c>
      <c r="F3133"/>
      <c r="G3133" s="152" t="s">
        <v>626</v>
      </c>
      <c r="H3133" s="152" t="s">
        <v>424</v>
      </c>
      <c r="I3133" s="152" t="s">
        <v>506</v>
      </c>
      <c r="J3133">
        <v>0.49758000000000002</v>
      </c>
      <c r="K3133" s="152" t="s">
        <v>744</v>
      </c>
      <c r="L3133" s="154" t="s">
        <v>741</v>
      </c>
      <c r="M3133">
        <v>2022</v>
      </c>
      <c r="N3133" t="s">
        <v>7545</v>
      </c>
    </row>
    <row r="3134" spans="1:14">
      <c r="A3134" s="152" t="s">
        <v>4006</v>
      </c>
      <c r="B3134" s="152" t="s">
        <v>444</v>
      </c>
      <c r="C3134" s="152" t="s">
        <v>723</v>
      </c>
      <c r="D3134" s="152" t="s">
        <v>727</v>
      </c>
      <c r="E3134" s="152" t="s">
        <v>219</v>
      </c>
      <c r="F3134"/>
      <c r="G3134" s="152" t="s">
        <v>623</v>
      </c>
      <c r="H3134" s="152" t="s">
        <v>424</v>
      </c>
      <c r="I3134" s="152" t="s">
        <v>506</v>
      </c>
      <c r="J3134">
        <v>0.55762999999999996</v>
      </c>
      <c r="K3134" s="152" t="s">
        <v>744</v>
      </c>
      <c r="L3134" s="154" t="s">
        <v>741</v>
      </c>
      <c r="M3134">
        <v>2022</v>
      </c>
      <c r="N3134" t="s">
        <v>7546</v>
      </c>
    </row>
    <row r="3135" spans="1:14">
      <c r="A3135" s="152" t="s">
        <v>4007</v>
      </c>
      <c r="B3135" s="152" t="s">
        <v>444</v>
      </c>
      <c r="C3135" s="152" t="s">
        <v>723</v>
      </c>
      <c r="D3135" s="152" t="s">
        <v>727</v>
      </c>
      <c r="E3135" s="152" t="s">
        <v>219</v>
      </c>
      <c r="F3135"/>
      <c r="G3135" s="152" t="s">
        <v>624</v>
      </c>
      <c r="H3135" s="152" t="s">
        <v>424</v>
      </c>
      <c r="I3135" s="152" t="s">
        <v>506</v>
      </c>
      <c r="J3135">
        <v>0.63622999999999996</v>
      </c>
      <c r="K3135" s="152" t="s">
        <v>744</v>
      </c>
      <c r="L3135" s="154" t="s">
        <v>741</v>
      </c>
      <c r="M3135">
        <v>2022</v>
      </c>
      <c r="N3135" t="s">
        <v>7547</v>
      </c>
    </row>
    <row r="3136" spans="1:14">
      <c r="A3136" s="152" t="s">
        <v>4008</v>
      </c>
      <c r="B3136" s="152" t="s">
        <v>444</v>
      </c>
      <c r="C3136" s="152" t="s">
        <v>723</v>
      </c>
      <c r="D3136" s="152" t="s">
        <v>727</v>
      </c>
      <c r="E3136" s="152" t="s">
        <v>219</v>
      </c>
      <c r="F3136"/>
      <c r="G3136" s="152" t="s">
        <v>625</v>
      </c>
      <c r="H3136" s="152" t="s">
        <v>424</v>
      </c>
      <c r="I3136" s="152" t="s">
        <v>506</v>
      </c>
      <c r="J3136">
        <v>0.71482999999999997</v>
      </c>
      <c r="K3136" s="152" t="s">
        <v>744</v>
      </c>
      <c r="L3136" s="154" t="s">
        <v>741</v>
      </c>
      <c r="M3136">
        <v>2022</v>
      </c>
      <c r="N3136" t="s">
        <v>7548</v>
      </c>
    </row>
    <row r="3137" spans="1:14">
      <c r="A3137" s="152" t="s">
        <v>4009</v>
      </c>
      <c r="B3137" s="152" t="s">
        <v>444</v>
      </c>
      <c r="C3137" s="152" t="s">
        <v>723</v>
      </c>
      <c r="D3137" s="152" t="s">
        <v>727</v>
      </c>
      <c r="E3137" s="152" t="s">
        <v>219</v>
      </c>
      <c r="F3137"/>
      <c r="G3137" s="152" t="s">
        <v>626</v>
      </c>
      <c r="H3137" s="152" t="s">
        <v>424</v>
      </c>
      <c r="I3137" s="152" t="s">
        <v>506</v>
      </c>
      <c r="J3137">
        <v>0.60792999999999997</v>
      </c>
      <c r="K3137" s="152" t="s">
        <v>744</v>
      </c>
      <c r="L3137" s="154" t="s">
        <v>741</v>
      </c>
      <c r="M3137">
        <v>2022</v>
      </c>
      <c r="N3137" t="s">
        <v>7549</v>
      </c>
    </row>
    <row r="3138" spans="1:14">
      <c r="A3138" s="152" t="s">
        <v>4010</v>
      </c>
      <c r="B3138" s="152" t="s">
        <v>444</v>
      </c>
      <c r="C3138" s="152" t="s">
        <v>723</v>
      </c>
      <c r="D3138" s="152" t="s">
        <v>727</v>
      </c>
      <c r="E3138" s="152" t="s">
        <v>220</v>
      </c>
      <c r="F3138"/>
      <c r="G3138" s="152" t="s">
        <v>623</v>
      </c>
      <c r="H3138" s="152" t="s">
        <v>424</v>
      </c>
      <c r="I3138" s="152" t="s">
        <v>506</v>
      </c>
      <c r="J3138">
        <v>0.79096999999999995</v>
      </c>
      <c r="K3138" s="152" t="s">
        <v>744</v>
      </c>
      <c r="L3138" s="154" t="s">
        <v>741</v>
      </c>
      <c r="M3138">
        <v>2022</v>
      </c>
      <c r="N3138" t="s">
        <v>7550</v>
      </c>
    </row>
    <row r="3139" spans="1:14">
      <c r="A3139" s="152" t="s">
        <v>4011</v>
      </c>
      <c r="B3139" s="152" t="s">
        <v>444</v>
      </c>
      <c r="C3139" s="152" t="s">
        <v>723</v>
      </c>
      <c r="D3139" s="152" t="s">
        <v>727</v>
      </c>
      <c r="E3139" s="152" t="s">
        <v>220</v>
      </c>
      <c r="F3139"/>
      <c r="G3139" s="152" t="s">
        <v>624</v>
      </c>
      <c r="H3139" s="152" t="s">
        <v>424</v>
      </c>
      <c r="I3139" s="152" t="s">
        <v>506</v>
      </c>
      <c r="J3139">
        <v>0.96194000000000002</v>
      </c>
      <c r="K3139" s="152" t="s">
        <v>744</v>
      </c>
      <c r="L3139" s="154" t="s">
        <v>741</v>
      </c>
      <c r="M3139">
        <v>2022</v>
      </c>
      <c r="N3139" t="s">
        <v>7551</v>
      </c>
    </row>
    <row r="3140" spans="1:14">
      <c r="A3140" s="152" t="s">
        <v>4012</v>
      </c>
      <c r="B3140" s="152" t="s">
        <v>444</v>
      </c>
      <c r="C3140" s="152" t="s">
        <v>723</v>
      </c>
      <c r="D3140" s="152" t="s">
        <v>727</v>
      </c>
      <c r="E3140" s="152" t="s">
        <v>220</v>
      </c>
      <c r="F3140"/>
      <c r="G3140" s="152" t="s">
        <v>625</v>
      </c>
      <c r="H3140" s="152" t="s">
        <v>424</v>
      </c>
      <c r="I3140" s="152" t="s">
        <v>506</v>
      </c>
      <c r="J3140">
        <v>1.1329100000000001</v>
      </c>
      <c r="K3140" s="152" t="s">
        <v>744</v>
      </c>
      <c r="L3140" s="154" t="s">
        <v>741</v>
      </c>
      <c r="M3140">
        <v>2022</v>
      </c>
      <c r="N3140" t="s">
        <v>7552</v>
      </c>
    </row>
    <row r="3141" spans="1:14">
      <c r="A3141" s="152" t="s">
        <v>4013</v>
      </c>
      <c r="B3141" s="152" t="s">
        <v>444</v>
      </c>
      <c r="C3141" s="152" t="s">
        <v>723</v>
      </c>
      <c r="D3141" s="152" t="s">
        <v>727</v>
      </c>
      <c r="E3141" s="152" t="s">
        <v>220</v>
      </c>
      <c r="F3141"/>
      <c r="G3141" s="152" t="s">
        <v>626</v>
      </c>
      <c r="H3141" s="152" t="s">
        <v>424</v>
      </c>
      <c r="I3141" s="152" t="s">
        <v>506</v>
      </c>
      <c r="J3141">
        <v>0.99336999999999998</v>
      </c>
      <c r="K3141" s="152" t="s">
        <v>744</v>
      </c>
      <c r="L3141" s="154" t="s">
        <v>741</v>
      </c>
      <c r="M3141">
        <v>2022</v>
      </c>
      <c r="N3141" t="s">
        <v>7553</v>
      </c>
    </row>
    <row r="3142" spans="1:14">
      <c r="A3142" s="152" t="s">
        <v>4014</v>
      </c>
      <c r="B3142" s="152" t="s">
        <v>444</v>
      </c>
      <c r="C3142" s="152" t="s">
        <v>723</v>
      </c>
      <c r="D3142" s="152" t="s">
        <v>727</v>
      </c>
      <c r="E3142" s="152" t="s">
        <v>198</v>
      </c>
      <c r="F3142"/>
      <c r="G3142" s="152" t="s">
        <v>623</v>
      </c>
      <c r="H3142" s="152" t="s">
        <v>424</v>
      </c>
      <c r="I3142" s="152" t="s">
        <v>506</v>
      </c>
      <c r="J3142">
        <v>0.69215000000000004</v>
      </c>
      <c r="K3142" s="152" t="s">
        <v>744</v>
      </c>
      <c r="L3142" s="154" t="s">
        <v>741</v>
      </c>
      <c r="M3142">
        <v>2022</v>
      </c>
      <c r="N3142" t="s">
        <v>7554</v>
      </c>
    </row>
    <row r="3143" spans="1:14">
      <c r="A3143" s="152" t="s">
        <v>4015</v>
      </c>
      <c r="B3143" s="152" t="s">
        <v>444</v>
      </c>
      <c r="C3143" s="152" t="s">
        <v>723</v>
      </c>
      <c r="D3143" s="152" t="s">
        <v>727</v>
      </c>
      <c r="E3143" s="152" t="s">
        <v>198</v>
      </c>
      <c r="F3143"/>
      <c r="G3143" s="152" t="s">
        <v>624</v>
      </c>
      <c r="H3143" s="152" t="s">
        <v>424</v>
      </c>
      <c r="I3143" s="152" t="s">
        <v>506</v>
      </c>
      <c r="J3143">
        <v>0.82367999999999997</v>
      </c>
      <c r="K3143" s="152" t="s">
        <v>744</v>
      </c>
      <c r="L3143" s="154" t="s">
        <v>741</v>
      </c>
      <c r="M3143">
        <v>2022</v>
      </c>
      <c r="N3143" t="s">
        <v>7555</v>
      </c>
    </row>
    <row r="3144" spans="1:14">
      <c r="A3144" s="152" t="s">
        <v>4016</v>
      </c>
      <c r="B3144" s="152" t="s">
        <v>444</v>
      </c>
      <c r="C3144" s="152" t="s">
        <v>723</v>
      </c>
      <c r="D3144" s="152" t="s">
        <v>727</v>
      </c>
      <c r="E3144" s="152" t="s">
        <v>198</v>
      </c>
      <c r="F3144"/>
      <c r="G3144" s="152" t="s">
        <v>625</v>
      </c>
      <c r="H3144" s="152" t="s">
        <v>424</v>
      </c>
      <c r="I3144" s="152" t="s">
        <v>506</v>
      </c>
      <c r="J3144">
        <v>0.95521999999999996</v>
      </c>
      <c r="K3144" s="152" t="s">
        <v>744</v>
      </c>
      <c r="L3144" s="154" t="s">
        <v>741</v>
      </c>
      <c r="M3144">
        <v>2022</v>
      </c>
      <c r="N3144" t="s">
        <v>7556</v>
      </c>
    </row>
    <row r="3145" spans="1:14">
      <c r="A3145" s="152" t="s">
        <v>4017</v>
      </c>
      <c r="B3145" s="152" t="s">
        <v>444</v>
      </c>
      <c r="C3145" s="152" t="s">
        <v>723</v>
      </c>
      <c r="D3145" s="152" t="s">
        <v>727</v>
      </c>
      <c r="E3145" s="152" t="s">
        <v>198</v>
      </c>
      <c r="F3145"/>
      <c r="G3145" s="152" t="s">
        <v>626</v>
      </c>
      <c r="H3145" s="152" t="s">
        <v>424</v>
      </c>
      <c r="I3145" s="152" t="s">
        <v>506</v>
      </c>
      <c r="J3145">
        <v>0.84060999999999997</v>
      </c>
      <c r="K3145" s="152" t="s">
        <v>744</v>
      </c>
      <c r="L3145" s="154" t="s">
        <v>741</v>
      </c>
      <c r="M3145">
        <v>2022</v>
      </c>
      <c r="N3145" t="s">
        <v>7557</v>
      </c>
    </row>
    <row r="3146" spans="1:14">
      <c r="A3146" s="152" t="s">
        <v>4018</v>
      </c>
      <c r="B3146" s="152" t="s">
        <v>444</v>
      </c>
      <c r="C3146" s="152" t="s">
        <v>723</v>
      </c>
      <c r="D3146" s="152" t="s">
        <v>727</v>
      </c>
      <c r="E3146" s="152" t="s">
        <v>221</v>
      </c>
      <c r="F3146"/>
      <c r="G3146" s="152" t="s">
        <v>623</v>
      </c>
      <c r="H3146" s="152" t="s">
        <v>424</v>
      </c>
      <c r="I3146" s="152" t="s">
        <v>506</v>
      </c>
      <c r="J3146">
        <v>0.64531000000000005</v>
      </c>
      <c r="K3146" s="152" t="s">
        <v>744</v>
      </c>
      <c r="L3146" s="154" t="s">
        <v>741</v>
      </c>
      <c r="M3146">
        <v>2022</v>
      </c>
      <c r="N3146" t="s">
        <v>7558</v>
      </c>
    </row>
    <row r="3147" spans="1:14">
      <c r="A3147" s="152" t="s">
        <v>4019</v>
      </c>
      <c r="B3147" s="152" t="s">
        <v>444</v>
      </c>
      <c r="C3147" s="152" t="s">
        <v>723</v>
      </c>
      <c r="D3147" s="152" t="s">
        <v>727</v>
      </c>
      <c r="E3147" s="152" t="s">
        <v>221</v>
      </c>
      <c r="F3147"/>
      <c r="G3147" s="152" t="s">
        <v>624</v>
      </c>
      <c r="H3147" s="152" t="s">
        <v>424</v>
      </c>
      <c r="I3147" s="152" t="s">
        <v>506</v>
      </c>
      <c r="J3147">
        <v>0.80322000000000005</v>
      </c>
      <c r="K3147" s="152" t="s">
        <v>744</v>
      </c>
      <c r="L3147" s="154" t="s">
        <v>741</v>
      </c>
      <c r="M3147">
        <v>2022</v>
      </c>
      <c r="N3147" t="s">
        <v>7559</v>
      </c>
    </row>
    <row r="3148" spans="1:14">
      <c r="A3148" s="152" t="s">
        <v>4020</v>
      </c>
      <c r="B3148" s="152" t="s">
        <v>444</v>
      </c>
      <c r="C3148" s="152" t="s">
        <v>723</v>
      </c>
      <c r="D3148" s="152" t="s">
        <v>727</v>
      </c>
      <c r="E3148" s="152" t="s">
        <v>221</v>
      </c>
      <c r="F3148"/>
      <c r="G3148" s="152" t="s">
        <v>625</v>
      </c>
      <c r="H3148" s="152" t="s">
        <v>424</v>
      </c>
      <c r="I3148" s="152" t="s">
        <v>506</v>
      </c>
      <c r="J3148">
        <v>0.96111999999999997</v>
      </c>
      <c r="K3148" s="152" t="s">
        <v>744</v>
      </c>
      <c r="L3148" s="154" t="s">
        <v>741</v>
      </c>
      <c r="M3148">
        <v>2022</v>
      </c>
      <c r="N3148" t="s">
        <v>7560</v>
      </c>
    </row>
    <row r="3149" spans="1:14">
      <c r="A3149" s="152" t="s">
        <v>4021</v>
      </c>
      <c r="B3149" s="152" t="s">
        <v>444</v>
      </c>
      <c r="C3149" s="152" t="s">
        <v>723</v>
      </c>
      <c r="D3149" s="152" t="s">
        <v>727</v>
      </c>
      <c r="E3149" s="152" t="s">
        <v>221</v>
      </c>
      <c r="F3149"/>
      <c r="G3149" s="152" t="s">
        <v>626</v>
      </c>
      <c r="H3149" s="152" t="s">
        <v>424</v>
      </c>
      <c r="I3149" s="152" t="s">
        <v>506</v>
      </c>
      <c r="J3149">
        <v>0.78110999999999997</v>
      </c>
      <c r="K3149" s="152" t="s">
        <v>744</v>
      </c>
      <c r="L3149" s="154" t="s">
        <v>741</v>
      </c>
      <c r="M3149">
        <v>2022</v>
      </c>
      <c r="N3149" t="s">
        <v>7561</v>
      </c>
    </row>
    <row r="3150" spans="1:14">
      <c r="A3150" s="152" t="s">
        <v>4022</v>
      </c>
      <c r="B3150" s="152" t="s">
        <v>444</v>
      </c>
      <c r="C3150" s="152" t="s">
        <v>723</v>
      </c>
      <c r="D3150" s="152" t="s">
        <v>727</v>
      </c>
      <c r="E3150" s="152" t="s">
        <v>222</v>
      </c>
      <c r="F3150"/>
      <c r="G3150" s="152" t="s">
        <v>623</v>
      </c>
      <c r="H3150" s="152" t="s">
        <v>424</v>
      </c>
      <c r="I3150" s="152" t="s">
        <v>506</v>
      </c>
      <c r="J3150">
        <v>0.65676999999999996</v>
      </c>
      <c r="K3150" s="152" t="s">
        <v>744</v>
      </c>
      <c r="L3150" s="154" t="s">
        <v>741</v>
      </c>
      <c r="M3150">
        <v>2022</v>
      </c>
      <c r="N3150" t="s">
        <v>7562</v>
      </c>
    </row>
    <row r="3151" spans="1:14">
      <c r="A3151" s="152" t="s">
        <v>4023</v>
      </c>
      <c r="B3151" s="152" t="s">
        <v>444</v>
      </c>
      <c r="C3151" s="152" t="s">
        <v>723</v>
      </c>
      <c r="D3151" s="152" t="s">
        <v>727</v>
      </c>
      <c r="E3151" s="152" t="s">
        <v>222</v>
      </c>
      <c r="F3151"/>
      <c r="G3151" s="152" t="s">
        <v>624</v>
      </c>
      <c r="H3151" s="152" t="s">
        <v>424</v>
      </c>
      <c r="I3151" s="152" t="s">
        <v>506</v>
      </c>
      <c r="J3151">
        <v>0.87026000000000003</v>
      </c>
      <c r="K3151" s="152" t="s">
        <v>744</v>
      </c>
      <c r="L3151" s="154" t="s">
        <v>741</v>
      </c>
      <c r="M3151">
        <v>2022</v>
      </c>
      <c r="N3151" t="s">
        <v>7563</v>
      </c>
    </row>
    <row r="3152" spans="1:14">
      <c r="A3152" s="152" t="s">
        <v>4024</v>
      </c>
      <c r="B3152" s="152" t="s">
        <v>444</v>
      </c>
      <c r="C3152" s="152" t="s">
        <v>723</v>
      </c>
      <c r="D3152" s="152" t="s">
        <v>727</v>
      </c>
      <c r="E3152" s="152" t="s">
        <v>222</v>
      </c>
      <c r="F3152"/>
      <c r="G3152" s="152" t="s">
        <v>625</v>
      </c>
      <c r="H3152" s="152" t="s">
        <v>424</v>
      </c>
      <c r="I3152" s="152" t="s">
        <v>506</v>
      </c>
      <c r="J3152">
        <v>1.08375</v>
      </c>
      <c r="K3152" s="152" t="s">
        <v>744</v>
      </c>
      <c r="L3152" s="154" t="s">
        <v>741</v>
      </c>
      <c r="M3152">
        <v>2022</v>
      </c>
      <c r="N3152" t="s">
        <v>7564</v>
      </c>
    </row>
    <row r="3153" spans="1:14">
      <c r="A3153" s="152" t="s">
        <v>4025</v>
      </c>
      <c r="B3153" s="152" t="s">
        <v>444</v>
      </c>
      <c r="C3153" s="152" t="s">
        <v>723</v>
      </c>
      <c r="D3153" s="152" t="s">
        <v>727</v>
      </c>
      <c r="E3153" s="152" t="s">
        <v>222</v>
      </c>
      <c r="F3153"/>
      <c r="G3153" s="152" t="s">
        <v>626</v>
      </c>
      <c r="H3153" s="152" t="s">
        <v>424</v>
      </c>
      <c r="I3153" s="152" t="s">
        <v>506</v>
      </c>
      <c r="J3153">
        <v>0.93003999999999998</v>
      </c>
      <c r="K3153" s="152" t="s">
        <v>744</v>
      </c>
      <c r="L3153" s="154" t="s">
        <v>741</v>
      </c>
      <c r="M3153">
        <v>2022</v>
      </c>
      <c r="N3153" t="s">
        <v>7565</v>
      </c>
    </row>
    <row r="3154" spans="1:14">
      <c r="A3154" s="152" t="s">
        <v>4026</v>
      </c>
      <c r="B3154" s="152" t="s">
        <v>444</v>
      </c>
      <c r="C3154" s="152" t="s">
        <v>723</v>
      </c>
      <c r="D3154" s="152" t="s">
        <v>727</v>
      </c>
      <c r="E3154" s="152" t="s">
        <v>223</v>
      </c>
      <c r="F3154"/>
      <c r="G3154" s="152" t="s">
        <v>623</v>
      </c>
      <c r="H3154" s="152" t="s">
        <v>424</v>
      </c>
      <c r="I3154" s="152" t="s">
        <v>506</v>
      </c>
      <c r="J3154">
        <v>0.65629999999999999</v>
      </c>
      <c r="K3154" s="152" t="s">
        <v>744</v>
      </c>
      <c r="L3154" s="154" t="s">
        <v>741</v>
      </c>
      <c r="M3154">
        <v>2022</v>
      </c>
      <c r="N3154" t="s">
        <v>7566</v>
      </c>
    </row>
    <row r="3155" spans="1:14">
      <c r="A3155" s="152" t="s">
        <v>4027</v>
      </c>
      <c r="B3155" s="152" t="s">
        <v>444</v>
      </c>
      <c r="C3155" s="152" t="s">
        <v>723</v>
      </c>
      <c r="D3155" s="152" t="s">
        <v>727</v>
      </c>
      <c r="E3155" s="152" t="s">
        <v>223</v>
      </c>
      <c r="F3155"/>
      <c r="G3155" s="152" t="s">
        <v>624</v>
      </c>
      <c r="H3155" s="152" t="s">
        <v>424</v>
      </c>
      <c r="I3155" s="152" t="s">
        <v>506</v>
      </c>
      <c r="J3155">
        <v>0.86750000000000005</v>
      </c>
      <c r="K3155" s="152" t="s">
        <v>744</v>
      </c>
      <c r="L3155" s="154" t="s">
        <v>741</v>
      </c>
      <c r="M3155">
        <v>2022</v>
      </c>
      <c r="N3155" t="s">
        <v>7567</v>
      </c>
    </row>
    <row r="3156" spans="1:14">
      <c r="A3156" s="152" t="s">
        <v>4028</v>
      </c>
      <c r="B3156" s="152" t="s">
        <v>444</v>
      </c>
      <c r="C3156" s="152" t="s">
        <v>723</v>
      </c>
      <c r="D3156" s="152" t="s">
        <v>727</v>
      </c>
      <c r="E3156" s="152" t="s">
        <v>223</v>
      </c>
      <c r="F3156"/>
      <c r="G3156" s="152" t="s">
        <v>625</v>
      </c>
      <c r="H3156" s="152" t="s">
        <v>424</v>
      </c>
      <c r="I3156" s="152" t="s">
        <v>506</v>
      </c>
      <c r="J3156">
        <v>1.0787</v>
      </c>
      <c r="K3156" s="152" t="s">
        <v>744</v>
      </c>
      <c r="L3156" s="154" t="s">
        <v>741</v>
      </c>
      <c r="M3156">
        <v>2022</v>
      </c>
      <c r="N3156" t="s">
        <v>7568</v>
      </c>
    </row>
    <row r="3157" spans="1:14">
      <c r="A3157" s="152" t="s">
        <v>4029</v>
      </c>
      <c r="B3157" s="152" t="s">
        <v>444</v>
      </c>
      <c r="C3157" s="152" t="s">
        <v>723</v>
      </c>
      <c r="D3157" s="152" t="s">
        <v>727</v>
      </c>
      <c r="E3157" s="152" t="s">
        <v>223</v>
      </c>
      <c r="F3157"/>
      <c r="G3157" s="152" t="s">
        <v>626</v>
      </c>
      <c r="H3157" s="152" t="s">
        <v>424</v>
      </c>
      <c r="I3157" s="152" t="s">
        <v>506</v>
      </c>
      <c r="J3157">
        <v>0.92391000000000001</v>
      </c>
      <c r="K3157" s="152" t="s">
        <v>744</v>
      </c>
      <c r="L3157" s="154" t="s">
        <v>741</v>
      </c>
      <c r="M3157">
        <v>2022</v>
      </c>
      <c r="N3157" t="s">
        <v>7569</v>
      </c>
    </row>
    <row r="3158" spans="1:14">
      <c r="A3158" s="152" t="s">
        <v>4030</v>
      </c>
      <c r="B3158" s="152" t="s">
        <v>444</v>
      </c>
      <c r="C3158" s="152" t="s">
        <v>723</v>
      </c>
      <c r="D3158" s="152" t="s">
        <v>727</v>
      </c>
      <c r="E3158" s="152" t="s">
        <v>224</v>
      </c>
      <c r="F3158"/>
      <c r="G3158" s="152" t="s">
        <v>623</v>
      </c>
      <c r="H3158" s="152" t="s">
        <v>424</v>
      </c>
      <c r="I3158" s="152" t="s">
        <v>506</v>
      </c>
      <c r="J3158">
        <v>0.67032000000000003</v>
      </c>
      <c r="K3158" s="152" t="s">
        <v>744</v>
      </c>
      <c r="L3158" s="154" t="s">
        <v>741</v>
      </c>
      <c r="M3158">
        <v>2022</v>
      </c>
      <c r="N3158" t="s">
        <v>7570</v>
      </c>
    </row>
    <row r="3159" spans="1:14">
      <c r="A3159" s="152" t="s">
        <v>4031</v>
      </c>
      <c r="B3159" s="152" t="s">
        <v>444</v>
      </c>
      <c r="C3159" s="152" t="s">
        <v>723</v>
      </c>
      <c r="D3159" s="152" t="s">
        <v>727</v>
      </c>
      <c r="E3159" s="152" t="s">
        <v>224</v>
      </c>
      <c r="F3159"/>
      <c r="G3159" s="152" t="s">
        <v>624</v>
      </c>
      <c r="H3159" s="152" t="s">
        <v>424</v>
      </c>
      <c r="I3159" s="152" t="s">
        <v>506</v>
      </c>
      <c r="J3159">
        <v>0.84987999999999997</v>
      </c>
      <c r="K3159" s="152" t="s">
        <v>744</v>
      </c>
      <c r="L3159" s="154" t="s">
        <v>741</v>
      </c>
      <c r="M3159">
        <v>2022</v>
      </c>
      <c r="N3159" t="s">
        <v>7571</v>
      </c>
    </row>
    <row r="3160" spans="1:14">
      <c r="A3160" s="152" t="s">
        <v>4032</v>
      </c>
      <c r="B3160" s="152" t="s">
        <v>444</v>
      </c>
      <c r="C3160" s="152" t="s">
        <v>723</v>
      </c>
      <c r="D3160" s="152" t="s">
        <v>727</v>
      </c>
      <c r="E3160" s="152" t="s">
        <v>224</v>
      </c>
      <c r="F3160"/>
      <c r="G3160" s="152" t="s">
        <v>625</v>
      </c>
      <c r="H3160" s="152" t="s">
        <v>424</v>
      </c>
      <c r="I3160" s="152" t="s">
        <v>506</v>
      </c>
      <c r="J3160">
        <v>1.0294399999999999</v>
      </c>
      <c r="K3160" s="152" t="s">
        <v>744</v>
      </c>
      <c r="L3160" s="154" t="s">
        <v>741</v>
      </c>
      <c r="M3160">
        <v>2022</v>
      </c>
      <c r="N3160" t="s">
        <v>7572</v>
      </c>
    </row>
    <row r="3161" spans="1:14">
      <c r="A3161" s="152" t="s">
        <v>4033</v>
      </c>
      <c r="B3161" s="152" t="s">
        <v>444</v>
      </c>
      <c r="C3161" s="152" t="s">
        <v>723</v>
      </c>
      <c r="D3161" s="152" t="s">
        <v>727</v>
      </c>
      <c r="E3161" s="152" t="s">
        <v>224</v>
      </c>
      <c r="F3161"/>
      <c r="G3161" s="152" t="s">
        <v>626</v>
      </c>
      <c r="H3161" s="152" t="s">
        <v>424</v>
      </c>
      <c r="I3161" s="152" t="s">
        <v>506</v>
      </c>
      <c r="J3161">
        <v>0.89061000000000001</v>
      </c>
      <c r="K3161" s="152" t="s">
        <v>744</v>
      </c>
      <c r="L3161" s="154" t="s">
        <v>741</v>
      </c>
      <c r="M3161">
        <v>2022</v>
      </c>
      <c r="N3161" t="s">
        <v>7573</v>
      </c>
    </row>
    <row r="3162" spans="1:14">
      <c r="A3162" s="152" t="s">
        <v>4034</v>
      </c>
      <c r="B3162" s="152" t="s">
        <v>444</v>
      </c>
      <c r="C3162" s="152" t="s">
        <v>723</v>
      </c>
      <c r="D3162" s="152" t="s">
        <v>728</v>
      </c>
      <c r="E3162" s="152" t="s">
        <v>218</v>
      </c>
      <c r="F3162"/>
      <c r="G3162" s="152" t="s">
        <v>623</v>
      </c>
      <c r="H3162" s="152" t="s">
        <v>424</v>
      </c>
      <c r="I3162" s="152" t="s">
        <v>506</v>
      </c>
      <c r="J3162">
        <v>0.55164999999999997</v>
      </c>
      <c r="K3162" s="152" t="s">
        <v>744</v>
      </c>
      <c r="L3162" s="154" t="s">
        <v>741</v>
      </c>
      <c r="M3162">
        <v>2022</v>
      </c>
      <c r="N3162" t="s">
        <v>7574</v>
      </c>
    </row>
    <row r="3163" spans="1:14">
      <c r="A3163" s="152" t="s">
        <v>4035</v>
      </c>
      <c r="B3163" s="152" t="s">
        <v>444</v>
      </c>
      <c r="C3163" s="152" t="s">
        <v>723</v>
      </c>
      <c r="D3163" s="152" t="s">
        <v>728</v>
      </c>
      <c r="E3163" s="152" t="s">
        <v>218</v>
      </c>
      <c r="F3163"/>
      <c r="G3163" s="152" t="s">
        <v>624</v>
      </c>
      <c r="H3163" s="152" t="s">
        <v>424</v>
      </c>
      <c r="I3163" s="152" t="s">
        <v>506</v>
      </c>
      <c r="J3163">
        <v>0.59909000000000001</v>
      </c>
      <c r="K3163" s="152" t="s">
        <v>744</v>
      </c>
      <c r="L3163" s="154" t="s">
        <v>741</v>
      </c>
      <c r="M3163">
        <v>2022</v>
      </c>
      <c r="N3163" t="s">
        <v>7575</v>
      </c>
    </row>
    <row r="3164" spans="1:14">
      <c r="A3164" s="152" t="s">
        <v>4036</v>
      </c>
      <c r="B3164" s="152" t="s">
        <v>444</v>
      </c>
      <c r="C3164" s="152" t="s">
        <v>723</v>
      </c>
      <c r="D3164" s="152" t="s">
        <v>728</v>
      </c>
      <c r="E3164" s="152" t="s">
        <v>218</v>
      </c>
      <c r="F3164"/>
      <c r="G3164" s="152" t="s">
        <v>625</v>
      </c>
      <c r="H3164" s="152" t="s">
        <v>424</v>
      </c>
      <c r="I3164" s="152" t="s">
        <v>506</v>
      </c>
      <c r="J3164">
        <v>0.64653000000000005</v>
      </c>
      <c r="K3164" s="152" t="s">
        <v>744</v>
      </c>
      <c r="L3164" s="154" t="s">
        <v>741</v>
      </c>
      <c r="M3164">
        <v>2022</v>
      </c>
      <c r="N3164" t="s">
        <v>7576</v>
      </c>
    </row>
    <row r="3165" spans="1:14">
      <c r="A3165" s="152" t="s">
        <v>4037</v>
      </c>
      <c r="B3165" s="152" t="s">
        <v>444</v>
      </c>
      <c r="C3165" s="152" t="s">
        <v>723</v>
      </c>
      <c r="D3165" s="152" t="s">
        <v>728</v>
      </c>
      <c r="E3165" s="152" t="s">
        <v>218</v>
      </c>
      <c r="F3165"/>
      <c r="G3165" s="152" t="s">
        <v>626</v>
      </c>
      <c r="H3165" s="152" t="s">
        <v>424</v>
      </c>
      <c r="I3165" s="152" t="s">
        <v>506</v>
      </c>
      <c r="J3165">
        <v>0.59245000000000003</v>
      </c>
      <c r="K3165" s="152" t="s">
        <v>744</v>
      </c>
      <c r="L3165" s="154" t="s">
        <v>741</v>
      </c>
      <c r="M3165">
        <v>2022</v>
      </c>
      <c r="N3165" t="s">
        <v>7577</v>
      </c>
    </row>
    <row r="3166" spans="1:14">
      <c r="A3166" s="152" t="s">
        <v>4038</v>
      </c>
      <c r="B3166" s="152" t="s">
        <v>444</v>
      </c>
      <c r="C3166" s="152" t="s">
        <v>723</v>
      </c>
      <c r="D3166" s="152" t="s">
        <v>728</v>
      </c>
      <c r="E3166" s="152" t="s">
        <v>219</v>
      </c>
      <c r="F3166"/>
      <c r="G3166" s="152" t="s">
        <v>623</v>
      </c>
      <c r="H3166" s="152" t="s">
        <v>424</v>
      </c>
      <c r="I3166" s="152" t="s">
        <v>506</v>
      </c>
      <c r="J3166">
        <v>0.66383000000000003</v>
      </c>
      <c r="K3166" s="152" t="s">
        <v>744</v>
      </c>
      <c r="L3166" s="154" t="s">
        <v>741</v>
      </c>
      <c r="M3166">
        <v>2022</v>
      </c>
      <c r="N3166" t="s">
        <v>7578</v>
      </c>
    </row>
    <row r="3167" spans="1:14">
      <c r="A3167" s="152" t="s">
        <v>4039</v>
      </c>
      <c r="B3167" s="152" t="s">
        <v>444</v>
      </c>
      <c r="C3167" s="152" t="s">
        <v>723</v>
      </c>
      <c r="D3167" s="152" t="s">
        <v>728</v>
      </c>
      <c r="E3167" s="152" t="s">
        <v>219</v>
      </c>
      <c r="F3167"/>
      <c r="G3167" s="152" t="s">
        <v>624</v>
      </c>
      <c r="H3167" s="152" t="s">
        <v>424</v>
      </c>
      <c r="I3167" s="152" t="s">
        <v>506</v>
      </c>
      <c r="J3167">
        <v>0.75760000000000005</v>
      </c>
      <c r="K3167" s="152" t="s">
        <v>744</v>
      </c>
      <c r="L3167" s="154" t="s">
        <v>741</v>
      </c>
      <c r="M3167">
        <v>2022</v>
      </c>
      <c r="N3167" t="s">
        <v>7579</v>
      </c>
    </row>
    <row r="3168" spans="1:14">
      <c r="A3168" s="152" t="s">
        <v>4040</v>
      </c>
      <c r="B3168" s="152" t="s">
        <v>444</v>
      </c>
      <c r="C3168" s="152" t="s">
        <v>723</v>
      </c>
      <c r="D3168" s="152" t="s">
        <v>728</v>
      </c>
      <c r="E3168" s="152" t="s">
        <v>219</v>
      </c>
      <c r="F3168"/>
      <c r="G3168" s="152" t="s">
        <v>625</v>
      </c>
      <c r="H3168" s="152" t="s">
        <v>424</v>
      </c>
      <c r="I3168" s="152" t="s">
        <v>506</v>
      </c>
      <c r="J3168">
        <v>0.85138000000000003</v>
      </c>
      <c r="K3168" s="152" t="s">
        <v>744</v>
      </c>
      <c r="L3168" s="154" t="s">
        <v>741</v>
      </c>
      <c r="M3168">
        <v>2022</v>
      </c>
      <c r="N3168" t="s">
        <v>7580</v>
      </c>
    </row>
    <row r="3169" spans="1:14">
      <c r="A3169" s="152" t="s">
        <v>4041</v>
      </c>
      <c r="B3169" s="152" t="s">
        <v>444</v>
      </c>
      <c r="C3169" s="152" t="s">
        <v>723</v>
      </c>
      <c r="D3169" s="152" t="s">
        <v>728</v>
      </c>
      <c r="E3169" s="152" t="s">
        <v>219</v>
      </c>
      <c r="F3169"/>
      <c r="G3169" s="152" t="s">
        <v>626</v>
      </c>
      <c r="H3169" s="152" t="s">
        <v>424</v>
      </c>
      <c r="I3169" s="152" t="s">
        <v>506</v>
      </c>
      <c r="J3169">
        <v>0.72384000000000004</v>
      </c>
      <c r="K3169" s="152" t="s">
        <v>744</v>
      </c>
      <c r="L3169" s="154" t="s">
        <v>741</v>
      </c>
      <c r="M3169">
        <v>2022</v>
      </c>
      <c r="N3169" t="s">
        <v>7581</v>
      </c>
    </row>
    <row r="3170" spans="1:14">
      <c r="A3170" s="152" t="s">
        <v>4042</v>
      </c>
      <c r="B3170" s="152" t="s">
        <v>444</v>
      </c>
      <c r="C3170" s="152" t="s">
        <v>723</v>
      </c>
      <c r="D3170" s="152" t="s">
        <v>728</v>
      </c>
      <c r="E3170" s="152" t="s">
        <v>220</v>
      </c>
      <c r="F3170"/>
      <c r="G3170" s="152" t="s">
        <v>623</v>
      </c>
      <c r="H3170" s="152" t="s">
        <v>424</v>
      </c>
      <c r="I3170" s="152" t="s">
        <v>506</v>
      </c>
      <c r="J3170">
        <v>0.94130000000000003</v>
      </c>
      <c r="K3170" s="152" t="s">
        <v>744</v>
      </c>
      <c r="L3170" s="154" t="s">
        <v>741</v>
      </c>
      <c r="M3170">
        <v>2022</v>
      </c>
      <c r="N3170" t="s">
        <v>7582</v>
      </c>
    </row>
    <row r="3171" spans="1:14">
      <c r="A3171" s="152" t="s">
        <v>4043</v>
      </c>
      <c r="B3171" s="152" t="s">
        <v>444</v>
      </c>
      <c r="C3171" s="152" t="s">
        <v>723</v>
      </c>
      <c r="D3171" s="152" t="s">
        <v>728</v>
      </c>
      <c r="E3171" s="152" t="s">
        <v>220</v>
      </c>
      <c r="F3171"/>
      <c r="G3171" s="152" t="s">
        <v>624</v>
      </c>
      <c r="H3171" s="152" t="s">
        <v>424</v>
      </c>
      <c r="I3171" s="152" t="s">
        <v>506</v>
      </c>
      <c r="J3171">
        <v>1.14527</v>
      </c>
      <c r="K3171" s="152" t="s">
        <v>744</v>
      </c>
      <c r="L3171" s="154" t="s">
        <v>741</v>
      </c>
      <c r="M3171">
        <v>2022</v>
      </c>
      <c r="N3171" t="s">
        <v>7583</v>
      </c>
    </row>
    <row r="3172" spans="1:14">
      <c r="A3172" s="152" t="s">
        <v>4044</v>
      </c>
      <c r="B3172" s="152" t="s">
        <v>444</v>
      </c>
      <c r="C3172" s="152" t="s">
        <v>723</v>
      </c>
      <c r="D3172" s="152" t="s">
        <v>728</v>
      </c>
      <c r="E3172" s="152" t="s">
        <v>220</v>
      </c>
      <c r="F3172"/>
      <c r="G3172" s="152" t="s">
        <v>625</v>
      </c>
      <c r="H3172" s="152" t="s">
        <v>424</v>
      </c>
      <c r="I3172" s="152" t="s">
        <v>506</v>
      </c>
      <c r="J3172">
        <v>1.34924</v>
      </c>
      <c r="K3172" s="152" t="s">
        <v>744</v>
      </c>
      <c r="L3172" s="154" t="s">
        <v>741</v>
      </c>
      <c r="M3172">
        <v>2022</v>
      </c>
      <c r="N3172" t="s">
        <v>7584</v>
      </c>
    </row>
    <row r="3173" spans="1:14">
      <c r="A3173" s="152" t="s">
        <v>4045</v>
      </c>
      <c r="B3173" s="152" t="s">
        <v>444</v>
      </c>
      <c r="C3173" s="152" t="s">
        <v>723</v>
      </c>
      <c r="D3173" s="152" t="s">
        <v>728</v>
      </c>
      <c r="E3173" s="152" t="s">
        <v>220</v>
      </c>
      <c r="F3173"/>
      <c r="G3173" s="152" t="s">
        <v>626</v>
      </c>
      <c r="H3173" s="152" t="s">
        <v>424</v>
      </c>
      <c r="I3173" s="152" t="s">
        <v>506</v>
      </c>
      <c r="J3173">
        <v>1.1827700000000001</v>
      </c>
      <c r="K3173" s="152" t="s">
        <v>744</v>
      </c>
      <c r="L3173" s="154" t="s">
        <v>741</v>
      </c>
      <c r="M3173">
        <v>2022</v>
      </c>
      <c r="N3173" t="s">
        <v>7585</v>
      </c>
    </row>
    <row r="3174" spans="1:14">
      <c r="A3174" s="152" t="s">
        <v>4046</v>
      </c>
      <c r="B3174" s="152" t="s">
        <v>444</v>
      </c>
      <c r="C3174" s="152" t="s">
        <v>723</v>
      </c>
      <c r="D3174" s="152" t="s">
        <v>728</v>
      </c>
      <c r="E3174" s="152" t="s">
        <v>198</v>
      </c>
      <c r="F3174"/>
      <c r="G3174" s="152" t="s">
        <v>623</v>
      </c>
      <c r="H3174" s="152" t="s">
        <v>424</v>
      </c>
      <c r="I3174" s="152" t="s">
        <v>506</v>
      </c>
      <c r="J3174">
        <v>0.82377999999999996</v>
      </c>
      <c r="K3174" s="152" t="s">
        <v>744</v>
      </c>
      <c r="L3174" s="154" t="s">
        <v>741</v>
      </c>
      <c r="M3174">
        <v>2022</v>
      </c>
      <c r="N3174" t="s">
        <v>7586</v>
      </c>
    </row>
    <row r="3175" spans="1:14">
      <c r="A3175" s="152" t="s">
        <v>4047</v>
      </c>
      <c r="B3175" s="152" t="s">
        <v>444</v>
      </c>
      <c r="C3175" s="152" t="s">
        <v>723</v>
      </c>
      <c r="D3175" s="152" t="s">
        <v>728</v>
      </c>
      <c r="E3175" s="152" t="s">
        <v>198</v>
      </c>
      <c r="F3175"/>
      <c r="G3175" s="152" t="s">
        <v>624</v>
      </c>
      <c r="H3175" s="152" t="s">
        <v>424</v>
      </c>
      <c r="I3175" s="152" t="s">
        <v>506</v>
      </c>
      <c r="J3175">
        <v>0.98070000000000002</v>
      </c>
      <c r="K3175" s="152" t="s">
        <v>744</v>
      </c>
      <c r="L3175" s="154" t="s">
        <v>741</v>
      </c>
      <c r="M3175">
        <v>2022</v>
      </c>
      <c r="N3175" t="s">
        <v>7587</v>
      </c>
    </row>
    <row r="3176" spans="1:14">
      <c r="A3176" s="152" t="s">
        <v>4048</v>
      </c>
      <c r="B3176" s="152" t="s">
        <v>444</v>
      </c>
      <c r="C3176" s="152" t="s">
        <v>723</v>
      </c>
      <c r="D3176" s="152" t="s">
        <v>728</v>
      </c>
      <c r="E3176" s="152" t="s">
        <v>198</v>
      </c>
      <c r="F3176"/>
      <c r="G3176" s="152" t="s">
        <v>625</v>
      </c>
      <c r="H3176" s="152" t="s">
        <v>424</v>
      </c>
      <c r="I3176" s="152" t="s">
        <v>506</v>
      </c>
      <c r="J3176">
        <v>1.1376299999999999</v>
      </c>
      <c r="K3176" s="152" t="s">
        <v>744</v>
      </c>
      <c r="L3176" s="154" t="s">
        <v>741</v>
      </c>
      <c r="M3176">
        <v>2022</v>
      </c>
      <c r="N3176" t="s">
        <v>7588</v>
      </c>
    </row>
    <row r="3177" spans="1:14">
      <c r="A3177" s="152" t="s">
        <v>4049</v>
      </c>
      <c r="B3177" s="152" t="s">
        <v>444</v>
      </c>
      <c r="C3177" s="152" t="s">
        <v>723</v>
      </c>
      <c r="D3177" s="152" t="s">
        <v>728</v>
      </c>
      <c r="E3177" s="152" t="s">
        <v>198</v>
      </c>
      <c r="F3177"/>
      <c r="G3177" s="152" t="s">
        <v>626</v>
      </c>
      <c r="H3177" s="152" t="s">
        <v>424</v>
      </c>
      <c r="I3177" s="152" t="s">
        <v>506</v>
      </c>
      <c r="J3177">
        <v>1.0008999999999999</v>
      </c>
      <c r="K3177" s="152" t="s">
        <v>744</v>
      </c>
      <c r="L3177" s="154" t="s">
        <v>741</v>
      </c>
      <c r="M3177">
        <v>2022</v>
      </c>
      <c r="N3177" t="s">
        <v>7589</v>
      </c>
    </row>
    <row r="3178" spans="1:14">
      <c r="A3178" s="152" t="s">
        <v>4050</v>
      </c>
      <c r="B3178" s="152" t="s">
        <v>444</v>
      </c>
      <c r="C3178" s="152" t="s">
        <v>723</v>
      </c>
      <c r="D3178" s="152" t="s">
        <v>728</v>
      </c>
      <c r="E3178" s="152" t="s">
        <v>221</v>
      </c>
      <c r="F3178"/>
      <c r="G3178" s="152" t="s">
        <v>623</v>
      </c>
      <c r="H3178" s="152" t="s">
        <v>424</v>
      </c>
      <c r="I3178" s="152" t="s">
        <v>506</v>
      </c>
      <c r="J3178">
        <v>0.74595</v>
      </c>
      <c r="K3178" s="152" t="s">
        <v>744</v>
      </c>
      <c r="L3178" s="154" t="s">
        <v>741</v>
      </c>
      <c r="M3178">
        <v>2022</v>
      </c>
      <c r="N3178" t="s">
        <v>7590</v>
      </c>
    </row>
    <row r="3179" spans="1:14">
      <c r="A3179" s="152" t="s">
        <v>4051</v>
      </c>
      <c r="B3179" s="152" t="s">
        <v>444</v>
      </c>
      <c r="C3179" s="152" t="s">
        <v>723</v>
      </c>
      <c r="D3179" s="152" t="s">
        <v>728</v>
      </c>
      <c r="E3179" s="152" t="s">
        <v>221</v>
      </c>
      <c r="F3179"/>
      <c r="G3179" s="152" t="s">
        <v>624</v>
      </c>
      <c r="H3179" s="152" t="s">
        <v>424</v>
      </c>
      <c r="I3179" s="152" t="s">
        <v>506</v>
      </c>
      <c r="J3179">
        <v>0.92901</v>
      </c>
      <c r="K3179" s="152" t="s">
        <v>744</v>
      </c>
      <c r="L3179" s="154" t="s">
        <v>741</v>
      </c>
      <c r="M3179">
        <v>2022</v>
      </c>
      <c r="N3179" t="s">
        <v>7591</v>
      </c>
    </row>
    <row r="3180" spans="1:14">
      <c r="A3180" s="152" t="s">
        <v>4052</v>
      </c>
      <c r="B3180" s="152" t="s">
        <v>444</v>
      </c>
      <c r="C3180" s="152" t="s">
        <v>723</v>
      </c>
      <c r="D3180" s="152" t="s">
        <v>728</v>
      </c>
      <c r="E3180" s="152" t="s">
        <v>221</v>
      </c>
      <c r="F3180"/>
      <c r="G3180" s="152" t="s">
        <v>625</v>
      </c>
      <c r="H3180" s="152" t="s">
        <v>424</v>
      </c>
      <c r="I3180" s="152" t="s">
        <v>506</v>
      </c>
      <c r="J3180">
        <v>1.1120699999999999</v>
      </c>
      <c r="K3180" s="152" t="s">
        <v>744</v>
      </c>
      <c r="L3180" s="154" t="s">
        <v>741</v>
      </c>
      <c r="M3180">
        <v>2022</v>
      </c>
      <c r="N3180" t="s">
        <v>7592</v>
      </c>
    </row>
    <row r="3181" spans="1:14">
      <c r="A3181" s="152" t="s">
        <v>4053</v>
      </c>
      <c r="B3181" s="152" t="s">
        <v>444</v>
      </c>
      <c r="C3181" s="152" t="s">
        <v>723</v>
      </c>
      <c r="D3181" s="152" t="s">
        <v>728</v>
      </c>
      <c r="E3181" s="152" t="s">
        <v>221</v>
      </c>
      <c r="F3181"/>
      <c r="G3181" s="152" t="s">
        <v>626</v>
      </c>
      <c r="H3181" s="152" t="s">
        <v>424</v>
      </c>
      <c r="I3181" s="152" t="s">
        <v>506</v>
      </c>
      <c r="J3181">
        <v>0.90337999999999996</v>
      </c>
      <c r="K3181" s="152" t="s">
        <v>744</v>
      </c>
      <c r="L3181" s="154" t="s">
        <v>741</v>
      </c>
      <c r="M3181">
        <v>2022</v>
      </c>
      <c r="N3181" t="s">
        <v>7593</v>
      </c>
    </row>
    <row r="3182" spans="1:14">
      <c r="A3182" s="152" t="s">
        <v>4054</v>
      </c>
      <c r="B3182" s="152" t="s">
        <v>444</v>
      </c>
      <c r="C3182" s="152" t="s">
        <v>723</v>
      </c>
      <c r="D3182" s="152" t="s">
        <v>728</v>
      </c>
      <c r="E3182" s="152" t="s">
        <v>222</v>
      </c>
      <c r="F3182"/>
      <c r="G3182" s="152" t="s">
        <v>623</v>
      </c>
      <c r="H3182" s="152" t="s">
        <v>424</v>
      </c>
      <c r="I3182" s="152" t="s">
        <v>506</v>
      </c>
      <c r="J3182">
        <v>0.75882000000000005</v>
      </c>
      <c r="K3182" s="152" t="s">
        <v>744</v>
      </c>
      <c r="L3182" s="154" t="s">
        <v>741</v>
      </c>
      <c r="M3182">
        <v>2022</v>
      </c>
      <c r="N3182" t="s">
        <v>7594</v>
      </c>
    </row>
    <row r="3183" spans="1:14">
      <c r="A3183" s="152" t="s">
        <v>4055</v>
      </c>
      <c r="B3183" s="152" t="s">
        <v>444</v>
      </c>
      <c r="C3183" s="152" t="s">
        <v>723</v>
      </c>
      <c r="D3183" s="152" t="s">
        <v>728</v>
      </c>
      <c r="E3183" s="152" t="s">
        <v>222</v>
      </c>
      <c r="F3183"/>
      <c r="G3183" s="152" t="s">
        <v>624</v>
      </c>
      <c r="H3183" s="152" t="s">
        <v>424</v>
      </c>
      <c r="I3183" s="152" t="s">
        <v>506</v>
      </c>
      <c r="J3183">
        <v>1.0063299999999999</v>
      </c>
      <c r="K3183" s="152" t="s">
        <v>744</v>
      </c>
      <c r="L3183" s="154" t="s">
        <v>741</v>
      </c>
      <c r="M3183">
        <v>2022</v>
      </c>
      <c r="N3183" t="s">
        <v>7595</v>
      </c>
    </row>
    <row r="3184" spans="1:14">
      <c r="A3184" s="152" t="s">
        <v>4056</v>
      </c>
      <c r="B3184" s="152" t="s">
        <v>444</v>
      </c>
      <c r="C3184" s="152" t="s">
        <v>723</v>
      </c>
      <c r="D3184" s="152" t="s">
        <v>728</v>
      </c>
      <c r="E3184" s="152" t="s">
        <v>222</v>
      </c>
      <c r="F3184"/>
      <c r="G3184" s="152" t="s">
        <v>625</v>
      </c>
      <c r="H3184" s="152" t="s">
        <v>424</v>
      </c>
      <c r="I3184" s="152" t="s">
        <v>506</v>
      </c>
      <c r="J3184">
        <v>1.2538400000000001</v>
      </c>
      <c r="K3184" s="152" t="s">
        <v>744</v>
      </c>
      <c r="L3184" s="154" t="s">
        <v>741</v>
      </c>
      <c r="M3184">
        <v>2022</v>
      </c>
      <c r="N3184" t="s">
        <v>7596</v>
      </c>
    </row>
    <row r="3185" spans="1:14">
      <c r="A3185" s="152" t="s">
        <v>4057</v>
      </c>
      <c r="B3185" s="152" t="s">
        <v>444</v>
      </c>
      <c r="C3185" s="152" t="s">
        <v>723</v>
      </c>
      <c r="D3185" s="152" t="s">
        <v>728</v>
      </c>
      <c r="E3185" s="152" t="s">
        <v>222</v>
      </c>
      <c r="F3185"/>
      <c r="G3185" s="152" t="s">
        <v>626</v>
      </c>
      <c r="H3185" s="152" t="s">
        <v>424</v>
      </c>
      <c r="I3185" s="152" t="s">
        <v>506</v>
      </c>
      <c r="J3185">
        <v>1.0756300000000001</v>
      </c>
      <c r="K3185" s="152" t="s">
        <v>744</v>
      </c>
      <c r="L3185" s="154" t="s">
        <v>741</v>
      </c>
      <c r="M3185">
        <v>2022</v>
      </c>
      <c r="N3185" t="s">
        <v>7597</v>
      </c>
    </row>
    <row r="3186" spans="1:14">
      <c r="A3186" s="152" t="s">
        <v>4058</v>
      </c>
      <c r="B3186" s="152" t="s">
        <v>444</v>
      </c>
      <c r="C3186" s="152" t="s">
        <v>723</v>
      </c>
      <c r="D3186" s="152" t="s">
        <v>728</v>
      </c>
      <c r="E3186" s="152" t="s">
        <v>223</v>
      </c>
      <c r="F3186"/>
      <c r="G3186" s="152" t="s">
        <v>623</v>
      </c>
      <c r="H3186" s="152" t="s">
        <v>424</v>
      </c>
      <c r="I3186" s="152" t="s">
        <v>506</v>
      </c>
      <c r="J3186">
        <v>0.75829000000000002</v>
      </c>
      <c r="K3186" s="152" t="s">
        <v>744</v>
      </c>
      <c r="L3186" s="154" t="s">
        <v>741</v>
      </c>
      <c r="M3186">
        <v>2022</v>
      </c>
      <c r="N3186" t="s">
        <v>7598</v>
      </c>
    </row>
    <row r="3187" spans="1:14">
      <c r="A3187" s="152" t="s">
        <v>4059</v>
      </c>
      <c r="B3187" s="152" t="s">
        <v>444</v>
      </c>
      <c r="C3187" s="152" t="s">
        <v>723</v>
      </c>
      <c r="D3187" s="152" t="s">
        <v>728</v>
      </c>
      <c r="E3187" s="152" t="s">
        <v>223</v>
      </c>
      <c r="F3187"/>
      <c r="G3187" s="152" t="s">
        <v>624</v>
      </c>
      <c r="H3187" s="152" t="s">
        <v>424</v>
      </c>
      <c r="I3187" s="152" t="s">
        <v>506</v>
      </c>
      <c r="J3187">
        <v>1.0031399999999999</v>
      </c>
      <c r="K3187" s="152" t="s">
        <v>744</v>
      </c>
      <c r="L3187" s="154" t="s">
        <v>741</v>
      </c>
      <c r="M3187">
        <v>2022</v>
      </c>
      <c r="N3187" t="s">
        <v>7599</v>
      </c>
    </row>
    <row r="3188" spans="1:14">
      <c r="A3188" s="152" t="s">
        <v>4060</v>
      </c>
      <c r="B3188" s="152" t="s">
        <v>444</v>
      </c>
      <c r="C3188" s="152" t="s">
        <v>723</v>
      </c>
      <c r="D3188" s="152" t="s">
        <v>728</v>
      </c>
      <c r="E3188" s="152" t="s">
        <v>223</v>
      </c>
      <c r="F3188"/>
      <c r="G3188" s="152" t="s">
        <v>625</v>
      </c>
      <c r="H3188" s="152" t="s">
        <v>424</v>
      </c>
      <c r="I3188" s="152" t="s">
        <v>506</v>
      </c>
      <c r="J3188">
        <v>1.248</v>
      </c>
      <c r="K3188" s="152" t="s">
        <v>744</v>
      </c>
      <c r="L3188" s="154" t="s">
        <v>741</v>
      </c>
      <c r="M3188">
        <v>2022</v>
      </c>
      <c r="N3188" t="s">
        <v>7600</v>
      </c>
    </row>
    <row r="3189" spans="1:14">
      <c r="A3189" s="152" t="s">
        <v>4061</v>
      </c>
      <c r="B3189" s="152" t="s">
        <v>444</v>
      </c>
      <c r="C3189" s="152" t="s">
        <v>723</v>
      </c>
      <c r="D3189" s="152" t="s">
        <v>728</v>
      </c>
      <c r="E3189" s="152" t="s">
        <v>223</v>
      </c>
      <c r="F3189"/>
      <c r="G3189" s="152" t="s">
        <v>626</v>
      </c>
      <c r="H3189" s="152" t="s">
        <v>424</v>
      </c>
      <c r="I3189" s="152" t="s">
        <v>506</v>
      </c>
      <c r="J3189">
        <v>1.06854</v>
      </c>
      <c r="K3189" s="152" t="s">
        <v>744</v>
      </c>
      <c r="L3189" s="154" t="s">
        <v>741</v>
      </c>
      <c r="M3189">
        <v>2022</v>
      </c>
      <c r="N3189" t="s">
        <v>7601</v>
      </c>
    </row>
    <row r="3190" spans="1:14">
      <c r="A3190" s="152" t="s">
        <v>4062</v>
      </c>
      <c r="B3190" s="152" t="s">
        <v>444</v>
      </c>
      <c r="C3190" s="152" t="s">
        <v>723</v>
      </c>
      <c r="D3190" s="152" t="s">
        <v>728</v>
      </c>
      <c r="E3190" s="152" t="s">
        <v>224</v>
      </c>
      <c r="F3190"/>
      <c r="G3190" s="152" t="s">
        <v>623</v>
      </c>
      <c r="H3190" s="152" t="s">
        <v>424</v>
      </c>
      <c r="I3190" s="152" t="s">
        <v>506</v>
      </c>
      <c r="J3190">
        <v>0.78374999999999995</v>
      </c>
      <c r="K3190" s="152" t="s">
        <v>744</v>
      </c>
      <c r="L3190" s="154" t="s">
        <v>741</v>
      </c>
      <c r="M3190">
        <v>2022</v>
      </c>
      <c r="N3190" t="s">
        <v>7602</v>
      </c>
    </row>
    <row r="3191" spans="1:14">
      <c r="A3191" s="152" t="s">
        <v>4063</v>
      </c>
      <c r="B3191" s="152" t="s">
        <v>444</v>
      </c>
      <c r="C3191" s="152" t="s">
        <v>723</v>
      </c>
      <c r="D3191" s="152" t="s">
        <v>728</v>
      </c>
      <c r="E3191" s="152" t="s">
        <v>224</v>
      </c>
      <c r="F3191"/>
      <c r="G3191" s="152" t="s">
        <v>624</v>
      </c>
      <c r="H3191" s="152" t="s">
        <v>424</v>
      </c>
      <c r="I3191" s="152" t="s">
        <v>506</v>
      </c>
      <c r="J3191">
        <v>0.99431999999999998</v>
      </c>
      <c r="K3191" s="152" t="s">
        <v>744</v>
      </c>
      <c r="L3191" s="154" t="s">
        <v>741</v>
      </c>
      <c r="M3191">
        <v>2022</v>
      </c>
      <c r="N3191" t="s">
        <v>7603</v>
      </c>
    </row>
    <row r="3192" spans="1:14">
      <c r="A3192" s="152" t="s">
        <v>4064</v>
      </c>
      <c r="B3192" s="152" t="s">
        <v>444</v>
      </c>
      <c r="C3192" s="152" t="s">
        <v>723</v>
      </c>
      <c r="D3192" s="152" t="s">
        <v>728</v>
      </c>
      <c r="E3192" s="152" t="s">
        <v>224</v>
      </c>
      <c r="F3192"/>
      <c r="G3192" s="152" t="s">
        <v>625</v>
      </c>
      <c r="H3192" s="152" t="s">
        <v>424</v>
      </c>
      <c r="I3192" s="152" t="s">
        <v>506</v>
      </c>
      <c r="J3192">
        <v>1.20489</v>
      </c>
      <c r="K3192" s="152" t="s">
        <v>744</v>
      </c>
      <c r="L3192" s="154" t="s">
        <v>741</v>
      </c>
      <c r="M3192">
        <v>2022</v>
      </c>
      <c r="N3192" t="s">
        <v>7604</v>
      </c>
    </row>
    <row r="3193" spans="1:14">
      <c r="A3193" s="152" t="s">
        <v>4065</v>
      </c>
      <c r="B3193" s="152" t="s">
        <v>444</v>
      </c>
      <c r="C3193" s="152" t="s">
        <v>723</v>
      </c>
      <c r="D3193" s="152" t="s">
        <v>728</v>
      </c>
      <c r="E3193" s="152" t="s">
        <v>224</v>
      </c>
      <c r="F3193"/>
      <c r="G3193" s="152" t="s">
        <v>626</v>
      </c>
      <c r="H3193" s="152" t="s">
        <v>424</v>
      </c>
      <c r="I3193" s="152" t="s">
        <v>506</v>
      </c>
      <c r="J3193">
        <v>1.0420799999999999</v>
      </c>
      <c r="K3193" s="152" t="s">
        <v>744</v>
      </c>
      <c r="L3193" s="154" t="s">
        <v>741</v>
      </c>
      <c r="M3193">
        <v>2022</v>
      </c>
      <c r="N3193" t="s">
        <v>7605</v>
      </c>
    </row>
    <row r="3194" spans="1:14">
      <c r="A3194" s="152" t="s">
        <v>4066</v>
      </c>
      <c r="B3194" s="152" t="s">
        <v>444</v>
      </c>
      <c r="C3194" s="152" t="s">
        <v>723</v>
      </c>
      <c r="D3194" s="152" t="s">
        <v>729</v>
      </c>
      <c r="E3194" s="152" t="s">
        <v>133</v>
      </c>
      <c r="F3194"/>
      <c r="G3194" s="152"/>
      <c r="H3194" s="152" t="s">
        <v>424</v>
      </c>
      <c r="I3194" s="152" t="s">
        <v>506</v>
      </c>
      <c r="J3194">
        <v>8.3059999999999995E-2</v>
      </c>
      <c r="K3194" s="152" t="s">
        <v>744</v>
      </c>
      <c r="L3194" s="154" t="s">
        <v>741</v>
      </c>
      <c r="M3194">
        <v>2022</v>
      </c>
      <c r="N3194" t="s">
        <v>7606</v>
      </c>
    </row>
    <row r="3195" spans="1:14">
      <c r="A3195" s="152" t="s">
        <v>4067</v>
      </c>
      <c r="B3195" s="152" t="s">
        <v>444</v>
      </c>
      <c r="C3195" s="152" t="s">
        <v>723</v>
      </c>
      <c r="D3195" s="152" t="s">
        <v>729</v>
      </c>
      <c r="E3195" s="152" t="s">
        <v>133</v>
      </c>
      <c r="F3195"/>
      <c r="G3195" s="152"/>
      <c r="H3195" s="152" t="s">
        <v>606</v>
      </c>
      <c r="I3195" s="152" t="s">
        <v>506</v>
      </c>
      <c r="J3195">
        <v>0.13369</v>
      </c>
      <c r="K3195" s="152" t="s">
        <v>744</v>
      </c>
      <c r="L3195" s="154" t="s">
        <v>741</v>
      </c>
      <c r="M3195">
        <v>2022</v>
      </c>
      <c r="N3195" t="s">
        <v>7607</v>
      </c>
    </row>
    <row r="3196" spans="1:14">
      <c r="A3196" s="152" t="s">
        <v>4068</v>
      </c>
      <c r="B3196" s="152" t="s">
        <v>444</v>
      </c>
      <c r="C3196" s="152" t="s">
        <v>723</v>
      </c>
      <c r="D3196" s="152" t="s">
        <v>729</v>
      </c>
      <c r="E3196" s="152" t="s">
        <v>209</v>
      </c>
      <c r="F3196"/>
      <c r="G3196" s="152"/>
      <c r="H3196" s="152" t="s">
        <v>424</v>
      </c>
      <c r="I3196" s="152" t="s">
        <v>506</v>
      </c>
      <c r="J3196">
        <v>0.1009</v>
      </c>
      <c r="K3196" s="152" t="s">
        <v>744</v>
      </c>
      <c r="L3196" s="154" t="s">
        <v>741</v>
      </c>
      <c r="M3196">
        <v>2022</v>
      </c>
      <c r="N3196" t="s">
        <v>7608</v>
      </c>
    </row>
    <row r="3197" spans="1:14">
      <c r="A3197" s="152" t="s">
        <v>4069</v>
      </c>
      <c r="B3197" s="152" t="s">
        <v>444</v>
      </c>
      <c r="C3197" s="152" t="s">
        <v>723</v>
      </c>
      <c r="D3197" s="152" t="s">
        <v>729</v>
      </c>
      <c r="E3197" s="152" t="s">
        <v>209</v>
      </c>
      <c r="F3197"/>
      <c r="G3197" s="152"/>
      <c r="H3197" s="152" t="s">
        <v>606</v>
      </c>
      <c r="I3197" s="152" t="s">
        <v>506</v>
      </c>
      <c r="J3197">
        <v>0.16236999999999999</v>
      </c>
      <c r="K3197" s="152" t="s">
        <v>744</v>
      </c>
      <c r="L3197" s="154" t="s">
        <v>741</v>
      </c>
      <c r="M3197">
        <v>2022</v>
      </c>
      <c r="N3197" t="s">
        <v>7609</v>
      </c>
    </row>
    <row r="3198" spans="1:14">
      <c r="A3198" s="152" t="s">
        <v>4070</v>
      </c>
      <c r="B3198" s="152" t="s">
        <v>444</v>
      </c>
      <c r="C3198" s="152" t="s">
        <v>723</v>
      </c>
      <c r="D3198" s="152" t="s">
        <v>729</v>
      </c>
      <c r="E3198" s="152" t="s">
        <v>210</v>
      </c>
      <c r="F3198"/>
      <c r="G3198" s="152"/>
      <c r="H3198" s="152" t="s">
        <v>424</v>
      </c>
      <c r="I3198" s="152" t="s">
        <v>506</v>
      </c>
      <c r="J3198">
        <v>0.13245000000000001</v>
      </c>
      <c r="K3198" s="152" t="s">
        <v>744</v>
      </c>
      <c r="L3198" s="154" t="s">
        <v>741</v>
      </c>
      <c r="M3198">
        <v>2022</v>
      </c>
      <c r="N3198" t="s">
        <v>7610</v>
      </c>
    </row>
    <row r="3199" spans="1:14">
      <c r="A3199" s="152" t="s">
        <v>4071</v>
      </c>
      <c r="B3199" s="152" t="s">
        <v>444</v>
      </c>
      <c r="C3199" s="152" t="s">
        <v>723</v>
      </c>
      <c r="D3199" s="152" t="s">
        <v>729</v>
      </c>
      <c r="E3199" s="152" t="s">
        <v>210</v>
      </c>
      <c r="F3199"/>
      <c r="G3199" s="152"/>
      <c r="H3199" s="152" t="s">
        <v>606</v>
      </c>
      <c r="I3199" s="152" t="s">
        <v>506</v>
      </c>
      <c r="J3199">
        <v>0.21315000000000001</v>
      </c>
      <c r="K3199" s="152" t="s">
        <v>744</v>
      </c>
      <c r="L3199" s="154" t="s">
        <v>741</v>
      </c>
      <c r="M3199">
        <v>2022</v>
      </c>
      <c r="N3199" t="s">
        <v>7611</v>
      </c>
    </row>
    <row r="3200" spans="1:14">
      <c r="A3200" s="152" t="s">
        <v>4072</v>
      </c>
      <c r="B3200" s="152" t="s">
        <v>444</v>
      </c>
      <c r="C3200" s="152" t="s">
        <v>723</v>
      </c>
      <c r="D3200" s="152" t="s">
        <v>729</v>
      </c>
      <c r="E3200" s="152" t="s">
        <v>211</v>
      </c>
      <c r="F3200"/>
      <c r="G3200" s="152"/>
      <c r="H3200" s="152" t="s">
        <v>424</v>
      </c>
      <c r="I3200" s="152" t="s">
        <v>506</v>
      </c>
      <c r="J3200">
        <v>0.11355</v>
      </c>
      <c r="K3200" s="152" t="s">
        <v>744</v>
      </c>
      <c r="L3200" s="154" t="s">
        <v>741</v>
      </c>
      <c r="M3200">
        <v>2022</v>
      </c>
      <c r="N3200" t="s">
        <v>7612</v>
      </c>
    </row>
    <row r="3201" spans="1:14">
      <c r="A3201" s="152" t="s">
        <v>4073</v>
      </c>
      <c r="B3201" s="152" t="s">
        <v>444</v>
      </c>
      <c r="C3201" s="152" t="s">
        <v>723</v>
      </c>
      <c r="D3201" s="152" t="s">
        <v>729</v>
      </c>
      <c r="E3201" s="152" t="s">
        <v>211</v>
      </c>
      <c r="F3201"/>
      <c r="G3201" s="152"/>
      <c r="H3201" s="152" t="s">
        <v>606</v>
      </c>
      <c r="I3201" s="152" t="s">
        <v>506</v>
      </c>
      <c r="J3201">
        <v>0.18274000000000001</v>
      </c>
      <c r="K3201" s="152" t="s">
        <v>744</v>
      </c>
      <c r="L3201" s="154" t="s">
        <v>741</v>
      </c>
      <c r="M3201">
        <v>2022</v>
      </c>
      <c r="N3201" t="s">
        <v>7613</v>
      </c>
    </row>
    <row r="3202" spans="1:14">
      <c r="A3202" s="152" t="s">
        <v>4074</v>
      </c>
      <c r="B3202" s="152" t="s">
        <v>444</v>
      </c>
      <c r="C3202" s="152" t="s">
        <v>4075</v>
      </c>
      <c r="D3202" s="152" t="s">
        <v>4076</v>
      </c>
      <c r="E3202" s="152"/>
      <c r="F3202"/>
      <c r="G3202" s="152"/>
      <c r="H3202" s="152" t="s">
        <v>4077</v>
      </c>
      <c r="I3202" s="152" t="s">
        <v>506</v>
      </c>
      <c r="J3202">
        <v>3.1679158521999998E-2</v>
      </c>
      <c r="K3202" s="152" t="s">
        <v>744</v>
      </c>
      <c r="L3202" s="154" t="s">
        <v>741</v>
      </c>
      <c r="M3202">
        <v>2022</v>
      </c>
      <c r="N3202" t="s">
        <v>7614</v>
      </c>
    </row>
    <row r="3203" spans="1:14">
      <c r="A3203" s="152" t="s">
        <v>4078</v>
      </c>
      <c r="B3203" s="152" t="s">
        <v>444</v>
      </c>
      <c r="C3203" s="152" t="s">
        <v>4075</v>
      </c>
      <c r="D3203" s="152" t="s">
        <v>4079</v>
      </c>
      <c r="E3203" s="152"/>
      <c r="F3203"/>
      <c r="G3203" s="152"/>
      <c r="H3203" s="152" t="s">
        <v>4077</v>
      </c>
      <c r="I3203" s="152" t="s">
        <v>506</v>
      </c>
      <c r="J3203">
        <v>0.30907415634000002</v>
      </c>
      <c r="K3203" s="152" t="s">
        <v>744</v>
      </c>
      <c r="L3203" s="154" t="s">
        <v>741</v>
      </c>
      <c r="M3203">
        <v>2022</v>
      </c>
      <c r="N3203" t="s">
        <v>7615</v>
      </c>
    </row>
    <row r="3204" spans="1:14">
      <c r="A3204" s="152" t="s">
        <v>4080</v>
      </c>
      <c r="B3204" s="152" t="s">
        <v>444</v>
      </c>
      <c r="C3204" s="152" t="s">
        <v>4075</v>
      </c>
      <c r="D3204" s="152" t="s">
        <v>4081</v>
      </c>
      <c r="E3204" s="152"/>
      <c r="F3204"/>
      <c r="G3204" s="152"/>
      <c r="H3204" s="152" t="s">
        <v>4077</v>
      </c>
      <c r="I3204" s="152" t="s">
        <v>506</v>
      </c>
      <c r="J3204">
        <v>0.34075331485999999</v>
      </c>
      <c r="K3204" s="152" t="s">
        <v>744</v>
      </c>
      <c r="L3204" s="154" t="s">
        <v>741</v>
      </c>
      <c r="M3204">
        <v>2022</v>
      </c>
      <c r="N3204" t="s">
        <v>7616</v>
      </c>
    </row>
    <row r="3205" spans="1:14">
      <c r="A3205" s="152" t="s">
        <v>4082</v>
      </c>
      <c r="B3205" s="152" t="s">
        <v>444</v>
      </c>
      <c r="C3205" s="152" t="s">
        <v>740</v>
      </c>
      <c r="D3205" s="152"/>
      <c r="E3205" s="152" t="s">
        <v>229</v>
      </c>
      <c r="F3205"/>
      <c r="G3205" s="152"/>
      <c r="H3205" s="152"/>
      <c r="I3205" s="152" t="s">
        <v>506</v>
      </c>
      <c r="J3205">
        <v>64.84092918828857</v>
      </c>
      <c r="K3205" s="152" t="s">
        <v>745</v>
      </c>
      <c r="L3205" s="154" t="s">
        <v>747</v>
      </c>
      <c r="M3205">
        <v>2021</v>
      </c>
      <c r="N3205" t="s">
        <v>7617</v>
      </c>
    </row>
    <row r="3206" spans="1:14">
      <c r="A3206" s="152" t="s">
        <v>4083</v>
      </c>
      <c r="B3206" s="152" t="s">
        <v>444</v>
      </c>
      <c r="C3206" s="152" t="s">
        <v>740</v>
      </c>
      <c r="D3206" s="152"/>
      <c r="E3206" s="152" t="s">
        <v>231</v>
      </c>
      <c r="F3206"/>
      <c r="G3206" s="152"/>
      <c r="H3206" s="152"/>
      <c r="I3206" s="152" t="s">
        <v>506</v>
      </c>
      <c r="J3206">
        <v>44.052539350184567</v>
      </c>
      <c r="K3206" s="152" t="s">
        <v>745</v>
      </c>
      <c r="L3206" s="154" t="s">
        <v>747</v>
      </c>
      <c r="M3206">
        <v>2021</v>
      </c>
      <c r="N3206" t="s">
        <v>7618</v>
      </c>
    </row>
    <row r="3207" spans="1:14">
      <c r="A3207" s="152" t="s">
        <v>4084</v>
      </c>
      <c r="B3207" s="152" t="s">
        <v>444</v>
      </c>
      <c r="C3207" s="152" t="s">
        <v>740</v>
      </c>
      <c r="D3207" s="152"/>
      <c r="E3207" s="152" t="s">
        <v>232</v>
      </c>
      <c r="F3207"/>
      <c r="G3207" s="152"/>
      <c r="H3207" s="152"/>
      <c r="I3207" s="152" t="s">
        <v>506</v>
      </c>
      <c r="J3207">
        <v>16.284557672071596</v>
      </c>
      <c r="K3207" s="152" t="s">
        <v>745</v>
      </c>
      <c r="L3207" s="154" t="s">
        <v>747</v>
      </c>
      <c r="M3207">
        <v>2021</v>
      </c>
      <c r="N3207" t="s">
        <v>7619</v>
      </c>
    </row>
    <row r="3208" spans="1:14">
      <c r="A3208" s="152" t="s">
        <v>4085</v>
      </c>
      <c r="B3208" s="152" t="s">
        <v>444</v>
      </c>
      <c r="C3208" s="152" t="s">
        <v>740</v>
      </c>
      <c r="D3208" s="152"/>
      <c r="E3208" s="152" t="s">
        <v>239</v>
      </c>
      <c r="F3208"/>
      <c r="G3208" s="152"/>
      <c r="H3208" s="152"/>
      <c r="I3208" s="152" t="s">
        <v>506</v>
      </c>
      <c r="J3208">
        <v>15.00876639693135</v>
      </c>
      <c r="K3208" s="152" t="s">
        <v>745</v>
      </c>
      <c r="L3208" s="154" t="s">
        <v>747</v>
      </c>
      <c r="M3208">
        <v>2021</v>
      </c>
      <c r="N3208" t="s">
        <v>7620</v>
      </c>
    </row>
    <row r="3209" spans="1:14">
      <c r="A3209" s="152" t="s">
        <v>4086</v>
      </c>
      <c r="B3209" s="152" t="s">
        <v>444</v>
      </c>
      <c r="C3209" s="152" t="s">
        <v>740</v>
      </c>
      <c r="D3209" s="152"/>
      <c r="E3209" s="152" t="s">
        <v>245</v>
      </c>
      <c r="F3209"/>
      <c r="G3209" s="152"/>
      <c r="H3209" s="152"/>
      <c r="I3209" s="152" t="s">
        <v>506</v>
      </c>
      <c r="J3209">
        <v>14.620979442231711</v>
      </c>
      <c r="K3209" s="152" t="s">
        <v>745</v>
      </c>
      <c r="L3209" s="154" t="s">
        <v>747</v>
      </c>
      <c r="M3209">
        <v>2021</v>
      </c>
      <c r="N3209" t="s">
        <v>7621</v>
      </c>
    </row>
    <row r="3210" spans="1:14">
      <c r="A3210" s="152" t="s">
        <v>4087</v>
      </c>
      <c r="B3210" s="152" t="s">
        <v>444</v>
      </c>
      <c r="C3210" s="152" t="s">
        <v>740</v>
      </c>
      <c r="D3210" s="152"/>
      <c r="E3210" s="152" t="s">
        <v>252</v>
      </c>
      <c r="F3210"/>
      <c r="G3210" s="152"/>
      <c r="H3210" s="152"/>
      <c r="I3210" s="152" t="s">
        <v>506</v>
      </c>
      <c r="J3210">
        <v>23.31511780497782</v>
      </c>
      <c r="K3210" s="152" t="s">
        <v>745</v>
      </c>
      <c r="L3210" s="154" t="s">
        <v>747</v>
      </c>
      <c r="M3210">
        <v>2021</v>
      </c>
      <c r="N3210" t="s">
        <v>7622</v>
      </c>
    </row>
    <row r="3211" spans="1:14">
      <c r="A3211" s="152" t="s">
        <v>4088</v>
      </c>
      <c r="B3211" s="152" t="s">
        <v>444</v>
      </c>
      <c r="C3211" s="152" t="s">
        <v>740</v>
      </c>
      <c r="D3211" s="152"/>
      <c r="E3211" s="152" t="s">
        <v>255</v>
      </c>
      <c r="F3211"/>
      <c r="G3211" s="152"/>
      <c r="H3211" s="152"/>
      <c r="I3211" s="152" t="s">
        <v>506</v>
      </c>
      <c r="J3211">
        <v>43.18717664817845</v>
      </c>
      <c r="K3211" s="152" t="s">
        <v>745</v>
      </c>
      <c r="L3211" s="154" t="s">
        <v>747</v>
      </c>
      <c r="M3211">
        <v>2021</v>
      </c>
      <c r="N3211" t="s">
        <v>7623</v>
      </c>
    </row>
    <row r="3212" spans="1:14">
      <c r="A3212" s="152" t="s">
        <v>4089</v>
      </c>
      <c r="B3212" s="152" t="s">
        <v>444</v>
      </c>
      <c r="C3212" s="152" t="s">
        <v>740</v>
      </c>
      <c r="D3212" s="152"/>
      <c r="E3212" s="152" t="s">
        <v>256</v>
      </c>
      <c r="F3212"/>
      <c r="G3212" s="152"/>
      <c r="H3212" s="152"/>
      <c r="I3212" s="152" t="s">
        <v>506</v>
      </c>
      <c r="J3212">
        <v>74.946543501836004</v>
      </c>
      <c r="K3212" s="152" t="s">
        <v>745</v>
      </c>
      <c r="L3212" s="154" t="s">
        <v>747</v>
      </c>
      <c r="M3212">
        <v>2021</v>
      </c>
      <c r="N3212" t="s">
        <v>7624</v>
      </c>
    </row>
    <row r="3213" spans="1:14">
      <c r="A3213" s="152" t="s">
        <v>4090</v>
      </c>
      <c r="B3213" s="152" t="s">
        <v>444</v>
      </c>
      <c r="C3213" s="152" t="s">
        <v>740</v>
      </c>
      <c r="D3213" s="152"/>
      <c r="E3213" s="152" t="s">
        <v>257</v>
      </c>
      <c r="F3213"/>
      <c r="G3213" s="152"/>
      <c r="H3213" s="152"/>
      <c r="I3213" s="152" t="s">
        <v>506</v>
      </c>
      <c r="J3213">
        <v>16.280785619727212</v>
      </c>
      <c r="K3213" s="152" t="s">
        <v>745</v>
      </c>
      <c r="L3213" s="154" t="s">
        <v>747</v>
      </c>
      <c r="M3213">
        <v>2021</v>
      </c>
      <c r="N3213" t="s">
        <v>7625</v>
      </c>
    </row>
    <row r="3214" spans="1:14">
      <c r="A3214" s="152" t="s">
        <v>4091</v>
      </c>
      <c r="B3214" s="152" t="s">
        <v>444</v>
      </c>
      <c r="C3214" s="152" t="s">
        <v>740</v>
      </c>
      <c r="D3214" s="152"/>
      <c r="E3214" s="152" t="s">
        <v>260</v>
      </c>
      <c r="F3214"/>
      <c r="G3214" s="152"/>
      <c r="H3214" s="152"/>
      <c r="I3214" s="152" t="s">
        <v>506</v>
      </c>
      <c r="J3214">
        <v>10.278182084965348</v>
      </c>
      <c r="K3214" s="152" t="s">
        <v>745</v>
      </c>
      <c r="L3214" s="154" t="s">
        <v>747</v>
      </c>
      <c r="M3214">
        <v>2021</v>
      </c>
      <c r="N3214" t="s">
        <v>7626</v>
      </c>
    </row>
    <row r="3215" spans="1:14">
      <c r="A3215" s="152" t="s">
        <v>4092</v>
      </c>
      <c r="B3215" s="152" t="s">
        <v>444</v>
      </c>
      <c r="C3215" s="152" t="s">
        <v>740</v>
      </c>
      <c r="D3215" s="152"/>
      <c r="E3215" s="152" t="s">
        <v>495</v>
      </c>
      <c r="F3215"/>
      <c r="G3215" s="152"/>
      <c r="H3215" s="152"/>
      <c r="I3215" s="152" t="s">
        <v>506</v>
      </c>
      <c r="J3215">
        <v>44.561645962657096</v>
      </c>
      <c r="K3215" s="152" t="s">
        <v>745</v>
      </c>
      <c r="L3215" s="154" t="s">
        <v>747</v>
      </c>
      <c r="M3215">
        <v>2021</v>
      </c>
      <c r="N3215" t="s">
        <v>7627</v>
      </c>
    </row>
    <row r="3216" spans="1:14">
      <c r="A3216" s="152" t="s">
        <v>4093</v>
      </c>
      <c r="B3216" s="152" t="s">
        <v>444</v>
      </c>
      <c r="C3216" s="152" t="s">
        <v>740</v>
      </c>
      <c r="D3216" s="152"/>
      <c r="E3216" s="152" t="s">
        <v>269</v>
      </c>
      <c r="F3216"/>
      <c r="G3216" s="152"/>
      <c r="H3216" s="152"/>
      <c r="I3216" s="152" t="s">
        <v>506</v>
      </c>
      <c r="J3216">
        <v>64.786714587260619</v>
      </c>
      <c r="K3216" s="152" t="s">
        <v>745</v>
      </c>
      <c r="L3216" s="154" t="s">
        <v>747</v>
      </c>
      <c r="M3216">
        <v>2021</v>
      </c>
      <c r="N3216" t="s">
        <v>7628</v>
      </c>
    </row>
    <row r="3217" spans="1:14">
      <c r="A3217" s="152" t="s">
        <v>4094</v>
      </c>
      <c r="B3217" s="152" t="s">
        <v>444</v>
      </c>
      <c r="C3217" s="152" t="s">
        <v>740</v>
      </c>
      <c r="D3217" s="152"/>
      <c r="E3217" s="152" t="s">
        <v>275</v>
      </c>
      <c r="F3217"/>
      <c r="G3217" s="152"/>
      <c r="H3217" s="152"/>
      <c r="I3217" s="152" t="s">
        <v>506</v>
      </c>
      <c r="J3217">
        <v>68.452022551054839</v>
      </c>
      <c r="K3217" s="152" t="s">
        <v>745</v>
      </c>
      <c r="L3217" s="154" t="s">
        <v>747</v>
      </c>
      <c r="M3217">
        <v>2021</v>
      </c>
      <c r="N3217" t="s">
        <v>7629</v>
      </c>
    </row>
    <row r="3218" spans="1:14">
      <c r="A3218" s="152" t="s">
        <v>4095</v>
      </c>
      <c r="B3218" s="152" t="s">
        <v>444</v>
      </c>
      <c r="C3218" s="152" t="s">
        <v>740</v>
      </c>
      <c r="D3218" s="152"/>
      <c r="E3218" s="152" t="s">
        <v>276</v>
      </c>
      <c r="F3218"/>
      <c r="G3218" s="152"/>
      <c r="H3218" s="152"/>
      <c r="I3218" s="152" t="s">
        <v>506</v>
      </c>
      <c r="J3218">
        <v>16.017840067095481</v>
      </c>
      <c r="K3218" s="152" t="s">
        <v>745</v>
      </c>
      <c r="L3218" s="154" t="s">
        <v>747</v>
      </c>
      <c r="M3218">
        <v>2021</v>
      </c>
      <c r="N3218" t="s">
        <v>7630</v>
      </c>
    </row>
    <row r="3219" spans="1:14">
      <c r="A3219" s="152" t="s">
        <v>4096</v>
      </c>
      <c r="B3219" s="152" t="s">
        <v>444</v>
      </c>
      <c r="C3219" s="152" t="s">
        <v>740</v>
      </c>
      <c r="D3219" s="152"/>
      <c r="E3219" s="152" t="s">
        <v>277</v>
      </c>
      <c r="F3219"/>
      <c r="G3219" s="152"/>
      <c r="H3219" s="152"/>
      <c r="I3219" s="152" t="s">
        <v>506</v>
      </c>
      <c r="J3219">
        <v>9.4847636363985206</v>
      </c>
      <c r="K3219" s="152" t="s">
        <v>745</v>
      </c>
      <c r="L3219" s="154" t="s">
        <v>747</v>
      </c>
      <c r="M3219">
        <v>2021</v>
      </c>
      <c r="N3219" t="s">
        <v>7631</v>
      </c>
    </row>
    <row r="3220" spans="1:14">
      <c r="A3220" s="152" t="s">
        <v>4097</v>
      </c>
      <c r="B3220" s="152" t="s">
        <v>444</v>
      </c>
      <c r="C3220" s="152" t="s">
        <v>740</v>
      </c>
      <c r="D3220" s="152"/>
      <c r="E3220" s="152" t="s">
        <v>281</v>
      </c>
      <c r="F3220"/>
      <c r="G3220" s="152"/>
      <c r="H3220" s="152"/>
      <c r="I3220" s="152" t="s">
        <v>506</v>
      </c>
      <c r="J3220">
        <v>23.581943110163756</v>
      </c>
      <c r="K3220" s="152" t="s">
        <v>745</v>
      </c>
      <c r="L3220" s="154" t="s">
        <v>747</v>
      </c>
      <c r="M3220">
        <v>2021</v>
      </c>
      <c r="N3220" t="s">
        <v>7632</v>
      </c>
    </row>
    <row r="3221" spans="1:14">
      <c r="A3221" s="152" t="s">
        <v>4098</v>
      </c>
      <c r="B3221" s="152" t="s">
        <v>444</v>
      </c>
      <c r="C3221" s="152" t="s">
        <v>740</v>
      </c>
      <c r="D3221" s="152"/>
      <c r="E3221" s="152" t="s">
        <v>283</v>
      </c>
      <c r="F3221"/>
      <c r="G3221" s="152"/>
      <c r="H3221" s="152"/>
      <c r="I3221" s="152" t="s">
        <v>506</v>
      </c>
      <c r="J3221">
        <v>58.668488887682997</v>
      </c>
      <c r="K3221" s="152" t="s">
        <v>745</v>
      </c>
      <c r="L3221" s="154" t="s">
        <v>747</v>
      </c>
      <c r="M3221">
        <v>2021</v>
      </c>
      <c r="N3221" t="s">
        <v>7633</v>
      </c>
    </row>
    <row r="3222" spans="1:14">
      <c r="A3222" s="152" t="s">
        <v>4099</v>
      </c>
      <c r="B3222" s="152" t="s">
        <v>444</v>
      </c>
      <c r="C3222" s="152" t="s">
        <v>740</v>
      </c>
      <c r="D3222" s="152"/>
      <c r="E3222" s="152" t="s">
        <v>496</v>
      </c>
      <c r="F3222"/>
      <c r="G3222" s="152"/>
      <c r="H3222" s="152"/>
      <c r="I3222" s="152" t="s">
        <v>506</v>
      </c>
      <c r="J3222">
        <v>80.374694934954547</v>
      </c>
      <c r="K3222" s="152" t="s">
        <v>745</v>
      </c>
      <c r="L3222" s="154" t="s">
        <v>747</v>
      </c>
      <c r="M3222">
        <v>2021</v>
      </c>
      <c r="N3222" t="s">
        <v>7634</v>
      </c>
    </row>
    <row r="3223" spans="1:14">
      <c r="A3223" s="152" t="s">
        <v>4100</v>
      </c>
      <c r="B3223" s="152" t="s">
        <v>444</v>
      </c>
      <c r="C3223" s="152" t="s">
        <v>740</v>
      </c>
      <c r="D3223" s="152"/>
      <c r="E3223" s="152" t="s">
        <v>291</v>
      </c>
      <c r="F3223"/>
      <c r="G3223" s="152"/>
      <c r="H3223" s="152"/>
      <c r="I3223" s="152" t="s">
        <v>506</v>
      </c>
      <c r="J3223">
        <v>30.894167139312486</v>
      </c>
      <c r="K3223" s="152" t="s">
        <v>745</v>
      </c>
      <c r="L3223" s="154" t="s">
        <v>747</v>
      </c>
      <c r="M3223">
        <v>2021</v>
      </c>
      <c r="N3223" t="s">
        <v>7635</v>
      </c>
    </row>
    <row r="3224" spans="1:14">
      <c r="A3224" s="152" t="s">
        <v>4101</v>
      </c>
      <c r="B3224" s="152" t="s">
        <v>444</v>
      </c>
      <c r="C3224" s="152" t="s">
        <v>740</v>
      </c>
      <c r="D3224" s="152"/>
      <c r="E3224" s="152" t="s">
        <v>293</v>
      </c>
      <c r="F3224"/>
      <c r="G3224" s="152"/>
      <c r="H3224" s="152"/>
      <c r="I3224" s="152" t="s">
        <v>506</v>
      </c>
      <c r="J3224">
        <v>82.106358608759336</v>
      </c>
      <c r="K3224" s="152" t="s">
        <v>745</v>
      </c>
      <c r="L3224" s="154" t="s">
        <v>747</v>
      </c>
      <c r="M3224">
        <v>2021</v>
      </c>
      <c r="N3224" t="s">
        <v>7636</v>
      </c>
    </row>
    <row r="3225" spans="1:14">
      <c r="A3225" s="152" t="s">
        <v>4102</v>
      </c>
      <c r="B3225" s="152" t="s">
        <v>444</v>
      </c>
      <c r="C3225" s="152" t="s">
        <v>740</v>
      </c>
      <c r="D3225" s="152"/>
      <c r="E3225" s="152" t="s">
        <v>294</v>
      </c>
      <c r="F3225"/>
      <c r="G3225" s="152"/>
      <c r="H3225" s="152"/>
      <c r="I3225" s="152" t="s">
        <v>506</v>
      </c>
      <c r="J3225">
        <v>103.53539113311656</v>
      </c>
      <c r="K3225" s="152" t="s">
        <v>745</v>
      </c>
      <c r="L3225" s="154" t="s">
        <v>747</v>
      </c>
      <c r="M3225">
        <v>2021</v>
      </c>
      <c r="N3225" t="s">
        <v>7637</v>
      </c>
    </row>
    <row r="3226" spans="1:14">
      <c r="A3226" s="152" t="s">
        <v>4103</v>
      </c>
      <c r="B3226" s="152" t="s">
        <v>444</v>
      </c>
      <c r="C3226" s="152" t="s">
        <v>740</v>
      </c>
      <c r="D3226" s="152"/>
      <c r="E3226" s="152" t="s">
        <v>296</v>
      </c>
      <c r="F3226"/>
      <c r="G3226" s="152"/>
      <c r="H3226" s="152"/>
      <c r="I3226" s="152" t="s">
        <v>506</v>
      </c>
      <c r="J3226">
        <v>28.038675985842715</v>
      </c>
      <c r="K3226" s="152" t="s">
        <v>745</v>
      </c>
      <c r="L3226" s="154" t="s">
        <v>747</v>
      </c>
      <c r="M3226">
        <v>2021</v>
      </c>
      <c r="N3226" t="s">
        <v>7638</v>
      </c>
    </row>
    <row r="3227" spans="1:14">
      <c r="A3227" s="152" t="s">
        <v>4104</v>
      </c>
      <c r="B3227" s="152" t="s">
        <v>444</v>
      </c>
      <c r="C3227" s="152" t="s">
        <v>740</v>
      </c>
      <c r="D3227" s="152"/>
      <c r="E3227" s="152" t="s">
        <v>297</v>
      </c>
      <c r="F3227"/>
      <c r="G3227" s="152"/>
      <c r="H3227" s="152"/>
      <c r="I3227" s="152" t="s">
        <v>506</v>
      </c>
      <c r="J3227">
        <v>59.719878968670692</v>
      </c>
      <c r="K3227" s="152" t="s">
        <v>745</v>
      </c>
      <c r="L3227" s="154" t="s">
        <v>747</v>
      </c>
      <c r="M3227">
        <v>2021</v>
      </c>
      <c r="N3227" t="s">
        <v>7639</v>
      </c>
    </row>
    <row r="3228" spans="1:14">
      <c r="A3228" s="152" t="s">
        <v>4105</v>
      </c>
      <c r="B3228" s="152" t="s">
        <v>444</v>
      </c>
      <c r="C3228" s="152" t="s">
        <v>740</v>
      </c>
      <c r="D3228" s="152"/>
      <c r="E3228" s="152" t="s">
        <v>298</v>
      </c>
      <c r="F3228"/>
      <c r="G3228" s="152"/>
      <c r="H3228" s="152"/>
      <c r="I3228" s="152" t="s">
        <v>506</v>
      </c>
      <c r="J3228">
        <v>30.440387456207603</v>
      </c>
      <c r="K3228" s="152" t="s">
        <v>745</v>
      </c>
      <c r="L3228" s="154" t="s">
        <v>747</v>
      </c>
      <c r="M3228">
        <v>2021</v>
      </c>
      <c r="N3228" t="s">
        <v>7640</v>
      </c>
    </row>
    <row r="3229" spans="1:14">
      <c r="A3229" s="152" t="s">
        <v>4106</v>
      </c>
      <c r="B3229" s="152" t="s">
        <v>444</v>
      </c>
      <c r="C3229" s="152" t="s">
        <v>740</v>
      </c>
      <c r="D3229" s="152"/>
      <c r="E3229" s="152" t="s">
        <v>300</v>
      </c>
      <c r="F3229"/>
      <c r="G3229" s="152"/>
      <c r="H3229" s="152"/>
      <c r="I3229" s="152" t="s">
        <v>506</v>
      </c>
      <c r="J3229">
        <v>70.926586279853865</v>
      </c>
      <c r="K3229" s="152" t="s">
        <v>745</v>
      </c>
      <c r="L3229" s="154" t="s">
        <v>747</v>
      </c>
      <c r="M3229">
        <v>2021</v>
      </c>
      <c r="N3229" t="s">
        <v>7641</v>
      </c>
    </row>
    <row r="3230" spans="1:14">
      <c r="A3230" s="152" t="s">
        <v>4107</v>
      </c>
      <c r="B3230" s="152" t="s">
        <v>444</v>
      </c>
      <c r="C3230" s="152" t="s">
        <v>740</v>
      </c>
      <c r="D3230" s="152"/>
      <c r="E3230" s="152" t="s">
        <v>301</v>
      </c>
      <c r="F3230"/>
      <c r="G3230" s="152"/>
      <c r="H3230" s="152"/>
      <c r="I3230" s="152" t="s">
        <v>506</v>
      </c>
      <c r="J3230">
        <v>80.757893239783698</v>
      </c>
      <c r="K3230" s="152" t="s">
        <v>745</v>
      </c>
      <c r="L3230" s="154" t="s">
        <v>747</v>
      </c>
      <c r="M3230">
        <v>2021</v>
      </c>
      <c r="N3230" t="s">
        <v>7642</v>
      </c>
    </row>
    <row r="3231" spans="1:14">
      <c r="A3231" s="152" t="s">
        <v>4108</v>
      </c>
      <c r="B3231" s="152" t="s">
        <v>444</v>
      </c>
      <c r="C3231" s="152" t="s">
        <v>740</v>
      </c>
      <c r="D3231" s="152"/>
      <c r="E3231" s="152" t="s">
        <v>302</v>
      </c>
      <c r="F3231"/>
      <c r="G3231" s="152"/>
      <c r="H3231" s="152"/>
      <c r="I3231" s="152" t="s">
        <v>506</v>
      </c>
      <c r="J3231">
        <v>151.9828336782893</v>
      </c>
      <c r="K3231" s="152" t="s">
        <v>745</v>
      </c>
      <c r="L3231" s="154" t="s">
        <v>747</v>
      </c>
      <c r="M3231">
        <v>2021</v>
      </c>
      <c r="N3231" t="s">
        <v>7643</v>
      </c>
    </row>
    <row r="3232" spans="1:14">
      <c r="A3232" s="152" t="s">
        <v>4109</v>
      </c>
      <c r="B3232" s="152" t="s">
        <v>444</v>
      </c>
      <c r="C3232" s="152" t="s">
        <v>740</v>
      </c>
      <c r="D3232" s="152"/>
      <c r="E3232" s="152" t="s">
        <v>497</v>
      </c>
      <c r="F3232"/>
      <c r="G3232" s="152"/>
      <c r="H3232" s="152"/>
      <c r="I3232" s="152" t="s">
        <v>506</v>
      </c>
      <c r="J3232">
        <v>75.258661542200358</v>
      </c>
      <c r="K3232" s="152" t="s">
        <v>745</v>
      </c>
      <c r="L3232" s="154" t="s">
        <v>747</v>
      </c>
      <c r="M3232">
        <v>2021</v>
      </c>
      <c r="N3232" t="s">
        <v>7644</v>
      </c>
    </row>
    <row r="3233" spans="1:14">
      <c r="A3233" s="152" t="s">
        <v>4110</v>
      </c>
      <c r="B3233" s="152" t="s">
        <v>444</v>
      </c>
      <c r="C3233" s="152" t="s">
        <v>740</v>
      </c>
      <c r="D3233" s="152"/>
      <c r="E3233" s="152" t="s">
        <v>498</v>
      </c>
      <c r="F3233"/>
      <c r="G3233" s="152"/>
      <c r="H3233" s="152"/>
      <c r="I3233" s="152" t="s">
        <v>506</v>
      </c>
      <c r="J3233">
        <v>92.077828862506394</v>
      </c>
      <c r="K3233" s="152" t="s">
        <v>745</v>
      </c>
      <c r="L3233" s="154" t="s">
        <v>747</v>
      </c>
      <c r="M3233">
        <v>2021</v>
      </c>
      <c r="N3233" t="s">
        <v>7645</v>
      </c>
    </row>
    <row r="3234" spans="1:14">
      <c r="A3234" s="152" t="s">
        <v>4111</v>
      </c>
      <c r="B3234" s="152" t="s">
        <v>444</v>
      </c>
      <c r="C3234" s="152" t="s">
        <v>740</v>
      </c>
      <c r="D3234" s="152"/>
      <c r="E3234" s="152" t="s">
        <v>318</v>
      </c>
      <c r="F3234"/>
      <c r="G3234" s="152"/>
      <c r="H3234" s="152"/>
      <c r="I3234" s="152" t="s">
        <v>506</v>
      </c>
      <c r="J3234">
        <v>93.734801620693219</v>
      </c>
      <c r="K3234" s="152" t="s">
        <v>745</v>
      </c>
      <c r="L3234" s="154" t="s">
        <v>747</v>
      </c>
      <c r="M3234">
        <v>2021</v>
      </c>
      <c r="N3234" t="s">
        <v>7646</v>
      </c>
    </row>
    <row r="3235" spans="1:14">
      <c r="A3235" s="152" t="s">
        <v>4112</v>
      </c>
      <c r="B3235" s="152" t="s">
        <v>444</v>
      </c>
      <c r="C3235" s="152" t="s">
        <v>740</v>
      </c>
      <c r="D3235" s="152"/>
      <c r="E3235" s="152" t="s">
        <v>319</v>
      </c>
      <c r="F3235"/>
      <c r="G3235" s="152"/>
      <c r="H3235" s="152"/>
      <c r="I3235" s="152" t="s">
        <v>506</v>
      </c>
      <c r="J3235">
        <v>226.25508715039035</v>
      </c>
      <c r="K3235" s="152" t="s">
        <v>745</v>
      </c>
      <c r="L3235" s="154" t="s">
        <v>747</v>
      </c>
      <c r="M3235">
        <v>2021</v>
      </c>
      <c r="N3235" t="s">
        <v>7647</v>
      </c>
    </row>
    <row r="3236" spans="1:14">
      <c r="A3236" s="152" t="s">
        <v>4113</v>
      </c>
      <c r="B3236" s="152" t="s">
        <v>444</v>
      </c>
      <c r="C3236" s="152" t="s">
        <v>740</v>
      </c>
      <c r="D3236" s="152"/>
      <c r="E3236" s="152" t="s">
        <v>325</v>
      </c>
      <c r="F3236"/>
      <c r="G3236" s="152"/>
      <c r="H3236" s="152"/>
      <c r="I3236" s="152" t="s">
        <v>506</v>
      </c>
      <c r="J3236">
        <v>31.198352490158427</v>
      </c>
      <c r="K3236" s="152" t="s">
        <v>745</v>
      </c>
      <c r="L3236" s="154" t="s">
        <v>747</v>
      </c>
      <c r="M3236">
        <v>2021</v>
      </c>
      <c r="N3236" t="s">
        <v>7648</v>
      </c>
    </row>
    <row r="3237" spans="1:14">
      <c r="A3237" s="152" t="s">
        <v>4114</v>
      </c>
      <c r="B3237" s="152" t="s">
        <v>444</v>
      </c>
      <c r="C3237" s="152" t="s">
        <v>740</v>
      </c>
      <c r="D3237" s="152"/>
      <c r="E3237" s="152" t="s">
        <v>329</v>
      </c>
      <c r="F3237"/>
      <c r="G3237" s="152"/>
      <c r="H3237" s="152"/>
      <c r="I3237" s="152" t="s">
        <v>506</v>
      </c>
      <c r="J3237">
        <v>61.303076408200241</v>
      </c>
      <c r="K3237" s="152" t="s">
        <v>745</v>
      </c>
      <c r="L3237" s="154" t="s">
        <v>747</v>
      </c>
      <c r="M3237">
        <v>2021</v>
      </c>
      <c r="N3237" t="s">
        <v>7649</v>
      </c>
    </row>
    <row r="3238" spans="1:14">
      <c r="A3238" s="152" t="s">
        <v>4115</v>
      </c>
      <c r="B3238" s="152" t="s">
        <v>444</v>
      </c>
      <c r="C3238" s="152" t="s">
        <v>740</v>
      </c>
      <c r="D3238" s="152"/>
      <c r="E3238" s="152" t="s">
        <v>335</v>
      </c>
      <c r="F3238"/>
      <c r="G3238" s="152"/>
      <c r="H3238" s="152"/>
      <c r="I3238" s="152" t="s">
        <v>506</v>
      </c>
      <c r="J3238">
        <v>24.513693526139068</v>
      </c>
      <c r="K3238" s="152" t="s">
        <v>745</v>
      </c>
      <c r="L3238" s="154" t="s">
        <v>747</v>
      </c>
      <c r="M3238">
        <v>2021</v>
      </c>
      <c r="N3238" t="s">
        <v>7650</v>
      </c>
    </row>
    <row r="3239" spans="1:14">
      <c r="A3239" s="152" t="s">
        <v>4116</v>
      </c>
      <c r="B3239" s="152" t="s">
        <v>444</v>
      </c>
      <c r="C3239" s="152" t="s">
        <v>740</v>
      </c>
      <c r="D3239" s="152"/>
      <c r="E3239" s="152" t="s">
        <v>336</v>
      </c>
      <c r="F3239"/>
      <c r="G3239" s="152"/>
      <c r="H3239" s="152"/>
      <c r="I3239" s="152" t="s">
        <v>506</v>
      </c>
      <c r="J3239">
        <v>11.41023872667679</v>
      </c>
      <c r="K3239" s="152" t="s">
        <v>745</v>
      </c>
      <c r="L3239" s="154" t="s">
        <v>747</v>
      </c>
      <c r="M3239">
        <v>2021</v>
      </c>
      <c r="N3239" t="s">
        <v>7651</v>
      </c>
    </row>
    <row r="3240" spans="1:14">
      <c r="A3240" s="152" t="s">
        <v>4117</v>
      </c>
      <c r="B3240" s="152" t="s">
        <v>444</v>
      </c>
      <c r="C3240" s="152" t="s">
        <v>740</v>
      </c>
      <c r="D3240" s="152"/>
      <c r="E3240" s="152" t="s">
        <v>342</v>
      </c>
      <c r="F3240"/>
      <c r="G3240" s="152"/>
      <c r="H3240" s="152"/>
      <c r="I3240" s="152" t="s">
        <v>506</v>
      </c>
      <c r="J3240">
        <v>116.7379105472194</v>
      </c>
      <c r="K3240" s="152" t="s">
        <v>745</v>
      </c>
      <c r="L3240" s="154" t="s">
        <v>747</v>
      </c>
      <c r="M3240">
        <v>2021</v>
      </c>
      <c r="N3240" t="s">
        <v>7652</v>
      </c>
    </row>
    <row r="3241" spans="1:14">
      <c r="A3241" s="152" t="s">
        <v>4118</v>
      </c>
      <c r="B3241" s="152" t="s">
        <v>444</v>
      </c>
      <c r="C3241" s="152" t="s">
        <v>740</v>
      </c>
      <c r="D3241" s="152"/>
      <c r="E3241" s="152" t="s">
        <v>345</v>
      </c>
      <c r="F3241"/>
      <c r="G3241" s="152"/>
      <c r="H3241" s="152"/>
      <c r="I3241" s="152" t="s">
        <v>506</v>
      </c>
      <c r="J3241">
        <v>28.05939579097322</v>
      </c>
      <c r="K3241" s="152" t="s">
        <v>745</v>
      </c>
      <c r="L3241" s="154" t="s">
        <v>747</v>
      </c>
      <c r="M3241">
        <v>2021</v>
      </c>
      <c r="N3241" t="s">
        <v>7653</v>
      </c>
    </row>
    <row r="3242" spans="1:14">
      <c r="A3242" s="152" t="s">
        <v>4119</v>
      </c>
      <c r="B3242" s="152" t="s">
        <v>444</v>
      </c>
      <c r="C3242" s="152" t="s">
        <v>740</v>
      </c>
      <c r="D3242" s="152"/>
      <c r="E3242" s="152" t="s">
        <v>348</v>
      </c>
      <c r="F3242"/>
      <c r="G3242" s="152"/>
      <c r="H3242" s="152"/>
      <c r="I3242" s="152" t="s">
        <v>506</v>
      </c>
      <c r="J3242">
        <v>39.791392052848835</v>
      </c>
      <c r="K3242" s="152" t="s">
        <v>745</v>
      </c>
      <c r="L3242" s="154" t="s">
        <v>747</v>
      </c>
      <c r="M3242">
        <v>2021</v>
      </c>
      <c r="N3242" t="s">
        <v>7654</v>
      </c>
    </row>
    <row r="3243" spans="1:14">
      <c r="A3243" s="152" t="s">
        <v>4120</v>
      </c>
      <c r="B3243" s="152" t="s">
        <v>444</v>
      </c>
      <c r="C3243" s="152" t="s">
        <v>740</v>
      </c>
      <c r="D3243" s="152"/>
      <c r="E3243" s="152" t="s">
        <v>349</v>
      </c>
      <c r="F3243"/>
      <c r="G3243" s="152"/>
      <c r="H3243" s="152"/>
      <c r="I3243" s="152" t="s">
        <v>506</v>
      </c>
      <c r="J3243">
        <v>82.455154968141571</v>
      </c>
      <c r="K3243" s="152" t="s">
        <v>745</v>
      </c>
      <c r="L3243" s="154" t="s">
        <v>747</v>
      </c>
      <c r="M3243">
        <v>2021</v>
      </c>
      <c r="N3243" t="s">
        <v>7655</v>
      </c>
    </row>
    <row r="3244" spans="1:14">
      <c r="A3244" s="152" t="s">
        <v>4121</v>
      </c>
      <c r="B3244" s="152" t="s">
        <v>444</v>
      </c>
      <c r="C3244" s="152" t="s">
        <v>740</v>
      </c>
      <c r="D3244" s="152"/>
      <c r="E3244" s="152" t="s">
        <v>350</v>
      </c>
      <c r="F3244"/>
      <c r="G3244" s="152"/>
      <c r="H3244" s="152"/>
      <c r="I3244" s="152" t="s">
        <v>506</v>
      </c>
      <c r="J3244">
        <v>48.077705502347655</v>
      </c>
      <c r="K3244" s="152" t="s">
        <v>745</v>
      </c>
      <c r="L3244" s="154" t="s">
        <v>747</v>
      </c>
      <c r="M3244">
        <v>2021</v>
      </c>
      <c r="N3244" t="s">
        <v>7656</v>
      </c>
    </row>
    <row r="3245" spans="1:14">
      <c r="A3245" s="152" t="s">
        <v>4122</v>
      </c>
      <c r="B3245" s="152" t="s">
        <v>444</v>
      </c>
      <c r="C3245" s="152" t="s">
        <v>740</v>
      </c>
      <c r="D3245" s="152"/>
      <c r="E3245" s="152" t="s">
        <v>351</v>
      </c>
      <c r="F3245"/>
      <c r="G3245" s="152"/>
      <c r="H3245" s="152"/>
      <c r="I3245" s="152" t="s">
        <v>506</v>
      </c>
      <c r="J3245">
        <v>36.68958817486574</v>
      </c>
      <c r="K3245" s="152" t="s">
        <v>745</v>
      </c>
      <c r="L3245" s="154" t="s">
        <v>747</v>
      </c>
      <c r="M3245">
        <v>2021</v>
      </c>
      <c r="N3245" t="s">
        <v>7657</v>
      </c>
    </row>
    <row r="3246" spans="1:14">
      <c r="A3246" s="152" t="s">
        <v>4123</v>
      </c>
      <c r="B3246" s="152" t="s">
        <v>444</v>
      </c>
      <c r="C3246" s="152" t="s">
        <v>740</v>
      </c>
      <c r="D3246" s="152"/>
      <c r="E3246" s="152" t="s">
        <v>352</v>
      </c>
      <c r="F3246"/>
      <c r="G3246" s="152"/>
      <c r="H3246" s="152"/>
      <c r="I3246" s="152" t="s">
        <v>506</v>
      </c>
      <c r="J3246">
        <v>136.6291274009042</v>
      </c>
      <c r="K3246" s="152" t="s">
        <v>745</v>
      </c>
      <c r="L3246" s="154" t="s">
        <v>747</v>
      </c>
      <c r="M3246">
        <v>2021</v>
      </c>
      <c r="N3246" t="s">
        <v>7658</v>
      </c>
    </row>
    <row r="3247" spans="1:14">
      <c r="A3247" s="152" t="s">
        <v>4124</v>
      </c>
      <c r="B3247" s="152" t="s">
        <v>444</v>
      </c>
      <c r="C3247" s="152" t="s">
        <v>740</v>
      </c>
      <c r="D3247" s="152"/>
      <c r="E3247" s="152" t="s">
        <v>353</v>
      </c>
      <c r="F3247"/>
      <c r="G3247" s="152"/>
      <c r="H3247" s="152"/>
      <c r="I3247" s="152" t="s">
        <v>506</v>
      </c>
      <c r="J3247">
        <v>32.813597406427107</v>
      </c>
      <c r="K3247" s="152" t="s">
        <v>745</v>
      </c>
      <c r="L3247" s="154" t="s">
        <v>747</v>
      </c>
      <c r="M3247">
        <v>2021</v>
      </c>
      <c r="N3247" t="s">
        <v>7659</v>
      </c>
    </row>
    <row r="3248" spans="1:14">
      <c r="A3248" s="152" t="s">
        <v>4125</v>
      </c>
      <c r="B3248" s="152" t="s">
        <v>444</v>
      </c>
      <c r="C3248" s="152" t="s">
        <v>740</v>
      </c>
      <c r="D3248" s="152"/>
      <c r="E3248" s="152" t="s">
        <v>354</v>
      </c>
      <c r="F3248"/>
      <c r="G3248" s="152"/>
      <c r="H3248" s="152"/>
      <c r="I3248" s="152" t="s">
        <v>506</v>
      </c>
      <c r="J3248">
        <v>40.374993145511596</v>
      </c>
      <c r="K3248" s="152" t="s">
        <v>745</v>
      </c>
      <c r="L3248" s="154" t="s">
        <v>747</v>
      </c>
      <c r="M3248">
        <v>2021</v>
      </c>
      <c r="N3248" t="s">
        <v>7660</v>
      </c>
    </row>
    <row r="3249" spans="1:14">
      <c r="A3249" s="152" t="s">
        <v>4126</v>
      </c>
      <c r="B3249" s="152" t="s">
        <v>444</v>
      </c>
      <c r="C3249" s="152" t="s">
        <v>740</v>
      </c>
      <c r="D3249" s="152"/>
      <c r="E3249" s="152" t="s">
        <v>360</v>
      </c>
      <c r="F3249"/>
      <c r="G3249" s="152"/>
      <c r="H3249" s="152"/>
      <c r="I3249" s="152" t="s">
        <v>506</v>
      </c>
      <c r="J3249">
        <v>143.30186440076253</v>
      </c>
      <c r="K3249" s="152" t="s">
        <v>745</v>
      </c>
      <c r="L3249" s="154" t="s">
        <v>747</v>
      </c>
      <c r="M3249">
        <v>2021</v>
      </c>
      <c r="N3249" t="s">
        <v>7661</v>
      </c>
    </row>
    <row r="3250" spans="1:14">
      <c r="A3250" s="152" t="s">
        <v>4127</v>
      </c>
      <c r="B3250" s="152" t="s">
        <v>444</v>
      </c>
      <c r="C3250" s="152" t="s">
        <v>740</v>
      </c>
      <c r="D3250" s="152"/>
      <c r="E3250" s="152" t="s">
        <v>365</v>
      </c>
      <c r="F3250"/>
      <c r="G3250" s="152"/>
      <c r="H3250" s="152"/>
      <c r="I3250" s="152" t="s">
        <v>506</v>
      </c>
      <c r="J3250">
        <v>35.462413843861725</v>
      </c>
      <c r="K3250" s="152" t="s">
        <v>745</v>
      </c>
      <c r="L3250" s="154" t="s">
        <v>747</v>
      </c>
      <c r="M3250">
        <v>2021</v>
      </c>
      <c r="N3250" t="s">
        <v>7662</v>
      </c>
    </row>
    <row r="3251" spans="1:14">
      <c r="A3251" s="152" t="s">
        <v>4128</v>
      </c>
      <c r="B3251" s="152" t="s">
        <v>444</v>
      </c>
      <c r="C3251" s="152" t="s">
        <v>740</v>
      </c>
      <c r="D3251" s="152"/>
      <c r="E3251" s="152" t="s">
        <v>369</v>
      </c>
      <c r="F3251"/>
      <c r="G3251" s="152"/>
      <c r="H3251" s="152"/>
      <c r="I3251" s="152" t="s">
        <v>506</v>
      </c>
      <c r="J3251">
        <v>74.158098714409434</v>
      </c>
      <c r="K3251" s="152" t="s">
        <v>745</v>
      </c>
      <c r="L3251" s="154" t="s">
        <v>747</v>
      </c>
      <c r="M3251">
        <v>2021</v>
      </c>
      <c r="N3251" t="s">
        <v>7663</v>
      </c>
    </row>
    <row r="3252" spans="1:14">
      <c r="A3252" s="152" t="s">
        <v>4129</v>
      </c>
      <c r="B3252" s="152" t="s">
        <v>444</v>
      </c>
      <c r="C3252" s="152" t="s">
        <v>740</v>
      </c>
      <c r="D3252" s="152"/>
      <c r="E3252" s="152" t="s">
        <v>371</v>
      </c>
      <c r="F3252"/>
      <c r="G3252" s="152"/>
      <c r="H3252" s="152"/>
      <c r="I3252" s="152" t="s">
        <v>506</v>
      </c>
      <c r="J3252">
        <v>18.703532579269879</v>
      </c>
      <c r="K3252" s="152" t="s">
        <v>745</v>
      </c>
      <c r="L3252" s="154" t="s">
        <v>747</v>
      </c>
      <c r="M3252">
        <v>2021</v>
      </c>
      <c r="N3252" t="s">
        <v>7664</v>
      </c>
    </row>
    <row r="3253" spans="1:14">
      <c r="A3253" s="152" t="s">
        <v>4130</v>
      </c>
      <c r="B3253" s="152" t="s">
        <v>444</v>
      </c>
      <c r="C3253" s="152" t="s">
        <v>740</v>
      </c>
      <c r="D3253" s="152"/>
      <c r="E3253" s="152" t="s">
        <v>377</v>
      </c>
      <c r="F3253"/>
      <c r="G3253" s="152"/>
      <c r="H3253" s="152"/>
      <c r="I3253" s="152" t="s">
        <v>506</v>
      </c>
      <c r="J3253">
        <v>10.27356141286165</v>
      </c>
      <c r="K3253" s="152" t="s">
        <v>745</v>
      </c>
      <c r="L3253" s="154" t="s">
        <v>747</v>
      </c>
      <c r="M3253">
        <v>2021</v>
      </c>
      <c r="N3253" t="s">
        <v>7665</v>
      </c>
    </row>
    <row r="3254" spans="1:14">
      <c r="A3254" s="152" t="s">
        <v>4131</v>
      </c>
      <c r="B3254" s="152" t="s">
        <v>444</v>
      </c>
      <c r="C3254" s="152" t="s">
        <v>740</v>
      </c>
      <c r="D3254" s="152"/>
      <c r="E3254" s="152" t="s">
        <v>500</v>
      </c>
      <c r="F3254"/>
      <c r="G3254" s="152"/>
      <c r="H3254" s="152"/>
      <c r="I3254" s="152" t="s">
        <v>506</v>
      </c>
      <c r="J3254"/>
      <c r="K3254" s="152" t="s">
        <v>745</v>
      </c>
      <c r="L3254" s="154" t="s">
        <v>747</v>
      </c>
      <c r="M3254">
        <v>2021</v>
      </c>
      <c r="N3254" t="s">
        <v>7666</v>
      </c>
    </row>
    <row r="3255" spans="1:14">
      <c r="A3255" s="152" t="s">
        <v>4132</v>
      </c>
      <c r="B3255" s="152" t="s">
        <v>444</v>
      </c>
      <c r="C3255" s="152" t="s">
        <v>740</v>
      </c>
      <c r="D3255" s="152"/>
      <c r="E3255" s="152" t="s">
        <v>380</v>
      </c>
      <c r="F3255"/>
      <c r="G3255" s="152"/>
      <c r="H3255" s="152"/>
      <c r="I3255" s="152" t="s">
        <v>506</v>
      </c>
      <c r="J3255">
        <v>65.20912890935611</v>
      </c>
      <c r="K3255" s="152" t="s">
        <v>745</v>
      </c>
      <c r="L3255" s="154" t="s">
        <v>747</v>
      </c>
      <c r="M3255">
        <v>2021</v>
      </c>
      <c r="N3255" t="s">
        <v>7667</v>
      </c>
    </row>
    <row r="3256" spans="1:14">
      <c r="A3256" s="152" t="s">
        <v>4133</v>
      </c>
      <c r="B3256" s="152" t="s">
        <v>444</v>
      </c>
      <c r="C3256" s="152" t="s">
        <v>740</v>
      </c>
      <c r="D3256" s="152"/>
      <c r="E3256" s="152" t="s">
        <v>386</v>
      </c>
      <c r="F3256"/>
      <c r="G3256" s="152"/>
      <c r="H3256" s="152"/>
      <c r="I3256" s="152" t="s">
        <v>506</v>
      </c>
      <c r="J3256">
        <v>41.908285829723212</v>
      </c>
      <c r="K3256" s="152" t="s">
        <v>745</v>
      </c>
      <c r="L3256" s="154" t="s">
        <v>747</v>
      </c>
      <c r="M3256">
        <v>2021</v>
      </c>
      <c r="N3256" t="s">
        <v>7668</v>
      </c>
    </row>
    <row r="3257" spans="1:14">
      <c r="A3257" s="152" t="s">
        <v>4134</v>
      </c>
      <c r="B3257" s="152" t="s">
        <v>444</v>
      </c>
      <c r="C3257" s="152" t="s">
        <v>740</v>
      </c>
      <c r="D3257" s="152"/>
      <c r="E3257" s="152" t="s">
        <v>391</v>
      </c>
      <c r="F3257"/>
      <c r="G3257" s="152"/>
      <c r="H3257" s="152"/>
      <c r="I3257" s="152" t="s">
        <v>506</v>
      </c>
      <c r="J3257">
        <v>125.68158406861131</v>
      </c>
      <c r="K3257" s="152" t="s">
        <v>745</v>
      </c>
      <c r="L3257" s="154" t="s">
        <v>747</v>
      </c>
      <c r="M3257">
        <v>2021</v>
      </c>
      <c r="N3257" t="s">
        <v>7669</v>
      </c>
    </row>
    <row r="3258" spans="1:14">
      <c r="A3258" s="152" t="s">
        <v>4135</v>
      </c>
      <c r="B3258" s="152" t="s">
        <v>444</v>
      </c>
      <c r="C3258" s="152" t="s">
        <v>740</v>
      </c>
      <c r="D3258" s="152"/>
      <c r="E3258" s="152" t="s">
        <v>501</v>
      </c>
      <c r="F3258"/>
      <c r="G3258" s="152"/>
      <c r="H3258" s="152"/>
      <c r="I3258" s="152" t="s">
        <v>506</v>
      </c>
      <c r="J3258">
        <v>16.949811252726892</v>
      </c>
      <c r="K3258" s="152" t="s">
        <v>745</v>
      </c>
      <c r="L3258" s="154" t="s">
        <v>747</v>
      </c>
      <c r="M3258">
        <v>2021</v>
      </c>
      <c r="N3258" t="s">
        <v>7670</v>
      </c>
    </row>
    <row r="3259" spans="1:14">
      <c r="A3259" s="152" t="s">
        <v>4136</v>
      </c>
      <c r="B3259" s="152" t="s">
        <v>444</v>
      </c>
      <c r="C3259" s="152" t="s">
        <v>740</v>
      </c>
      <c r="D3259" s="152"/>
      <c r="E3259" s="152" t="s">
        <v>502</v>
      </c>
      <c r="F3259"/>
      <c r="G3259" s="152"/>
      <c r="H3259" s="152"/>
      <c r="I3259" s="152" t="s">
        <v>506</v>
      </c>
      <c r="J3259">
        <v>22.9143166821965</v>
      </c>
      <c r="K3259" s="152" t="s">
        <v>745</v>
      </c>
      <c r="L3259" s="154" t="s">
        <v>747</v>
      </c>
      <c r="M3259">
        <v>2021</v>
      </c>
      <c r="N3259" t="s">
        <v>7671</v>
      </c>
    </row>
    <row r="3260" spans="1:14">
      <c r="A3260" s="152" t="s">
        <v>4137</v>
      </c>
      <c r="B3260" s="152" t="s">
        <v>444</v>
      </c>
      <c r="C3260" s="152" t="s">
        <v>740</v>
      </c>
      <c r="D3260" s="152"/>
      <c r="E3260" s="152" t="s">
        <v>392</v>
      </c>
      <c r="F3260"/>
      <c r="G3260" s="152"/>
      <c r="H3260" s="152"/>
      <c r="I3260" s="152" t="s">
        <v>506</v>
      </c>
      <c r="J3260"/>
      <c r="K3260" s="152" t="s">
        <v>745</v>
      </c>
      <c r="L3260" s="154" t="s">
        <v>747</v>
      </c>
      <c r="M3260">
        <v>2021</v>
      </c>
      <c r="N3260" t="s">
        <v>7672</v>
      </c>
    </row>
    <row r="3261" spans="1:14">
      <c r="A3261" s="152" t="s">
        <v>4138</v>
      </c>
      <c r="B3261" s="152" t="s">
        <v>444</v>
      </c>
      <c r="C3261" s="152" t="s">
        <v>740</v>
      </c>
      <c r="D3261" s="152"/>
      <c r="E3261" s="152" t="s">
        <v>503</v>
      </c>
      <c r="F3261"/>
      <c r="G3261" s="152"/>
      <c r="H3261" s="152"/>
      <c r="I3261" s="152" t="s">
        <v>506</v>
      </c>
      <c r="J3261">
        <v>55.154196868369105</v>
      </c>
      <c r="K3261" s="152" t="s">
        <v>745</v>
      </c>
      <c r="L3261" s="154" t="s">
        <v>747</v>
      </c>
      <c r="M3261">
        <v>2021</v>
      </c>
      <c r="N3261" t="s">
        <v>7673</v>
      </c>
    </row>
    <row r="3262" spans="1:14">
      <c r="A3262" s="152" t="s">
        <v>4139</v>
      </c>
      <c r="B3262" s="152" t="s">
        <v>443</v>
      </c>
      <c r="C3262" s="152" t="s">
        <v>190</v>
      </c>
      <c r="D3262" s="152"/>
      <c r="E3262" s="152" t="s">
        <v>537</v>
      </c>
      <c r="F3262"/>
      <c r="G3262" s="152"/>
      <c r="H3262" s="152" t="s">
        <v>135</v>
      </c>
      <c r="I3262" s="152" t="s">
        <v>506</v>
      </c>
      <c r="J3262">
        <v>0.19324767053546749</v>
      </c>
      <c r="K3262" s="152" t="s">
        <v>748</v>
      </c>
      <c r="L3262" s="154" t="s">
        <v>747</v>
      </c>
      <c r="M3262">
        <v>2021</v>
      </c>
      <c r="N3262" t="s">
        <v>7674</v>
      </c>
    </row>
    <row r="3263" spans="1:14">
      <c r="A3263" s="152" t="s">
        <v>4140</v>
      </c>
      <c r="B3263" s="152" t="s">
        <v>443</v>
      </c>
      <c r="C3263" s="152" t="s">
        <v>190</v>
      </c>
      <c r="D3263" s="152"/>
      <c r="E3263" s="152" t="s">
        <v>538</v>
      </c>
      <c r="F3263"/>
      <c r="G3263" s="152"/>
      <c r="H3263" s="152" t="s">
        <v>135</v>
      </c>
      <c r="I3263" s="152" t="s">
        <v>506</v>
      </c>
      <c r="J3263">
        <v>0</v>
      </c>
      <c r="K3263" s="152" t="s">
        <v>748</v>
      </c>
      <c r="L3263" s="154" t="s">
        <v>747</v>
      </c>
      <c r="M3263">
        <v>2021</v>
      </c>
      <c r="N3263" t="s">
        <v>7675</v>
      </c>
    </row>
    <row r="3264" spans="1:14">
      <c r="A3264" s="152" t="s">
        <v>4141</v>
      </c>
      <c r="B3264" s="152" t="s">
        <v>443</v>
      </c>
      <c r="C3264" s="152" t="s">
        <v>190</v>
      </c>
      <c r="D3264" s="152"/>
      <c r="E3264" s="152" t="s">
        <v>539</v>
      </c>
      <c r="F3264"/>
      <c r="G3264" s="152"/>
      <c r="H3264" s="152" t="s">
        <v>135</v>
      </c>
      <c r="I3264" s="152" t="s">
        <v>506</v>
      </c>
      <c r="J3264">
        <v>0.39735996599998508</v>
      </c>
      <c r="K3264" s="152" t="s">
        <v>748</v>
      </c>
      <c r="L3264" s="154" t="s">
        <v>747</v>
      </c>
      <c r="M3264">
        <v>2021</v>
      </c>
      <c r="N3264" t="s">
        <v>7676</v>
      </c>
    </row>
    <row r="3265" spans="1:14">
      <c r="A3265" s="152" t="s">
        <v>4142</v>
      </c>
      <c r="B3265" s="152" t="s">
        <v>443</v>
      </c>
      <c r="C3265" s="152" t="s">
        <v>190</v>
      </c>
      <c r="D3265" s="152"/>
      <c r="E3265" s="152" t="s">
        <v>4143</v>
      </c>
      <c r="F3265"/>
      <c r="G3265" s="152"/>
      <c r="H3265" s="152" t="s">
        <v>135</v>
      </c>
      <c r="I3265" s="152" t="s">
        <v>506</v>
      </c>
      <c r="J3265">
        <v>0.51585178606230508</v>
      </c>
      <c r="K3265" s="152" t="s">
        <v>748</v>
      </c>
      <c r="L3265" s="154" t="s">
        <v>747</v>
      </c>
      <c r="M3265">
        <v>2021</v>
      </c>
      <c r="N3265" t="s">
        <v>7677</v>
      </c>
    </row>
    <row r="3266" spans="1:14">
      <c r="A3266" s="152" t="s">
        <v>4144</v>
      </c>
      <c r="B3266" s="152" t="s">
        <v>443</v>
      </c>
      <c r="C3266" s="152" t="s">
        <v>190</v>
      </c>
      <c r="D3266" s="152"/>
      <c r="E3266" s="152" t="s">
        <v>226</v>
      </c>
      <c r="F3266"/>
      <c r="G3266" s="152"/>
      <c r="H3266" s="152" t="s">
        <v>135</v>
      </c>
      <c r="I3266" s="152" t="s">
        <v>506</v>
      </c>
      <c r="J3266">
        <v>6.9673849573517396E-2</v>
      </c>
      <c r="K3266" s="152" t="s">
        <v>748</v>
      </c>
      <c r="L3266" s="154" t="s">
        <v>747</v>
      </c>
      <c r="M3266">
        <v>2021</v>
      </c>
      <c r="N3266" t="s">
        <v>7678</v>
      </c>
    </row>
    <row r="3267" spans="1:14">
      <c r="A3267" s="152" t="s">
        <v>4145</v>
      </c>
      <c r="B3267" s="152" t="s">
        <v>443</v>
      </c>
      <c r="C3267" s="152" t="s">
        <v>190</v>
      </c>
      <c r="D3267" s="152"/>
      <c r="E3267" s="152" t="s">
        <v>227</v>
      </c>
      <c r="F3267"/>
      <c r="G3267" s="152"/>
      <c r="H3267" s="152" t="s">
        <v>135</v>
      </c>
      <c r="I3267" s="152" t="s">
        <v>506</v>
      </c>
      <c r="J3267">
        <v>0.74769930024477493</v>
      </c>
      <c r="K3267" s="152" t="s">
        <v>748</v>
      </c>
      <c r="L3267" s="154" t="s">
        <v>747</v>
      </c>
      <c r="M3267">
        <v>2021</v>
      </c>
      <c r="N3267" t="s">
        <v>7679</v>
      </c>
    </row>
    <row r="3268" spans="1:14">
      <c r="A3268" s="152" t="s">
        <v>4146</v>
      </c>
      <c r="B3268" s="152" t="s">
        <v>443</v>
      </c>
      <c r="C3268" s="152" t="s">
        <v>190</v>
      </c>
      <c r="D3268" s="152"/>
      <c r="E3268" s="152" t="s">
        <v>4147</v>
      </c>
      <c r="F3268"/>
      <c r="G3268" s="152"/>
      <c r="H3268" s="152" t="s">
        <v>135</v>
      </c>
      <c r="I3268" s="152" t="s">
        <v>506</v>
      </c>
      <c r="J3268">
        <v>0.47154055157656488</v>
      </c>
      <c r="K3268" s="152" t="s">
        <v>748</v>
      </c>
      <c r="L3268" s="154" t="s">
        <v>747</v>
      </c>
      <c r="M3268">
        <v>2021</v>
      </c>
      <c r="N3268" t="s">
        <v>7680</v>
      </c>
    </row>
    <row r="3269" spans="1:14">
      <c r="A3269" s="152" t="s">
        <v>4148</v>
      </c>
      <c r="B3269" s="152" t="s">
        <v>443</v>
      </c>
      <c r="C3269" s="152" t="s">
        <v>190</v>
      </c>
      <c r="D3269" s="152"/>
      <c r="E3269" s="152" t="s">
        <v>228</v>
      </c>
      <c r="F3269"/>
      <c r="G3269" s="152"/>
      <c r="H3269" s="152" t="s">
        <v>135</v>
      </c>
      <c r="I3269" s="152" t="s">
        <v>506</v>
      </c>
      <c r="J3269">
        <v>0.48936326941013636</v>
      </c>
      <c r="K3269" s="152" t="s">
        <v>748</v>
      </c>
      <c r="L3269" s="154" t="s">
        <v>747</v>
      </c>
      <c r="M3269">
        <v>2021</v>
      </c>
      <c r="N3269" t="s">
        <v>7681</v>
      </c>
    </row>
    <row r="3270" spans="1:14">
      <c r="A3270" s="152" t="s">
        <v>4149</v>
      </c>
      <c r="B3270" s="152" t="s">
        <v>443</v>
      </c>
      <c r="C3270" s="152" t="s">
        <v>190</v>
      </c>
      <c r="D3270" s="152"/>
      <c r="E3270" s="152" t="s">
        <v>229</v>
      </c>
      <c r="F3270"/>
      <c r="G3270" s="152"/>
      <c r="H3270" s="152" t="s">
        <v>135</v>
      </c>
      <c r="I3270" s="152" t="s">
        <v>506</v>
      </c>
      <c r="J3270">
        <v>0.28818336045538856</v>
      </c>
      <c r="K3270" s="152" t="s">
        <v>748</v>
      </c>
      <c r="L3270" s="154" t="s">
        <v>747</v>
      </c>
      <c r="M3270">
        <v>2021</v>
      </c>
      <c r="N3270" t="s">
        <v>7682</v>
      </c>
    </row>
    <row r="3271" spans="1:14">
      <c r="A3271" s="152" t="s">
        <v>4150</v>
      </c>
      <c r="B3271" s="152" t="s">
        <v>443</v>
      </c>
      <c r="C3271" s="152" t="s">
        <v>190</v>
      </c>
      <c r="D3271" s="152"/>
      <c r="E3271" s="152" t="s">
        <v>230</v>
      </c>
      <c r="F3271"/>
      <c r="G3271" s="152"/>
      <c r="H3271" s="152" t="s">
        <v>135</v>
      </c>
      <c r="I3271" s="152" t="s">
        <v>506</v>
      </c>
      <c r="J3271">
        <v>0.20454483749672869</v>
      </c>
      <c r="K3271" s="152" t="s">
        <v>748</v>
      </c>
      <c r="L3271" s="154" t="s">
        <v>747</v>
      </c>
      <c r="M3271">
        <v>2021</v>
      </c>
      <c r="N3271" t="s">
        <v>7683</v>
      </c>
    </row>
    <row r="3272" spans="1:14">
      <c r="A3272" s="152" t="s">
        <v>4151</v>
      </c>
      <c r="B3272" s="152" t="s">
        <v>443</v>
      </c>
      <c r="C3272" s="152" t="s">
        <v>190</v>
      </c>
      <c r="D3272" s="152"/>
      <c r="E3272" s="152" t="s">
        <v>398</v>
      </c>
      <c r="F3272"/>
      <c r="G3272" s="152"/>
      <c r="H3272" s="152" t="s">
        <v>135</v>
      </c>
      <c r="I3272" s="152" t="s">
        <v>506</v>
      </c>
      <c r="J3272">
        <v>0.42110279162662789</v>
      </c>
      <c r="K3272" s="152" t="s">
        <v>748</v>
      </c>
      <c r="L3272" s="154" t="s">
        <v>747</v>
      </c>
      <c r="M3272">
        <v>2021</v>
      </c>
      <c r="N3272" t="s">
        <v>7684</v>
      </c>
    </row>
    <row r="3273" spans="1:14">
      <c r="A3273" s="152" t="s">
        <v>4152</v>
      </c>
      <c r="B3273" s="152" t="s">
        <v>443</v>
      </c>
      <c r="C3273" s="152" t="s">
        <v>190</v>
      </c>
      <c r="D3273" s="152"/>
      <c r="E3273" s="152" t="s">
        <v>231</v>
      </c>
      <c r="F3273"/>
      <c r="G3273" s="152"/>
      <c r="H3273" s="152" t="s">
        <v>135</v>
      </c>
      <c r="I3273" s="152" t="s">
        <v>506</v>
      </c>
      <c r="J3273">
        <v>0.42053363647474784</v>
      </c>
      <c r="K3273" s="152" t="s">
        <v>748</v>
      </c>
      <c r="L3273" s="154" t="s">
        <v>747</v>
      </c>
      <c r="M3273">
        <v>2021</v>
      </c>
      <c r="N3273" t="s">
        <v>7685</v>
      </c>
    </row>
    <row r="3274" spans="1:14">
      <c r="A3274" s="152" t="s">
        <v>4153</v>
      </c>
      <c r="B3274" s="152" t="s">
        <v>443</v>
      </c>
      <c r="C3274" s="152" t="s">
        <v>190</v>
      </c>
      <c r="D3274" s="152"/>
      <c r="E3274" s="152" t="s">
        <v>232</v>
      </c>
      <c r="F3274"/>
      <c r="G3274" s="152"/>
      <c r="H3274" s="152" t="s">
        <v>135</v>
      </c>
      <c r="I3274" s="152" t="s">
        <v>506</v>
      </c>
      <c r="J3274">
        <v>0.11306459924536531</v>
      </c>
      <c r="K3274" s="152" t="s">
        <v>748</v>
      </c>
      <c r="L3274" s="154" t="s">
        <v>747</v>
      </c>
      <c r="M3274">
        <v>2021</v>
      </c>
      <c r="N3274" t="s">
        <v>7686</v>
      </c>
    </row>
    <row r="3275" spans="1:14">
      <c r="A3275" s="152" t="s">
        <v>4154</v>
      </c>
      <c r="B3275" s="152" t="s">
        <v>443</v>
      </c>
      <c r="C3275" s="152" t="s">
        <v>190</v>
      </c>
      <c r="D3275" s="152"/>
      <c r="E3275" s="152" t="s">
        <v>233</v>
      </c>
      <c r="F3275"/>
      <c r="G3275" s="152"/>
      <c r="H3275" s="152" t="s">
        <v>135</v>
      </c>
      <c r="I3275" s="152" t="s">
        <v>506</v>
      </c>
      <c r="J3275">
        <v>0.38434324668477948</v>
      </c>
      <c r="K3275" s="152" t="s">
        <v>748</v>
      </c>
      <c r="L3275" s="154" t="s">
        <v>747</v>
      </c>
      <c r="M3275">
        <v>2021</v>
      </c>
      <c r="N3275" t="s">
        <v>7687</v>
      </c>
    </row>
    <row r="3276" spans="1:14">
      <c r="A3276" s="152" t="s">
        <v>4155</v>
      </c>
      <c r="B3276" s="152" t="s">
        <v>443</v>
      </c>
      <c r="C3276" s="152" t="s">
        <v>190</v>
      </c>
      <c r="D3276" s="152"/>
      <c r="E3276" s="152" t="s">
        <v>4156</v>
      </c>
      <c r="F3276"/>
      <c r="G3276" s="152"/>
      <c r="H3276" s="152" t="s">
        <v>135</v>
      </c>
      <c r="I3276" s="152" t="s">
        <v>506</v>
      </c>
      <c r="J3276">
        <v>0.38412120695363094</v>
      </c>
      <c r="K3276" s="152" t="s">
        <v>748</v>
      </c>
      <c r="L3276" s="154" t="s">
        <v>747</v>
      </c>
      <c r="M3276">
        <v>2021</v>
      </c>
      <c r="N3276" t="s">
        <v>7688</v>
      </c>
    </row>
    <row r="3277" spans="1:14">
      <c r="A3277" s="152" t="s">
        <v>4157</v>
      </c>
      <c r="B3277" s="152" t="s">
        <v>443</v>
      </c>
      <c r="C3277" s="152" t="s">
        <v>190</v>
      </c>
      <c r="D3277" s="152"/>
      <c r="E3277" s="152" t="s">
        <v>234</v>
      </c>
      <c r="F3277"/>
      <c r="G3277" s="152"/>
      <c r="H3277" s="152" t="s">
        <v>135</v>
      </c>
      <c r="I3277" s="152" t="s">
        <v>506</v>
      </c>
      <c r="J3277">
        <v>0.44084390528246614</v>
      </c>
      <c r="K3277" s="152" t="s">
        <v>748</v>
      </c>
      <c r="L3277" s="154" t="s">
        <v>747</v>
      </c>
      <c r="M3277">
        <v>2021</v>
      </c>
      <c r="N3277" t="s">
        <v>7689</v>
      </c>
    </row>
    <row r="3278" spans="1:14">
      <c r="A3278" s="152" t="s">
        <v>4158</v>
      </c>
      <c r="B3278" s="152" t="s">
        <v>443</v>
      </c>
      <c r="C3278" s="152" t="s">
        <v>190</v>
      </c>
      <c r="D3278" s="152"/>
      <c r="E3278" s="152" t="s">
        <v>235</v>
      </c>
      <c r="F3278"/>
      <c r="G3278" s="152"/>
      <c r="H3278" s="152" t="s">
        <v>135</v>
      </c>
      <c r="I3278" s="152" t="s">
        <v>506</v>
      </c>
      <c r="J3278">
        <v>0.45426772236082774</v>
      </c>
      <c r="K3278" s="152" t="s">
        <v>748</v>
      </c>
      <c r="L3278" s="154" t="s">
        <v>747</v>
      </c>
      <c r="M3278">
        <v>2021</v>
      </c>
      <c r="N3278" t="s">
        <v>7690</v>
      </c>
    </row>
    <row r="3279" spans="1:14">
      <c r="A3279" s="152" t="s">
        <v>4159</v>
      </c>
      <c r="B3279" s="152" t="s">
        <v>443</v>
      </c>
      <c r="C3279" s="152" t="s">
        <v>190</v>
      </c>
      <c r="D3279" s="152"/>
      <c r="E3279" s="152" t="s">
        <v>236</v>
      </c>
      <c r="F3279"/>
      <c r="G3279" s="152"/>
      <c r="H3279" s="152" t="s">
        <v>135</v>
      </c>
      <c r="I3279" s="152" t="s">
        <v>506</v>
      </c>
      <c r="J3279">
        <v>0.41171393976072629</v>
      </c>
      <c r="K3279" s="152" t="s">
        <v>748</v>
      </c>
      <c r="L3279" s="154" t="s">
        <v>747</v>
      </c>
      <c r="M3279">
        <v>2021</v>
      </c>
      <c r="N3279" t="s">
        <v>7691</v>
      </c>
    </row>
    <row r="3280" spans="1:14">
      <c r="A3280" s="152" t="s">
        <v>4160</v>
      </c>
      <c r="B3280" s="152" t="s">
        <v>443</v>
      </c>
      <c r="C3280" s="152" t="s">
        <v>190</v>
      </c>
      <c r="D3280" s="152"/>
      <c r="E3280" s="152" t="s">
        <v>237</v>
      </c>
      <c r="F3280"/>
      <c r="G3280" s="152"/>
      <c r="H3280" s="152" t="s">
        <v>135</v>
      </c>
      <c r="I3280" s="152" t="s">
        <v>506</v>
      </c>
      <c r="J3280">
        <v>0.48399970861244168</v>
      </c>
      <c r="K3280" s="152" t="s">
        <v>748</v>
      </c>
      <c r="L3280" s="154" t="s">
        <v>747</v>
      </c>
      <c r="M3280">
        <v>2021</v>
      </c>
      <c r="N3280" t="s">
        <v>7692</v>
      </c>
    </row>
    <row r="3281" spans="1:14">
      <c r="A3281" s="152" t="s">
        <v>4161</v>
      </c>
      <c r="B3281" s="152" t="s">
        <v>443</v>
      </c>
      <c r="C3281" s="152" t="s">
        <v>190</v>
      </c>
      <c r="D3281" s="152"/>
      <c r="E3281" s="152" t="s">
        <v>238</v>
      </c>
      <c r="F3281"/>
      <c r="G3281" s="152"/>
      <c r="H3281" s="152" t="s">
        <v>135</v>
      </c>
      <c r="I3281" s="152" t="s">
        <v>506</v>
      </c>
      <c r="J3281">
        <v>0.29156017074610707</v>
      </c>
      <c r="K3281" s="152" t="s">
        <v>748</v>
      </c>
      <c r="L3281" s="154" t="s">
        <v>747</v>
      </c>
      <c r="M3281">
        <v>2021</v>
      </c>
      <c r="N3281" t="s">
        <v>7693</v>
      </c>
    </row>
    <row r="3282" spans="1:14">
      <c r="A3282" s="152" t="s">
        <v>4162</v>
      </c>
      <c r="B3282" s="152" t="s">
        <v>443</v>
      </c>
      <c r="C3282" s="152" t="s">
        <v>190</v>
      </c>
      <c r="D3282" s="152"/>
      <c r="E3282" s="152" t="s">
        <v>239</v>
      </c>
      <c r="F3282"/>
      <c r="G3282" s="152"/>
      <c r="H3282" s="152" t="s">
        <v>135</v>
      </c>
      <c r="I3282" s="152" t="s">
        <v>506</v>
      </c>
      <c r="J3282">
        <v>0.12439442830229973</v>
      </c>
      <c r="K3282" s="152" t="s">
        <v>748</v>
      </c>
      <c r="L3282" s="154" t="s">
        <v>747</v>
      </c>
      <c r="M3282">
        <v>2021</v>
      </c>
      <c r="N3282" t="s">
        <v>7694</v>
      </c>
    </row>
    <row r="3283" spans="1:14">
      <c r="A3283" s="152" t="s">
        <v>4163</v>
      </c>
      <c r="B3283" s="152" t="s">
        <v>443</v>
      </c>
      <c r="C3283" s="152" t="s">
        <v>190</v>
      </c>
      <c r="D3283" s="152"/>
      <c r="E3283" s="152" t="s">
        <v>240</v>
      </c>
      <c r="F3283"/>
      <c r="G3283" s="152"/>
      <c r="H3283" s="152" t="s">
        <v>135</v>
      </c>
      <c r="I3283" s="152" t="s">
        <v>506</v>
      </c>
      <c r="J3283">
        <v>0.18295145194239501</v>
      </c>
      <c r="K3283" s="152" t="s">
        <v>748</v>
      </c>
      <c r="L3283" s="154" t="s">
        <v>747</v>
      </c>
      <c r="M3283">
        <v>2021</v>
      </c>
      <c r="N3283" t="s">
        <v>7695</v>
      </c>
    </row>
    <row r="3284" spans="1:14">
      <c r="A3284" s="152" t="s">
        <v>4164</v>
      </c>
      <c r="B3284" s="152" t="s">
        <v>443</v>
      </c>
      <c r="C3284" s="152" t="s">
        <v>190</v>
      </c>
      <c r="D3284" s="152"/>
      <c r="E3284" s="152" t="s">
        <v>241</v>
      </c>
      <c r="F3284"/>
      <c r="G3284" s="152"/>
      <c r="H3284" s="152" t="s">
        <v>135</v>
      </c>
      <c r="I3284" s="152" t="s">
        <v>506</v>
      </c>
      <c r="J3284">
        <v>0.57576498270398824</v>
      </c>
      <c r="K3284" s="152" t="s">
        <v>748</v>
      </c>
      <c r="L3284" s="154" t="s">
        <v>747</v>
      </c>
      <c r="M3284">
        <v>2021</v>
      </c>
      <c r="N3284" t="s">
        <v>7696</v>
      </c>
    </row>
    <row r="3285" spans="1:14">
      <c r="A3285" s="152" t="s">
        <v>4165</v>
      </c>
      <c r="B3285" s="152" t="s">
        <v>443</v>
      </c>
      <c r="C3285" s="152" t="s">
        <v>190</v>
      </c>
      <c r="D3285" s="152"/>
      <c r="E3285" s="152" t="s">
        <v>4166</v>
      </c>
      <c r="F3285"/>
      <c r="G3285" s="152"/>
      <c r="H3285" s="152" t="s">
        <v>135</v>
      </c>
      <c r="I3285" s="152" t="s">
        <v>506</v>
      </c>
      <c r="J3285">
        <v>0.34150887228045818</v>
      </c>
      <c r="K3285" s="152" t="s">
        <v>748</v>
      </c>
      <c r="L3285" s="154" t="s">
        <v>747</v>
      </c>
      <c r="M3285">
        <v>2021</v>
      </c>
      <c r="N3285" t="s">
        <v>7697</v>
      </c>
    </row>
    <row r="3286" spans="1:14">
      <c r="A3286" s="152" t="s">
        <v>4167</v>
      </c>
      <c r="B3286" s="152" t="s">
        <v>443</v>
      </c>
      <c r="C3286" s="152" t="s">
        <v>190</v>
      </c>
      <c r="D3286" s="152"/>
      <c r="E3286" s="152" t="s">
        <v>242</v>
      </c>
      <c r="F3286"/>
      <c r="G3286" s="152"/>
      <c r="H3286" s="152" t="s">
        <v>135</v>
      </c>
      <c r="I3286" s="152" t="s">
        <v>506</v>
      </c>
      <c r="J3286">
        <v>0</v>
      </c>
      <c r="K3286" s="152" t="s">
        <v>748</v>
      </c>
      <c r="L3286" s="154" t="s">
        <v>747</v>
      </c>
      <c r="M3286">
        <v>2021</v>
      </c>
      <c r="N3286" t="s">
        <v>7698</v>
      </c>
    </row>
    <row r="3287" spans="1:14">
      <c r="A3287" s="152" t="s">
        <v>4168</v>
      </c>
      <c r="B3287" s="152" t="s">
        <v>443</v>
      </c>
      <c r="C3287" s="152" t="s">
        <v>190</v>
      </c>
      <c r="D3287" s="152"/>
      <c r="E3287" s="152" t="s">
        <v>4169</v>
      </c>
      <c r="F3287"/>
      <c r="G3287" s="152"/>
      <c r="H3287" s="152" t="s">
        <v>135</v>
      </c>
      <c r="I3287" s="152" t="s">
        <v>506</v>
      </c>
      <c r="J3287">
        <v>0.39328922931458055</v>
      </c>
      <c r="K3287" s="152" t="s">
        <v>748</v>
      </c>
      <c r="L3287" s="154" t="s">
        <v>747</v>
      </c>
      <c r="M3287">
        <v>2021</v>
      </c>
      <c r="N3287" t="s">
        <v>7699</v>
      </c>
    </row>
    <row r="3288" spans="1:14">
      <c r="A3288" s="152" t="s">
        <v>4170</v>
      </c>
      <c r="B3288" s="152" t="s">
        <v>443</v>
      </c>
      <c r="C3288" s="152" t="s">
        <v>190</v>
      </c>
      <c r="D3288" s="152"/>
      <c r="E3288" s="152" t="s">
        <v>4171</v>
      </c>
      <c r="F3288"/>
      <c r="G3288" s="152"/>
      <c r="H3288" s="152" t="s">
        <v>135</v>
      </c>
      <c r="I3288" s="152" t="s">
        <v>506</v>
      </c>
      <c r="J3288">
        <v>0.4002008502268069</v>
      </c>
      <c r="K3288" s="152" t="s">
        <v>748</v>
      </c>
      <c r="L3288" s="154" t="s">
        <v>747</v>
      </c>
      <c r="M3288">
        <v>2021</v>
      </c>
      <c r="N3288" t="s">
        <v>7700</v>
      </c>
    </row>
    <row r="3289" spans="1:14">
      <c r="A3289" s="152" t="s">
        <v>4172</v>
      </c>
      <c r="B3289" s="152" t="s">
        <v>443</v>
      </c>
      <c r="C3289" s="152" t="s">
        <v>190</v>
      </c>
      <c r="D3289" s="152"/>
      <c r="E3289" s="152" t="s">
        <v>243</v>
      </c>
      <c r="F3289"/>
      <c r="G3289" s="152"/>
      <c r="H3289" s="152" t="s">
        <v>135</v>
      </c>
      <c r="I3289" s="152" t="s">
        <v>506</v>
      </c>
      <c r="J3289">
        <v>0.73899703898176494</v>
      </c>
      <c r="K3289" s="152" t="s">
        <v>748</v>
      </c>
      <c r="L3289" s="154" t="s">
        <v>747</v>
      </c>
      <c r="M3289">
        <v>2021</v>
      </c>
      <c r="N3289" t="s">
        <v>7701</v>
      </c>
    </row>
    <row r="3290" spans="1:14">
      <c r="A3290" s="152" t="s">
        <v>4173</v>
      </c>
      <c r="B3290" s="152" t="s">
        <v>443</v>
      </c>
      <c r="C3290" s="152" t="s">
        <v>190</v>
      </c>
      <c r="D3290" s="152"/>
      <c r="E3290" s="152" t="s">
        <v>244</v>
      </c>
      <c r="F3290"/>
      <c r="G3290" s="152"/>
      <c r="H3290" s="152" t="s">
        <v>135</v>
      </c>
      <c r="I3290" s="152" t="s">
        <v>506</v>
      </c>
      <c r="J3290">
        <v>1.0702660561769677</v>
      </c>
      <c r="K3290" s="152" t="s">
        <v>748</v>
      </c>
      <c r="L3290" s="154" t="s">
        <v>747</v>
      </c>
      <c r="M3290">
        <v>2021</v>
      </c>
      <c r="N3290" t="s">
        <v>7702</v>
      </c>
    </row>
    <row r="3291" spans="1:14">
      <c r="A3291" s="152" t="s">
        <v>4174</v>
      </c>
      <c r="B3291" s="152" t="s">
        <v>443</v>
      </c>
      <c r="C3291" s="152" t="s">
        <v>190</v>
      </c>
      <c r="D3291" s="152"/>
      <c r="E3291" s="152" t="s">
        <v>245</v>
      </c>
      <c r="F3291"/>
      <c r="G3291" s="152"/>
      <c r="H3291" s="152" t="s">
        <v>135</v>
      </c>
      <c r="I3291" s="152" t="s">
        <v>506</v>
      </c>
      <c r="J3291">
        <v>0.15002455524249805</v>
      </c>
      <c r="K3291" s="152" t="s">
        <v>748</v>
      </c>
      <c r="L3291" s="154" t="s">
        <v>747</v>
      </c>
      <c r="M3291">
        <v>2021</v>
      </c>
      <c r="N3291" t="s">
        <v>7703</v>
      </c>
    </row>
    <row r="3292" spans="1:14">
      <c r="A3292" s="152" t="s">
        <v>4175</v>
      </c>
      <c r="B3292" s="152" t="s">
        <v>443</v>
      </c>
      <c r="C3292" s="152" t="s">
        <v>190</v>
      </c>
      <c r="D3292" s="152"/>
      <c r="E3292" s="152" t="s">
        <v>4176</v>
      </c>
      <c r="F3292"/>
      <c r="G3292" s="152"/>
      <c r="H3292" s="152" t="s">
        <v>135</v>
      </c>
      <c r="I3292" s="152" t="s">
        <v>506</v>
      </c>
      <c r="J3292">
        <v>0.42019370651198024</v>
      </c>
      <c r="K3292" s="152" t="s">
        <v>748</v>
      </c>
      <c r="L3292" s="154" t="s">
        <v>747</v>
      </c>
      <c r="M3292">
        <v>2021</v>
      </c>
      <c r="N3292" t="s">
        <v>7704</v>
      </c>
    </row>
    <row r="3293" spans="1:14">
      <c r="A3293" s="152" t="s">
        <v>4177</v>
      </c>
      <c r="B3293" s="152" t="s">
        <v>443</v>
      </c>
      <c r="C3293" s="152" t="s">
        <v>190</v>
      </c>
      <c r="D3293" s="152"/>
      <c r="E3293" s="152" t="s">
        <v>246</v>
      </c>
      <c r="F3293"/>
      <c r="G3293" s="152"/>
      <c r="H3293" s="152" t="s">
        <v>135</v>
      </c>
      <c r="I3293" s="152" t="s">
        <v>506</v>
      </c>
      <c r="J3293">
        <v>0.40716262469847075</v>
      </c>
      <c r="K3293" s="152" t="s">
        <v>748</v>
      </c>
      <c r="L3293" s="154" t="s">
        <v>747</v>
      </c>
      <c r="M3293">
        <v>2021</v>
      </c>
      <c r="N3293" t="s">
        <v>7705</v>
      </c>
    </row>
    <row r="3294" spans="1:14">
      <c r="A3294" s="152" t="s">
        <v>4178</v>
      </c>
      <c r="B3294" s="152" t="s">
        <v>443</v>
      </c>
      <c r="C3294" s="152" t="s">
        <v>190</v>
      </c>
      <c r="D3294" s="152"/>
      <c r="E3294" s="152" t="s">
        <v>247</v>
      </c>
      <c r="F3294"/>
      <c r="G3294" s="152"/>
      <c r="H3294" s="152" t="s">
        <v>135</v>
      </c>
      <c r="I3294" s="152" t="s">
        <v>506</v>
      </c>
      <c r="J3294">
        <v>0.49528073716719095</v>
      </c>
      <c r="K3294" s="152" t="s">
        <v>748</v>
      </c>
      <c r="L3294" s="154" t="s">
        <v>747</v>
      </c>
      <c r="M3294">
        <v>2021</v>
      </c>
      <c r="N3294" t="s">
        <v>7706</v>
      </c>
    </row>
    <row r="3295" spans="1:14">
      <c r="A3295" s="152" t="s">
        <v>4179</v>
      </c>
      <c r="B3295" s="152" t="s">
        <v>443</v>
      </c>
      <c r="C3295" s="152" t="s">
        <v>190</v>
      </c>
      <c r="D3295" s="152"/>
      <c r="E3295" s="152" t="s">
        <v>248</v>
      </c>
      <c r="F3295"/>
      <c r="G3295" s="152"/>
      <c r="H3295" s="152" t="s">
        <v>135</v>
      </c>
      <c r="I3295" s="152" t="s">
        <v>506</v>
      </c>
      <c r="J3295">
        <v>0.53909725528687413</v>
      </c>
      <c r="K3295" s="152" t="s">
        <v>748</v>
      </c>
      <c r="L3295" s="154" t="s">
        <v>747</v>
      </c>
      <c r="M3295">
        <v>2021</v>
      </c>
      <c r="N3295" t="s">
        <v>7707</v>
      </c>
    </row>
    <row r="3296" spans="1:14">
      <c r="A3296" s="152" t="s">
        <v>4180</v>
      </c>
      <c r="B3296" s="152" t="s">
        <v>443</v>
      </c>
      <c r="C3296" s="152" t="s">
        <v>190</v>
      </c>
      <c r="D3296" s="152"/>
      <c r="E3296" s="152" t="s">
        <v>249</v>
      </c>
      <c r="F3296"/>
      <c r="G3296" s="152"/>
      <c r="H3296" s="152" t="s">
        <v>135</v>
      </c>
      <c r="I3296" s="152" t="s">
        <v>506</v>
      </c>
      <c r="J3296">
        <v>0.19702455268316243</v>
      </c>
      <c r="K3296" s="152" t="s">
        <v>748</v>
      </c>
      <c r="L3296" s="154" t="s">
        <v>747</v>
      </c>
      <c r="M3296">
        <v>2021</v>
      </c>
      <c r="N3296" t="s">
        <v>7708</v>
      </c>
    </row>
    <row r="3297" spans="1:14">
      <c r="A3297" s="152" t="s">
        <v>4181</v>
      </c>
      <c r="B3297" s="152" t="s">
        <v>443</v>
      </c>
      <c r="C3297" s="152" t="s">
        <v>190</v>
      </c>
      <c r="D3297" s="152"/>
      <c r="E3297" s="152" t="s">
        <v>250</v>
      </c>
      <c r="F3297"/>
      <c r="G3297" s="152"/>
      <c r="H3297" s="152" t="s">
        <v>135</v>
      </c>
      <c r="I3297" s="152" t="s">
        <v>506</v>
      </c>
      <c r="J3297">
        <v>0.5878056579166453</v>
      </c>
      <c r="K3297" s="152" t="s">
        <v>748</v>
      </c>
      <c r="L3297" s="154" t="s">
        <v>747</v>
      </c>
      <c r="M3297">
        <v>2021</v>
      </c>
      <c r="N3297" t="s">
        <v>7709</v>
      </c>
    </row>
    <row r="3298" spans="1:14">
      <c r="A3298" s="152" t="s">
        <v>4182</v>
      </c>
      <c r="B3298" s="152" t="s">
        <v>443</v>
      </c>
      <c r="C3298" s="152" t="s">
        <v>190</v>
      </c>
      <c r="D3298" s="152"/>
      <c r="E3298" s="152" t="s">
        <v>251</v>
      </c>
      <c r="F3298"/>
      <c r="G3298" s="152"/>
      <c r="H3298" s="152" t="s">
        <v>135</v>
      </c>
      <c r="I3298" s="152" t="s">
        <v>506</v>
      </c>
      <c r="J3298">
        <v>0.35435330317016411</v>
      </c>
      <c r="K3298" s="152" t="s">
        <v>748</v>
      </c>
      <c r="L3298" s="154" t="s">
        <v>747</v>
      </c>
      <c r="M3298">
        <v>2021</v>
      </c>
      <c r="N3298" t="s">
        <v>7710</v>
      </c>
    </row>
    <row r="3299" spans="1:14">
      <c r="A3299" s="152" t="s">
        <v>4183</v>
      </c>
      <c r="B3299" s="152" t="s">
        <v>443</v>
      </c>
      <c r="C3299" s="152" t="s">
        <v>190</v>
      </c>
      <c r="D3299" s="152"/>
      <c r="E3299" s="152" t="s">
        <v>252</v>
      </c>
      <c r="F3299"/>
      <c r="G3299" s="152"/>
      <c r="H3299" s="152" t="s">
        <v>135</v>
      </c>
      <c r="I3299" s="152" t="s">
        <v>506</v>
      </c>
      <c r="J3299">
        <v>0.21336269883078726</v>
      </c>
      <c r="K3299" s="152" t="s">
        <v>748</v>
      </c>
      <c r="L3299" s="154" t="s">
        <v>747</v>
      </c>
      <c r="M3299">
        <v>2021</v>
      </c>
      <c r="N3299" t="s">
        <v>7711</v>
      </c>
    </row>
    <row r="3300" spans="1:14">
      <c r="A3300" s="152" t="s">
        <v>4184</v>
      </c>
      <c r="B3300" s="152" t="s">
        <v>443</v>
      </c>
      <c r="C3300" s="152" t="s">
        <v>190</v>
      </c>
      <c r="D3300" s="152"/>
      <c r="E3300" s="152" t="s">
        <v>757</v>
      </c>
      <c r="F3300"/>
      <c r="G3300" s="152"/>
      <c r="H3300" s="152" t="s">
        <v>135</v>
      </c>
      <c r="I3300" s="152" t="s">
        <v>506</v>
      </c>
      <c r="J3300">
        <v>0.43481413856751822</v>
      </c>
      <c r="K3300" s="152" t="s">
        <v>748</v>
      </c>
      <c r="L3300" s="154" t="s">
        <v>747</v>
      </c>
      <c r="M3300">
        <v>2021</v>
      </c>
      <c r="N3300" t="s">
        <v>7712</v>
      </c>
    </row>
    <row r="3301" spans="1:14">
      <c r="A3301" s="152" t="s">
        <v>4185</v>
      </c>
      <c r="B3301" s="152" t="s">
        <v>443</v>
      </c>
      <c r="C3301" s="152" t="s">
        <v>190</v>
      </c>
      <c r="D3301" s="152"/>
      <c r="E3301" s="152" t="s">
        <v>4186</v>
      </c>
      <c r="F3301"/>
      <c r="G3301" s="152"/>
      <c r="H3301" s="152" t="s">
        <v>135</v>
      </c>
      <c r="I3301" s="152" t="s">
        <v>506</v>
      </c>
      <c r="J3301">
        <v>0.50502036075606649</v>
      </c>
      <c r="K3301" s="152" t="s">
        <v>748</v>
      </c>
      <c r="L3301" s="154" t="s">
        <v>747</v>
      </c>
      <c r="M3301">
        <v>2021</v>
      </c>
      <c r="N3301" t="s">
        <v>7713</v>
      </c>
    </row>
    <row r="3302" spans="1:14">
      <c r="A3302" s="152" t="s">
        <v>4187</v>
      </c>
      <c r="B3302" s="152" t="s">
        <v>443</v>
      </c>
      <c r="C3302" s="152" t="s">
        <v>190</v>
      </c>
      <c r="D3302" s="152"/>
      <c r="E3302" s="152" t="s">
        <v>399</v>
      </c>
      <c r="F3302"/>
      <c r="G3302" s="152"/>
      <c r="H3302" s="152" t="s">
        <v>135</v>
      </c>
      <c r="I3302" s="152" t="s">
        <v>506</v>
      </c>
      <c r="J3302">
        <v>0.3726714673977749</v>
      </c>
      <c r="K3302" s="152" t="s">
        <v>748</v>
      </c>
      <c r="L3302" s="154" t="s">
        <v>747</v>
      </c>
      <c r="M3302">
        <v>2021</v>
      </c>
      <c r="N3302" t="s">
        <v>7714</v>
      </c>
    </row>
    <row r="3303" spans="1:14">
      <c r="A3303" s="152" t="s">
        <v>4188</v>
      </c>
      <c r="B3303" s="152" t="s">
        <v>443</v>
      </c>
      <c r="C3303" s="152" t="s">
        <v>190</v>
      </c>
      <c r="D3303" s="152"/>
      <c r="E3303" s="152" t="s">
        <v>253</v>
      </c>
      <c r="F3303"/>
      <c r="G3303" s="152"/>
      <c r="H3303" s="152" t="s">
        <v>135</v>
      </c>
      <c r="I3303" s="152" t="s">
        <v>506</v>
      </c>
      <c r="J3303">
        <v>7.6543270540411157E-2</v>
      </c>
      <c r="K3303" s="152" t="s">
        <v>748</v>
      </c>
      <c r="L3303" s="154" t="s">
        <v>747</v>
      </c>
      <c r="M3303">
        <v>2021</v>
      </c>
      <c r="N3303" t="s">
        <v>7715</v>
      </c>
    </row>
    <row r="3304" spans="1:14">
      <c r="A3304" s="152" t="s">
        <v>4189</v>
      </c>
      <c r="B3304" s="152" t="s">
        <v>443</v>
      </c>
      <c r="C3304" s="152" t="s">
        <v>190</v>
      </c>
      <c r="D3304" s="152"/>
      <c r="E3304" s="152" t="s">
        <v>254</v>
      </c>
      <c r="F3304"/>
      <c r="G3304" s="152"/>
      <c r="H3304" s="152" t="s">
        <v>135</v>
      </c>
      <c r="I3304" s="152" t="s">
        <v>506</v>
      </c>
      <c r="J3304">
        <v>0.58085894445251807</v>
      </c>
      <c r="K3304" s="152" t="s">
        <v>748</v>
      </c>
      <c r="L3304" s="154" t="s">
        <v>747</v>
      </c>
      <c r="M3304">
        <v>2021</v>
      </c>
      <c r="N3304" t="s">
        <v>7716</v>
      </c>
    </row>
    <row r="3305" spans="1:14">
      <c r="A3305" s="152" t="s">
        <v>4190</v>
      </c>
      <c r="B3305" s="152" t="s">
        <v>443</v>
      </c>
      <c r="C3305" s="152" t="s">
        <v>190</v>
      </c>
      <c r="D3305" s="152"/>
      <c r="E3305" s="152" t="s">
        <v>758</v>
      </c>
      <c r="F3305"/>
      <c r="G3305" s="152"/>
      <c r="H3305" s="152" t="s">
        <v>135</v>
      </c>
      <c r="I3305" s="152" t="s">
        <v>506</v>
      </c>
      <c r="J3305">
        <v>0.38864330796075547</v>
      </c>
      <c r="K3305" s="152" t="s">
        <v>748</v>
      </c>
      <c r="L3305" s="154" t="s">
        <v>747</v>
      </c>
      <c r="M3305">
        <v>2021</v>
      </c>
      <c r="N3305" t="s">
        <v>7717</v>
      </c>
    </row>
    <row r="3306" spans="1:14">
      <c r="A3306" s="152" t="s">
        <v>4191</v>
      </c>
      <c r="B3306" s="152" t="s">
        <v>443</v>
      </c>
      <c r="C3306" s="152" t="s">
        <v>190</v>
      </c>
      <c r="D3306" s="152"/>
      <c r="E3306" s="152" t="s">
        <v>255</v>
      </c>
      <c r="F3306"/>
      <c r="G3306" s="152"/>
      <c r="H3306" s="152" t="s">
        <v>135</v>
      </c>
      <c r="I3306" s="152" t="s">
        <v>506</v>
      </c>
      <c r="J3306">
        <v>0.23522759412950062</v>
      </c>
      <c r="K3306" s="152" t="s">
        <v>748</v>
      </c>
      <c r="L3306" s="154" t="s">
        <v>747</v>
      </c>
      <c r="M3306">
        <v>2021</v>
      </c>
      <c r="N3306" t="s">
        <v>7718</v>
      </c>
    </row>
    <row r="3307" spans="1:14">
      <c r="A3307" s="152" t="s">
        <v>4192</v>
      </c>
      <c r="B3307" s="152" t="s">
        <v>443</v>
      </c>
      <c r="C3307" s="152" t="s">
        <v>190</v>
      </c>
      <c r="D3307" s="152"/>
      <c r="E3307" s="152" t="s">
        <v>4193</v>
      </c>
      <c r="F3307"/>
      <c r="G3307" s="152"/>
      <c r="H3307" s="152" t="s">
        <v>135</v>
      </c>
      <c r="I3307" s="152" t="s">
        <v>506</v>
      </c>
      <c r="J3307">
        <v>0.48541165818310938</v>
      </c>
      <c r="K3307" s="152" t="s">
        <v>748</v>
      </c>
      <c r="L3307" s="154" t="s">
        <v>747</v>
      </c>
      <c r="M3307">
        <v>2021</v>
      </c>
      <c r="N3307" t="s">
        <v>7719</v>
      </c>
    </row>
    <row r="3308" spans="1:14">
      <c r="A3308" s="152" t="s">
        <v>4194</v>
      </c>
      <c r="B3308" s="152" t="s">
        <v>443</v>
      </c>
      <c r="C3308" s="152" t="s">
        <v>190</v>
      </c>
      <c r="D3308" s="152"/>
      <c r="E3308" s="152" t="s">
        <v>257</v>
      </c>
      <c r="F3308"/>
      <c r="G3308" s="152"/>
      <c r="H3308" s="152" t="s">
        <v>135</v>
      </c>
      <c r="I3308" s="152" t="s">
        <v>506</v>
      </c>
      <c r="J3308">
        <v>0.2083405816551489</v>
      </c>
      <c r="K3308" s="152" t="s">
        <v>748</v>
      </c>
      <c r="L3308" s="154" t="s">
        <v>747</v>
      </c>
      <c r="M3308">
        <v>2021</v>
      </c>
      <c r="N3308" t="s">
        <v>7720</v>
      </c>
    </row>
    <row r="3309" spans="1:14">
      <c r="A3309" s="152" t="s">
        <v>4195</v>
      </c>
      <c r="B3309" s="152" t="s">
        <v>443</v>
      </c>
      <c r="C3309" s="152" t="s">
        <v>190</v>
      </c>
      <c r="D3309" s="152"/>
      <c r="E3309" s="152" t="s">
        <v>258</v>
      </c>
      <c r="F3309"/>
      <c r="G3309" s="152"/>
      <c r="H3309" s="152" t="s">
        <v>135</v>
      </c>
      <c r="I3309" s="152" t="s">
        <v>506</v>
      </c>
      <c r="J3309">
        <v>0.58911210738721209</v>
      </c>
      <c r="K3309" s="152" t="s">
        <v>748</v>
      </c>
      <c r="L3309" s="154" t="s">
        <v>747</v>
      </c>
      <c r="M3309">
        <v>2021</v>
      </c>
      <c r="N3309" t="s">
        <v>7721</v>
      </c>
    </row>
    <row r="3310" spans="1:14">
      <c r="A3310" s="152" t="s">
        <v>4196</v>
      </c>
      <c r="B3310" s="152" t="s">
        <v>443</v>
      </c>
      <c r="C3310" s="152" t="s">
        <v>190</v>
      </c>
      <c r="D3310" s="152"/>
      <c r="E3310" s="152" t="s">
        <v>4197</v>
      </c>
      <c r="F3310"/>
      <c r="G3310" s="152"/>
      <c r="H3310" s="152" t="s">
        <v>135</v>
      </c>
      <c r="I3310" s="152" t="s">
        <v>506</v>
      </c>
      <c r="J3310">
        <v>3.7319499906670749E-4</v>
      </c>
      <c r="K3310" s="152" t="s">
        <v>748</v>
      </c>
      <c r="L3310" s="154" t="s">
        <v>747</v>
      </c>
      <c r="M3310">
        <v>2021</v>
      </c>
      <c r="N3310" t="s">
        <v>7722</v>
      </c>
    </row>
    <row r="3311" spans="1:14">
      <c r="A3311" s="152" t="s">
        <v>4198</v>
      </c>
      <c r="B3311" s="152" t="s">
        <v>443</v>
      </c>
      <c r="C3311" s="152" t="s">
        <v>190</v>
      </c>
      <c r="D3311" s="152"/>
      <c r="E3311" s="152" t="s">
        <v>4199</v>
      </c>
      <c r="F3311"/>
      <c r="G3311" s="152"/>
      <c r="H3311" s="152" t="s">
        <v>135</v>
      </c>
      <c r="I3311" s="152" t="s">
        <v>506</v>
      </c>
      <c r="J3311">
        <v>0.40527115015885989</v>
      </c>
      <c r="K3311" s="152" t="s">
        <v>748</v>
      </c>
      <c r="L3311" s="154" t="s">
        <v>747</v>
      </c>
      <c r="M3311">
        <v>2021</v>
      </c>
      <c r="N3311" t="s">
        <v>7723</v>
      </c>
    </row>
    <row r="3312" spans="1:14">
      <c r="A3312" s="152" t="s">
        <v>4200</v>
      </c>
      <c r="B3312" s="152" t="s">
        <v>443</v>
      </c>
      <c r="C3312" s="152" t="s">
        <v>190</v>
      </c>
      <c r="D3312" s="152"/>
      <c r="E3312" s="152" t="s">
        <v>259</v>
      </c>
      <c r="F3312"/>
      <c r="G3312" s="152"/>
      <c r="H3312" s="152" t="s">
        <v>135</v>
      </c>
      <c r="I3312" s="152" t="s">
        <v>506</v>
      </c>
      <c r="J3312">
        <v>0.42172474668190363</v>
      </c>
      <c r="K3312" s="152" t="s">
        <v>748</v>
      </c>
      <c r="L3312" s="154" t="s">
        <v>747</v>
      </c>
      <c r="M3312">
        <v>2021</v>
      </c>
      <c r="N3312" t="s">
        <v>7724</v>
      </c>
    </row>
    <row r="3313" spans="1:14">
      <c r="A3313" s="152" t="s">
        <v>4201</v>
      </c>
      <c r="B3313" s="152" t="s">
        <v>443</v>
      </c>
      <c r="C3313" s="152" t="s">
        <v>190</v>
      </c>
      <c r="D3313" s="152"/>
      <c r="E3313" s="152" t="s">
        <v>260</v>
      </c>
      <c r="F3313"/>
      <c r="G3313" s="152"/>
      <c r="H3313" s="152" t="s">
        <v>135</v>
      </c>
      <c r="I3313" s="152" t="s">
        <v>506</v>
      </c>
      <c r="J3313">
        <v>3.8890542905425193E-2</v>
      </c>
      <c r="K3313" s="152" t="s">
        <v>748</v>
      </c>
      <c r="L3313" s="154" t="s">
        <v>747</v>
      </c>
      <c r="M3313">
        <v>2021</v>
      </c>
      <c r="N3313" t="s">
        <v>7725</v>
      </c>
    </row>
    <row r="3314" spans="1:14">
      <c r="A3314" s="152" t="s">
        <v>4202</v>
      </c>
      <c r="B3314" s="152" t="s">
        <v>443</v>
      </c>
      <c r="C3314" s="152" t="s">
        <v>190</v>
      </c>
      <c r="D3314" s="152"/>
      <c r="E3314" s="152" t="s">
        <v>4203</v>
      </c>
      <c r="F3314"/>
      <c r="G3314" s="152"/>
      <c r="H3314" s="152" t="s">
        <v>135</v>
      </c>
      <c r="I3314" s="152" t="s">
        <v>506</v>
      </c>
      <c r="J3314">
        <v>0.31423207204883674</v>
      </c>
      <c r="K3314" s="152" t="s">
        <v>748</v>
      </c>
      <c r="L3314" s="154" t="s">
        <v>747</v>
      </c>
      <c r="M3314">
        <v>2021</v>
      </c>
      <c r="N3314" t="s">
        <v>7726</v>
      </c>
    </row>
    <row r="3315" spans="1:14">
      <c r="A3315" s="152" t="s">
        <v>4204</v>
      </c>
      <c r="B3315" s="152" t="s">
        <v>443</v>
      </c>
      <c r="C3315" s="152" t="s">
        <v>190</v>
      </c>
      <c r="D3315" s="152"/>
      <c r="E3315" s="152" t="s">
        <v>261</v>
      </c>
      <c r="F3315"/>
      <c r="G3315" s="152"/>
      <c r="H3315" s="152" t="s">
        <v>135</v>
      </c>
      <c r="I3315" s="152" t="s">
        <v>506</v>
      </c>
      <c r="J3315">
        <v>0.16786317078875765</v>
      </c>
      <c r="K3315" s="152" t="s">
        <v>748</v>
      </c>
      <c r="L3315" s="154" t="s">
        <v>747</v>
      </c>
      <c r="M3315">
        <v>2021</v>
      </c>
      <c r="N3315" t="s">
        <v>7727</v>
      </c>
    </row>
    <row r="3316" spans="1:14">
      <c r="A3316" s="152" t="s">
        <v>4205</v>
      </c>
      <c r="B3316" s="152" t="s">
        <v>443</v>
      </c>
      <c r="C3316" s="152" t="s">
        <v>190</v>
      </c>
      <c r="D3316" s="152"/>
      <c r="E3316" s="152" t="s">
        <v>262</v>
      </c>
      <c r="F3316"/>
      <c r="G3316" s="152"/>
      <c r="H3316" s="152" t="s">
        <v>135</v>
      </c>
      <c r="I3316" s="152" t="s">
        <v>506</v>
      </c>
      <c r="J3316">
        <v>0.39116420340992103</v>
      </c>
      <c r="K3316" s="152" t="s">
        <v>748</v>
      </c>
      <c r="L3316" s="154" t="s">
        <v>747</v>
      </c>
      <c r="M3316">
        <v>2021</v>
      </c>
      <c r="N3316" t="s">
        <v>7728</v>
      </c>
    </row>
    <row r="3317" spans="1:14">
      <c r="A3317" s="152" t="s">
        <v>4206</v>
      </c>
      <c r="B3317" s="152" t="s">
        <v>443</v>
      </c>
      <c r="C3317" s="152" t="s">
        <v>190</v>
      </c>
      <c r="D3317" s="152"/>
      <c r="E3317" s="152" t="s">
        <v>4207</v>
      </c>
      <c r="F3317"/>
      <c r="G3317" s="152"/>
      <c r="H3317" s="152" t="s">
        <v>135</v>
      </c>
      <c r="I3317" s="152" t="s">
        <v>506</v>
      </c>
      <c r="J3317">
        <v>0.50573442734547314</v>
      </c>
      <c r="K3317" s="152" t="s">
        <v>748</v>
      </c>
      <c r="L3317" s="154" t="s">
        <v>747</v>
      </c>
      <c r="M3317">
        <v>2021</v>
      </c>
      <c r="N3317" t="s">
        <v>7729</v>
      </c>
    </row>
    <row r="3318" spans="1:14">
      <c r="A3318" s="152" t="s">
        <v>4208</v>
      </c>
      <c r="B3318" s="152" t="s">
        <v>443</v>
      </c>
      <c r="C3318" s="152" t="s">
        <v>190</v>
      </c>
      <c r="D3318" s="152"/>
      <c r="E3318" s="152" t="s">
        <v>263</v>
      </c>
      <c r="F3318"/>
      <c r="G3318" s="152"/>
      <c r="H3318" s="152" t="s">
        <v>135</v>
      </c>
      <c r="I3318" s="152" t="s">
        <v>506</v>
      </c>
      <c r="J3318">
        <v>0.43803047550899349</v>
      </c>
      <c r="K3318" s="152" t="s">
        <v>748</v>
      </c>
      <c r="L3318" s="154" t="s">
        <v>747</v>
      </c>
      <c r="M3318">
        <v>2021</v>
      </c>
      <c r="N3318" t="s">
        <v>7730</v>
      </c>
    </row>
    <row r="3319" spans="1:14">
      <c r="A3319" s="152" t="s">
        <v>4209</v>
      </c>
      <c r="B3319" s="152" t="s">
        <v>443</v>
      </c>
      <c r="C3319" s="152" t="s">
        <v>190</v>
      </c>
      <c r="D3319" s="152"/>
      <c r="E3319" s="152" t="s">
        <v>495</v>
      </c>
      <c r="F3319"/>
      <c r="G3319" s="152"/>
      <c r="H3319" s="152" t="s">
        <v>135</v>
      </c>
      <c r="I3319" s="152" t="s">
        <v>506</v>
      </c>
      <c r="J3319">
        <v>0.46130532071465791</v>
      </c>
      <c r="K3319" s="152" t="s">
        <v>748</v>
      </c>
      <c r="L3319" s="154" t="s">
        <v>747</v>
      </c>
      <c r="M3319">
        <v>2021</v>
      </c>
      <c r="N3319" t="s">
        <v>7731</v>
      </c>
    </row>
    <row r="3320" spans="1:14">
      <c r="A3320" s="152" t="s">
        <v>4210</v>
      </c>
      <c r="B3320" s="152" t="s">
        <v>443</v>
      </c>
      <c r="C3320" s="152" t="s">
        <v>190</v>
      </c>
      <c r="D3320" s="152"/>
      <c r="E3320" s="152" t="s">
        <v>264</v>
      </c>
      <c r="F3320"/>
      <c r="G3320" s="152"/>
      <c r="H3320" s="152" t="s">
        <v>135</v>
      </c>
      <c r="I3320" s="152" t="s">
        <v>506</v>
      </c>
      <c r="J3320">
        <v>0.15524215224135512</v>
      </c>
      <c r="K3320" s="152" t="s">
        <v>748</v>
      </c>
      <c r="L3320" s="154" t="s">
        <v>747</v>
      </c>
      <c r="M3320">
        <v>2021</v>
      </c>
      <c r="N3320" t="s">
        <v>7732</v>
      </c>
    </row>
    <row r="3321" spans="1:14">
      <c r="A3321" s="152" t="s">
        <v>4211</v>
      </c>
      <c r="B3321" s="152" t="s">
        <v>443</v>
      </c>
      <c r="C3321" s="152" t="s">
        <v>190</v>
      </c>
      <c r="D3321" s="152"/>
      <c r="E3321" s="152" t="s">
        <v>265</v>
      </c>
      <c r="F3321"/>
      <c r="G3321" s="152"/>
      <c r="H3321" s="152" t="s">
        <v>135</v>
      </c>
      <c r="I3321" s="152" t="s">
        <v>506</v>
      </c>
      <c r="J3321">
        <v>0.5754710042947454</v>
      </c>
      <c r="K3321" s="152" t="s">
        <v>748</v>
      </c>
      <c r="L3321" s="154" t="s">
        <v>747</v>
      </c>
      <c r="M3321">
        <v>2021</v>
      </c>
      <c r="N3321" t="s">
        <v>7733</v>
      </c>
    </row>
    <row r="3322" spans="1:14">
      <c r="A3322" s="152" t="s">
        <v>4212</v>
      </c>
      <c r="B3322" s="152" t="s">
        <v>443</v>
      </c>
      <c r="C3322" s="152" t="s">
        <v>190</v>
      </c>
      <c r="D3322" s="152"/>
      <c r="E3322" s="152" t="s">
        <v>266</v>
      </c>
      <c r="F3322"/>
      <c r="G3322" s="152"/>
      <c r="H3322" s="152" t="s">
        <v>135</v>
      </c>
      <c r="I3322" s="152" t="s">
        <v>506</v>
      </c>
      <c r="J3322">
        <v>0.43287633042985701</v>
      </c>
      <c r="K3322" s="152" t="s">
        <v>748</v>
      </c>
      <c r="L3322" s="154" t="s">
        <v>747</v>
      </c>
      <c r="M3322">
        <v>2021</v>
      </c>
      <c r="N3322" t="s">
        <v>7734</v>
      </c>
    </row>
    <row r="3323" spans="1:14">
      <c r="A3323" s="152" t="s">
        <v>4213</v>
      </c>
      <c r="B3323" s="152" t="s">
        <v>443</v>
      </c>
      <c r="C3323" s="152" t="s">
        <v>190</v>
      </c>
      <c r="D3323" s="152"/>
      <c r="E3323" s="152" t="s">
        <v>267</v>
      </c>
      <c r="F3323"/>
      <c r="G3323" s="152"/>
      <c r="H3323" s="152" t="s">
        <v>135</v>
      </c>
      <c r="I3323" s="152" t="s">
        <v>506</v>
      </c>
      <c r="J3323">
        <v>0.4262199044106032</v>
      </c>
      <c r="K3323" s="152" t="s">
        <v>748</v>
      </c>
      <c r="L3323" s="154" t="s">
        <v>747</v>
      </c>
      <c r="M3323">
        <v>2021</v>
      </c>
      <c r="N3323" t="s">
        <v>7735</v>
      </c>
    </row>
    <row r="3324" spans="1:14">
      <c r="A3324" s="152" t="s">
        <v>4214</v>
      </c>
      <c r="B3324" s="152" t="s">
        <v>443</v>
      </c>
      <c r="C3324" s="152" t="s">
        <v>190</v>
      </c>
      <c r="D3324" s="152"/>
      <c r="E3324" s="152" t="s">
        <v>268</v>
      </c>
      <c r="F3324"/>
      <c r="G3324" s="152"/>
      <c r="H3324" s="152" t="s">
        <v>135</v>
      </c>
      <c r="I3324" s="152" t="s">
        <v>506</v>
      </c>
      <c r="J3324">
        <v>0.2800294909278872</v>
      </c>
      <c r="K3324" s="152" t="s">
        <v>748</v>
      </c>
      <c r="L3324" s="154" t="s">
        <v>747</v>
      </c>
      <c r="M3324">
        <v>2021</v>
      </c>
      <c r="N3324" t="s">
        <v>7736</v>
      </c>
    </row>
    <row r="3325" spans="1:14">
      <c r="A3325" s="152" t="s">
        <v>4215</v>
      </c>
      <c r="B3325" s="152" t="s">
        <v>443</v>
      </c>
      <c r="C3325" s="152" t="s">
        <v>190</v>
      </c>
      <c r="D3325" s="152"/>
      <c r="E3325" s="152" t="s">
        <v>269</v>
      </c>
      <c r="F3325"/>
      <c r="G3325" s="152"/>
      <c r="H3325" s="152" t="s">
        <v>135</v>
      </c>
      <c r="I3325" s="152" t="s">
        <v>506</v>
      </c>
      <c r="J3325">
        <v>0.40588937135029746</v>
      </c>
      <c r="K3325" s="152" t="s">
        <v>748</v>
      </c>
      <c r="L3325" s="154" t="s">
        <v>747</v>
      </c>
      <c r="M3325">
        <v>2021</v>
      </c>
      <c r="N3325" t="s">
        <v>7737</v>
      </c>
    </row>
    <row r="3326" spans="1:14">
      <c r="A3326" s="152" t="s">
        <v>4216</v>
      </c>
      <c r="B3326" s="152" t="s">
        <v>443</v>
      </c>
      <c r="C3326" s="152" t="s">
        <v>190</v>
      </c>
      <c r="D3326" s="152"/>
      <c r="E3326" s="152" t="s">
        <v>270</v>
      </c>
      <c r="F3326"/>
      <c r="G3326" s="152"/>
      <c r="H3326" s="152" t="s">
        <v>135</v>
      </c>
      <c r="I3326" s="152" t="s">
        <v>506</v>
      </c>
      <c r="J3326">
        <v>0.27485008888093454</v>
      </c>
      <c r="K3326" s="152" t="s">
        <v>748</v>
      </c>
      <c r="L3326" s="154" t="s">
        <v>747</v>
      </c>
      <c r="M3326">
        <v>2021</v>
      </c>
      <c r="N3326" t="s">
        <v>7738</v>
      </c>
    </row>
    <row r="3327" spans="1:14">
      <c r="A3327" s="152" t="s">
        <v>4217</v>
      </c>
      <c r="B3327" s="152" t="s">
        <v>443</v>
      </c>
      <c r="C3327" s="152" t="s">
        <v>190</v>
      </c>
      <c r="D3327" s="152"/>
      <c r="E3327" s="152" t="s">
        <v>271</v>
      </c>
      <c r="F3327"/>
      <c r="G3327" s="152"/>
      <c r="H3327" s="152" t="s">
        <v>135</v>
      </c>
      <c r="I3327" s="152" t="s">
        <v>506</v>
      </c>
      <c r="J3327">
        <v>0.36114391543849622</v>
      </c>
      <c r="K3327" s="152" t="s">
        <v>748</v>
      </c>
      <c r="L3327" s="154" t="s">
        <v>747</v>
      </c>
      <c r="M3327">
        <v>2021</v>
      </c>
      <c r="N3327" t="s">
        <v>7739</v>
      </c>
    </row>
    <row r="3328" spans="1:14">
      <c r="A3328" s="152" t="s">
        <v>4218</v>
      </c>
      <c r="B3328" s="152" t="s">
        <v>443</v>
      </c>
      <c r="C3328" s="152" t="s">
        <v>190</v>
      </c>
      <c r="D3328" s="152"/>
      <c r="E3328" s="152" t="s">
        <v>272</v>
      </c>
      <c r="F3328"/>
      <c r="G3328" s="152"/>
      <c r="H3328" s="152" t="s">
        <v>135</v>
      </c>
      <c r="I3328" s="152" t="s">
        <v>506</v>
      </c>
      <c r="J3328">
        <v>0.70365909562906104</v>
      </c>
      <c r="K3328" s="152" t="s">
        <v>748</v>
      </c>
      <c r="L3328" s="154" t="s">
        <v>747</v>
      </c>
      <c r="M3328">
        <v>2021</v>
      </c>
      <c r="N3328" t="s">
        <v>7740</v>
      </c>
    </row>
    <row r="3329" spans="1:14">
      <c r="A3329" s="152" t="s">
        <v>4219</v>
      </c>
      <c r="B3329" s="152" t="s">
        <v>443</v>
      </c>
      <c r="C3329" s="152" t="s">
        <v>190</v>
      </c>
      <c r="D3329" s="152"/>
      <c r="E3329" s="152" t="s">
        <v>273</v>
      </c>
      <c r="F3329"/>
      <c r="G3329" s="152"/>
      <c r="H3329" s="152" t="s">
        <v>135</v>
      </c>
      <c r="I3329" s="152" t="s">
        <v>506</v>
      </c>
      <c r="J3329">
        <v>0.62515083075896127</v>
      </c>
      <c r="K3329" s="152" t="s">
        <v>748</v>
      </c>
      <c r="L3329" s="154" t="s">
        <v>747</v>
      </c>
      <c r="M3329">
        <v>2021</v>
      </c>
      <c r="N3329" t="s">
        <v>7741</v>
      </c>
    </row>
    <row r="3330" spans="1:14">
      <c r="A3330" s="152" t="s">
        <v>4220</v>
      </c>
      <c r="B3330" s="152" t="s">
        <v>443</v>
      </c>
      <c r="C3330" s="152" t="s">
        <v>190</v>
      </c>
      <c r="D3330" s="152"/>
      <c r="E3330" s="152" t="s">
        <v>375</v>
      </c>
      <c r="F3330"/>
      <c r="G3330" s="152"/>
      <c r="H3330" s="152" t="s">
        <v>135</v>
      </c>
      <c r="I3330" s="152" t="s">
        <v>506</v>
      </c>
      <c r="J3330">
        <v>0</v>
      </c>
      <c r="K3330" s="152" t="s">
        <v>748</v>
      </c>
      <c r="L3330" s="154" t="s">
        <v>747</v>
      </c>
      <c r="M3330">
        <v>2021</v>
      </c>
      <c r="N3330" t="s">
        <v>7742</v>
      </c>
    </row>
    <row r="3331" spans="1:14">
      <c r="A3331" s="152" t="s">
        <v>4221</v>
      </c>
      <c r="B3331" s="152" t="s">
        <v>443</v>
      </c>
      <c r="C3331" s="152" t="s">
        <v>190</v>
      </c>
      <c r="D3331" s="152"/>
      <c r="E3331" s="152" t="s">
        <v>274</v>
      </c>
      <c r="F3331"/>
      <c r="G3331" s="152"/>
      <c r="H3331" s="152" t="s">
        <v>135</v>
      </c>
      <c r="I3331" s="152" t="s">
        <v>506</v>
      </c>
      <c r="J3331">
        <v>1.4137451606587194E-4</v>
      </c>
      <c r="K3331" s="152" t="s">
        <v>748</v>
      </c>
      <c r="L3331" s="154" t="s">
        <v>747</v>
      </c>
      <c r="M3331">
        <v>2021</v>
      </c>
      <c r="N3331" t="s">
        <v>7743</v>
      </c>
    </row>
    <row r="3332" spans="1:14">
      <c r="A3332" s="152" t="s">
        <v>4222</v>
      </c>
      <c r="B3332" s="152" t="s">
        <v>443</v>
      </c>
      <c r="C3332" s="152" t="s">
        <v>190</v>
      </c>
      <c r="D3332" s="152"/>
      <c r="E3332" s="152" t="s">
        <v>4223</v>
      </c>
      <c r="F3332"/>
      <c r="G3332" s="152"/>
      <c r="H3332" s="152" t="s">
        <v>135</v>
      </c>
      <c r="I3332" s="152" t="s">
        <v>506</v>
      </c>
      <c r="J3332">
        <v>0.31556387781247658</v>
      </c>
      <c r="K3332" s="152" t="s">
        <v>748</v>
      </c>
      <c r="L3332" s="154" t="s">
        <v>747</v>
      </c>
      <c r="M3332">
        <v>2021</v>
      </c>
      <c r="N3332" t="s">
        <v>7744</v>
      </c>
    </row>
    <row r="3333" spans="1:14">
      <c r="A3333" s="152" t="s">
        <v>4224</v>
      </c>
      <c r="B3333" s="152" t="s">
        <v>443</v>
      </c>
      <c r="C3333" s="152" t="s">
        <v>190</v>
      </c>
      <c r="D3333" s="152"/>
      <c r="E3333" s="152" t="s">
        <v>4225</v>
      </c>
      <c r="F3333"/>
      <c r="G3333" s="152"/>
      <c r="H3333" s="152" t="s">
        <v>135</v>
      </c>
      <c r="I3333" s="152" t="s">
        <v>506</v>
      </c>
      <c r="J3333">
        <v>0.32041067403125012</v>
      </c>
      <c r="K3333" s="152" t="s">
        <v>748</v>
      </c>
      <c r="L3333" s="154" t="s">
        <v>747</v>
      </c>
      <c r="M3333">
        <v>2021</v>
      </c>
      <c r="N3333" t="s">
        <v>7745</v>
      </c>
    </row>
    <row r="3334" spans="1:14">
      <c r="A3334" s="152" t="s">
        <v>4226</v>
      </c>
      <c r="B3334" s="152" t="s">
        <v>443</v>
      </c>
      <c r="C3334" s="152" t="s">
        <v>190</v>
      </c>
      <c r="D3334" s="152"/>
      <c r="E3334" s="152" t="s">
        <v>275</v>
      </c>
      <c r="F3334"/>
      <c r="G3334" s="152"/>
      <c r="H3334" s="152" t="s">
        <v>135</v>
      </c>
      <c r="I3334" s="152" t="s">
        <v>506</v>
      </c>
      <c r="J3334">
        <v>0.33444750654637956</v>
      </c>
      <c r="K3334" s="152" t="s">
        <v>748</v>
      </c>
      <c r="L3334" s="154" t="s">
        <v>747</v>
      </c>
      <c r="M3334">
        <v>2021</v>
      </c>
      <c r="N3334" t="s">
        <v>7746</v>
      </c>
    </row>
    <row r="3335" spans="1:14">
      <c r="A3335" s="152" t="s">
        <v>4227</v>
      </c>
      <c r="B3335" s="152" t="s">
        <v>443</v>
      </c>
      <c r="C3335" s="152" t="s">
        <v>190</v>
      </c>
      <c r="D3335" s="152"/>
      <c r="E3335" s="152" t="s">
        <v>276</v>
      </c>
      <c r="F3335"/>
      <c r="G3335" s="152"/>
      <c r="H3335" s="152" t="s">
        <v>135</v>
      </c>
      <c r="I3335" s="152" t="s">
        <v>506</v>
      </c>
      <c r="J3335">
        <v>0.11407744325305934</v>
      </c>
      <c r="K3335" s="152" t="s">
        <v>748</v>
      </c>
      <c r="L3335" s="154" t="s">
        <v>747</v>
      </c>
      <c r="M3335">
        <v>2021</v>
      </c>
      <c r="N3335" t="s">
        <v>7747</v>
      </c>
    </row>
    <row r="3336" spans="1:14">
      <c r="A3336" s="152" t="s">
        <v>4228</v>
      </c>
      <c r="B3336" s="152" t="s">
        <v>443</v>
      </c>
      <c r="C3336" s="152" t="s">
        <v>190</v>
      </c>
      <c r="D3336" s="152"/>
      <c r="E3336" s="152" t="s">
        <v>277</v>
      </c>
      <c r="F3336"/>
      <c r="G3336" s="152"/>
      <c r="H3336" s="152" t="s">
        <v>135</v>
      </c>
      <c r="I3336" s="152" t="s">
        <v>506</v>
      </c>
      <c r="J3336">
        <v>6.7622730217810498E-2</v>
      </c>
      <c r="K3336" s="152" t="s">
        <v>748</v>
      </c>
      <c r="L3336" s="154" t="s">
        <v>747</v>
      </c>
      <c r="M3336">
        <v>2021</v>
      </c>
      <c r="N3336" t="s">
        <v>7748</v>
      </c>
    </row>
    <row r="3337" spans="1:14">
      <c r="A3337" s="152" t="s">
        <v>4229</v>
      </c>
      <c r="B3337" s="152" t="s">
        <v>443</v>
      </c>
      <c r="C3337" s="152" t="s">
        <v>190</v>
      </c>
      <c r="D3337" s="152"/>
      <c r="E3337" s="152" t="s">
        <v>400</v>
      </c>
      <c r="F3337"/>
      <c r="G3337" s="152"/>
      <c r="H3337" s="152" t="s">
        <v>135</v>
      </c>
      <c r="I3337" s="152" t="s">
        <v>506</v>
      </c>
      <c r="J3337">
        <v>0.19963952023268763</v>
      </c>
      <c r="K3337" s="152" t="s">
        <v>748</v>
      </c>
      <c r="L3337" s="154" t="s">
        <v>747</v>
      </c>
      <c r="M3337">
        <v>2021</v>
      </c>
      <c r="N3337" t="s">
        <v>7749</v>
      </c>
    </row>
    <row r="3338" spans="1:14">
      <c r="A3338" s="152" t="s">
        <v>4230</v>
      </c>
      <c r="B3338" s="152" t="s">
        <v>443</v>
      </c>
      <c r="C3338" s="152" t="s">
        <v>190</v>
      </c>
      <c r="D3338" s="152"/>
      <c r="E3338" s="152" t="s">
        <v>401</v>
      </c>
      <c r="F3338"/>
      <c r="G3338" s="152"/>
      <c r="H3338" s="152" t="s">
        <v>135</v>
      </c>
      <c r="I3338" s="152" t="s">
        <v>506</v>
      </c>
      <c r="J3338">
        <v>0.41246692155998732</v>
      </c>
      <c r="K3338" s="152" t="s">
        <v>748</v>
      </c>
      <c r="L3338" s="154" t="s">
        <v>747</v>
      </c>
      <c r="M3338">
        <v>2021</v>
      </c>
      <c r="N3338" t="s">
        <v>7750</v>
      </c>
    </row>
    <row r="3339" spans="1:14">
      <c r="A3339" s="152" t="s">
        <v>4231</v>
      </c>
      <c r="B3339" s="152" t="s">
        <v>443</v>
      </c>
      <c r="C3339" s="152" t="s">
        <v>190</v>
      </c>
      <c r="D3339" s="152"/>
      <c r="E3339" s="152" t="s">
        <v>278</v>
      </c>
      <c r="F3339"/>
      <c r="G3339" s="152"/>
      <c r="H3339" s="152" t="s">
        <v>135</v>
      </c>
      <c r="I3339" s="152" t="s">
        <v>506</v>
      </c>
      <c r="J3339">
        <v>0.53293431460808716</v>
      </c>
      <c r="K3339" s="152" t="s">
        <v>748</v>
      </c>
      <c r="L3339" s="154" t="s">
        <v>747</v>
      </c>
      <c r="M3339">
        <v>2021</v>
      </c>
      <c r="N3339" t="s">
        <v>7751</v>
      </c>
    </row>
    <row r="3340" spans="1:14">
      <c r="A3340" s="152" t="s">
        <v>4232</v>
      </c>
      <c r="B3340" s="152" t="s">
        <v>443</v>
      </c>
      <c r="C3340" s="152" t="s">
        <v>190</v>
      </c>
      <c r="D3340" s="152"/>
      <c r="E3340" s="152" t="s">
        <v>279</v>
      </c>
      <c r="F3340"/>
      <c r="G3340" s="152"/>
      <c r="H3340" s="152" t="s">
        <v>135</v>
      </c>
      <c r="I3340" s="152" t="s">
        <v>506</v>
      </c>
      <c r="J3340">
        <v>0.59097362870842962</v>
      </c>
      <c r="K3340" s="152" t="s">
        <v>748</v>
      </c>
      <c r="L3340" s="154" t="s">
        <v>747</v>
      </c>
      <c r="M3340">
        <v>2021</v>
      </c>
      <c r="N3340" t="s">
        <v>7752</v>
      </c>
    </row>
    <row r="3341" spans="1:14">
      <c r="A3341" s="152" t="s">
        <v>4233</v>
      </c>
      <c r="B3341" s="152" t="s">
        <v>443</v>
      </c>
      <c r="C3341" s="152" t="s">
        <v>190</v>
      </c>
      <c r="D3341" s="152"/>
      <c r="E3341" s="152" t="s">
        <v>280</v>
      </c>
      <c r="F3341"/>
      <c r="G3341" s="152"/>
      <c r="H3341" s="152" t="s">
        <v>135</v>
      </c>
      <c r="I3341" s="152" t="s">
        <v>506</v>
      </c>
      <c r="J3341">
        <v>0.13546579806767312</v>
      </c>
      <c r="K3341" s="152" t="s">
        <v>748</v>
      </c>
      <c r="L3341" s="154" t="s">
        <v>747</v>
      </c>
      <c r="M3341">
        <v>2021</v>
      </c>
      <c r="N3341" t="s">
        <v>7753</v>
      </c>
    </row>
    <row r="3342" spans="1:14">
      <c r="A3342" s="152" t="s">
        <v>4234</v>
      </c>
      <c r="B3342" s="152" t="s">
        <v>443</v>
      </c>
      <c r="C3342" s="152" t="s">
        <v>190</v>
      </c>
      <c r="D3342" s="152"/>
      <c r="E3342" s="152" t="s">
        <v>281</v>
      </c>
      <c r="F3342"/>
      <c r="G3342" s="152"/>
      <c r="H3342" s="152" t="s">
        <v>135</v>
      </c>
      <c r="I3342" s="152" t="s">
        <v>506</v>
      </c>
      <c r="J3342">
        <v>0.31288448375889327</v>
      </c>
      <c r="K3342" s="152" t="s">
        <v>748</v>
      </c>
      <c r="L3342" s="154" t="s">
        <v>747</v>
      </c>
      <c r="M3342">
        <v>2021</v>
      </c>
      <c r="N3342" t="s">
        <v>7754</v>
      </c>
    </row>
    <row r="3343" spans="1:14">
      <c r="A3343" s="152" t="s">
        <v>4235</v>
      </c>
      <c r="B3343" s="152" t="s">
        <v>443</v>
      </c>
      <c r="C3343" s="152" t="s">
        <v>190</v>
      </c>
      <c r="D3343" s="152"/>
      <c r="E3343" s="152" t="s">
        <v>282</v>
      </c>
      <c r="F3343"/>
      <c r="G3343" s="152"/>
      <c r="H3343" s="152" t="s">
        <v>135</v>
      </c>
      <c r="I3343" s="152" t="s">
        <v>506</v>
      </c>
      <c r="J3343">
        <v>0.27598720016838457</v>
      </c>
      <c r="K3343" s="152" t="s">
        <v>748</v>
      </c>
      <c r="L3343" s="154" t="s">
        <v>747</v>
      </c>
      <c r="M3343">
        <v>2021</v>
      </c>
      <c r="N3343" t="s">
        <v>7755</v>
      </c>
    </row>
    <row r="3344" spans="1:14">
      <c r="A3344" s="152" t="s">
        <v>4236</v>
      </c>
      <c r="B3344" s="152" t="s">
        <v>443</v>
      </c>
      <c r="C3344" s="152" t="s">
        <v>190</v>
      </c>
      <c r="D3344" s="152"/>
      <c r="E3344" s="152" t="s">
        <v>4237</v>
      </c>
      <c r="F3344"/>
      <c r="G3344" s="152"/>
      <c r="H3344" s="152" t="s">
        <v>135</v>
      </c>
      <c r="I3344" s="152" t="s">
        <v>506</v>
      </c>
      <c r="J3344">
        <v>0.36878488096005385</v>
      </c>
      <c r="K3344" s="152" t="s">
        <v>748</v>
      </c>
      <c r="L3344" s="154" t="s">
        <v>747</v>
      </c>
      <c r="M3344">
        <v>2021</v>
      </c>
      <c r="N3344" t="s">
        <v>7756</v>
      </c>
    </row>
    <row r="3345" spans="1:14">
      <c r="A3345" s="152" t="s">
        <v>4238</v>
      </c>
      <c r="B3345" s="152" t="s">
        <v>443</v>
      </c>
      <c r="C3345" s="152" t="s">
        <v>190</v>
      </c>
      <c r="D3345" s="152"/>
      <c r="E3345" s="152" t="s">
        <v>283</v>
      </c>
      <c r="F3345"/>
      <c r="G3345" s="152"/>
      <c r="H3345" s="152" t="s">
        <v>135</v>
      </c>
      <c r="I3345" s="152" t="s">
        <v>506</v>
      </c>
      <c r="J3345">
        <v>0.34584365638438352</v>
      </c>
      <c r="K3345" s="152" t="s">
        <v>748</v>
      </c>
      <c r="L3345" s="154" t="s">
        <v>747</v>
      </c>
      <c r="M3345">
        <v>2021</v>
      </c>
      <c r="N3345" t="s">
        <v>7757</v>
      </c>
    </row>
    <row r="3346" spans="1:14">
      <c r="A3346" s="152" t="s">
        <v>4239</v>
      </c>
      <c r="B3346" s="152" t="s">
        <v>443</v>
      </c>
      <c r="C3346" s="152" t="s">
        <v>190</v>
      </c>
      <c r="D3346" s="152"/>
      <c r="E3346" s="152" t="s">
        <v>402</v>
      </c>
      <c r="F3346"/>
      <c r="G3346" s="152"/>
      <c r="H3346" s="152" t="s">
        <v>135</v>
      </c>
      <c r="I3346" s="152" t="s">
        <v>506</v>
      </c>
      <c r="J3346">
        <v>0.10481543874366528</v>
      </c>
      <c r="K3346" s="152" t="s">
        <v>748</v>
      </c>
      <c r="L3346" s="154" t="s">
        <v>747</v>
      </c>
      <c r="M3346">
        <v>2021</v>
      </c>
      <c r="N3346" t="s">
        <v>7758</v>
      </c>
    </row>
    <row r="3347" spans="1:14">
      <c r="A3347" s="152" t="s">
        <v>4240</v>
      </c>
      <c r="B3347" s="152" t="s">
        <v>443</v>
      </c>
      <c r="C3347" s="152" t="s">
        <v>190</v>
      </c>
      <c r="D3347" s="152"/>
      <c r="E3347" s="152" t="s">
        <v>284</v>
      </c>
      <c r="F3347"/>
      <c r="G3347" s="152"/>
      <c r="H3347" s="152" t="s">
        <v>135</v>
      </c>
      <c r="I3347" s="152" t="s">
        <v>506</v>
      </c>
      <c r="J3347">
        <v>0.52269728550429639</v>
      </c>
      <c r="K3347" s="152" t="s">
        <v>748</v>
      </c>
      <c r="L3347" s="154" t="s">
        <v>747</v>
      </c>
      <c r="M3347">
        <v>2021</v>
      </c>
      <c r="N3347" t="s">
        <v>7759</v>
      </c>
    </row>
    <row r="3348" spans="1:14">
      <c r="A3348" s="152" t="s">
        <v>4241</v>
      </c>
      <c r="B3348" s="152" t="s">
        <v>443</v>
      </c>
      <c r="C3348" s="152" t="s">
        <v>190</v>
      </c>
      <c r="D3348" s="152"/>
      <c r="E3348" s="152" t="s">
        <v>4242</v>
      </c>
      <c r="F3348"/>
      <c r="G3348" s="152"/>
      <c r="H3348" s="152" t="s">
        <v>135</v>
      </c>
      <c r="I3348" s="152" t="s">
        <v>506</v>
      </c>
      <c r="J3348">
        <v>0.43283816382376417</v>
      </c>
      <c r="K3348" s="152" t="s">
        <v>748</v>
      </c>
      <c r="L3348" s="154" t="s">
        <v>747</v>
      </c>
      <c r="M3348">
        <v>2021</v>
      </c>
      <c r="N3348" t="s">
        <v>7760</v>
      </c>
    </row>
    <row r="3349" spans="1:14">
      <c r="A3349" s="152" t="s">
        <v>4243</v>
      </c>
      <c r="B3349" s="152" t="s">
        <v>443</v>
      </c>
      <c r="C3349" s="152" t="s">
        <v>190</v>
      </c>
      <c r="D3349" s="152"/>
      <c r="E3349" s="152" t="s">
        <v>403</v>
      </c>
      <c r="F3349"/>
      <c r="G3349" s="152"/>
      <c r="H3349" s="152" t="s">
        <v>135</v>
      </c>
      <c r="I3349" s="152" t="s">
        <v>506</v>
      </c>
      <c r="J3349">
        <v>0.42781751637600723</v>
      </c>
      <c r="K3349" s="152" t="s">
        <v>748</v>
      </c>
      <c r="L3349" s="154" t="s">
        <v>747</v>
      </c>
      <c r="M3349">
        <v>2021</v>
      </c>
      <c r="N3349" t="s">
        <v>7761</v>
      </c>
    </row>
    <row r="3350" spans="1:14">
      <c r="A3350" s="152" t="s">
        <v>4244</v>
      </c>
      <c r="B3350" s="152" t="s">
        <v>443</v>
      </c>
      <c r="C3350" s="152" t="s">
        <v>190</v>
      </c>
      <c r="D3350" s="152"/>
      <c r="E3350" s="152" t="s">
        <v>285</v>
      </c>
      <c r="F3350"/>
      <c r="G3350" s="152"/>
      <c r="H3350" s="152" t="s">
        <v>135</v>
      </c>
      <c r="I3350" s="152" t="s">
        <v>506</v>
      </c>
      <c r="J3350">
        <v>0.42710028162566133</v>
      </c>
      <c r="K3350" s="152" t="s">
        <v>748</v>
      </c>
      <c r="L3350" s="154" t="s">
        <v>747</v>
      </c>
      <c r="M3350">
        <v>2021</v>
      </c>
      <c r="N3350" t="s">
        <v>7762</v>
      </c>
    </row>
    <row r="3351" spans="1:14">
      <c r="A3351" s="152" t="s">
        <v>4245</v>
      </c>
      <c r="B3351" s="152" t="s">
        <v>443</v>
      </c>
      <c r="C3351" s="152" t="s">
        <v>190</v>
      </c>
      <c r="D3351" s="152"/>
      <c r="E3351" s="152" t="s">
        <v>286</v>
      </c>
      <c r="F3351"/>
      <c r="G3351" s="152"/>
      <c r="H3351" s="152" t="s">
        <v>135</v>
      </c>
      <c r="I3351" s="152" t="s">
        <v>506</v>
      </c>
      <c r="J3351">
        <v>0.45955350776006648</v>
      </c>
      <c r="K3351" s="152" t="s">
        <v>748</v>
      </c>
      <c r="L3351" s="154" t="s">
        <v>747</v>
      </c>
      <c r="M3351">
        <v>2021</v>
      </c>
      <c r="N3351" t="s">
        <v>7763</v>
      </c>
    </row>
    <row r="3352" spans="1:14">
      <c r="A3352" s="152" t="s">
        <v>4246</v>
      </c>
      <c r="B3352" s="152" t="s">
        <v>443</v>
      </c>
      <c r="C3352" s="152" t="s">
        <v>190</v>
      </c>
      <c r="D3352" s="152"/>
      <c r="E3352" s="152" t="s">
        <v>287</v>
      </c>
      <c r="F3352"/>
      <c r="G3352" s="152"/>
      <c r="H3352" s="152" t="s">
        <v>135</v>
      </c>
      <c r="I3352" s="152" t="s">
        <v>506</v>
      </c>
      <c r="J3352">
        <v>0.57722616240922886</v>
      </c>
      <c r="K3352" s="152" t="s">
        <v>748</v>
      </c>
      <c r="L3352" s="154" t="s">
        <v>747</v>
      </c>
      <c r="M3352">
        <v>2021</v>
      </c>
      <c r="N3352" t="s">
        <v>7764</v>
      </c>
    </row>
    <row r="3353" spans="1:14">
      <c r="A3353" s="152" t="s">
        <v>4247</v>
      </c>
      <c r="B3353" s="152" t="s">
        <v>443</v>
      </c>
      <c r="C3353" s="152" t="s">
        <v>190</v>
      </c>
      <c r="D3353" s="152"/>
      <c r="E3353" s="152" t="s">
        <v>288</v>
      </c>
      <c r="F3353"/>
      <c r="G3353" s="152"/>
      <c r="H3353" s="152" t="s">
        <v>135</v>
      </c>
      <c r="I3353" s="152" t="s">
        <v>506</v>
      </c>
      <c r="J3353">
        <v>0.61569957527366181</v>
      </c>
      <c r="K3353" s="152" t="s">
        <v>748</v>
      </c>
      <c r="L3353" s="154" t="s">
        <v>747</v>
      </c>
      <c r="M3353">
        <v>2021</v>
      </c>
      <c r="N3353" t="s">
        <v>7765</v>
      </c>
    </row>
    <row r="3354" spans="1:14">
      <c r="A3354" s="152" t="s">
        <v>4248</v>
      </c>
      <c r="B3354" s="152" t="s">
        <v>443</v>
      </c>
      <c r="C3354" s="152" t="s">
        <v>190</v>
      </c>
      <c r="D3354" s="152"/>
      <c r="E3354" s="152" t="s">
        <v>289</v>
      </c>
      <c r="F3354"/>
      <c r="G3354" s="152"/>
      <c r="H3354" s="152" t="s">
        <v>135</v>
      </c>
      <c r="I3354" s="152" t="s">
        <v>506</v>
      </c>
      <c r="J3354">
        <v>0.76461328169482057</v>
      </c>
      <c r="K3354" s="152" t="s">
        <v>748</v>
      </c>
      <c r="L3354" s="154" t="s">
        <v>747</v>
      </c>
      <c r="M3354">
        <v>2021</v>
      </c>
      <c r="N3354" t="s">
        <v>7766</v>
      </c>
    </row>
    <row r="3355" spans="1:14">
      <c r="A3355" s="152" t="s">
        <v>4249</v>
      </c>
      <c r="B3355" s="152" t="s">
        <v>443</v>
      </c>
      <c r="C3355" s="152" t="s">
        <v>190</v>
      </c>
      <c r="D3355" s="152"/>
      <c r="E3355" s="152" t="s">
        <v>290</v>
      </c>
      <c r="F3355"/>
      <c r="G3355" s="152"/>
      <c r="H3355" s="152" t="s">
        <v>135</v>
      </c>
      <c r="I3355" s="152" t="s">
        <v>506</v>
      </c>
      <c r="J3355">
        <v>0.35908721846448904</v>
      </c>
      <c r="K3355" s="152" t="s">
        <v>748</v>
      </c>
      <c r="L3355" s="154" t="s">
        <v>747</v>
      </c>
      <c r="M3355">
        <v>2021</v>
      </c>
      <c r="N3355" t="s">
        <v>7767</v>
      </c>
    </row>
    <row r="3356" spans="1:14">
      <c r="A3356" s="152" t="s">
        <v>4250</v>
      </c>
      <c r="B3356" s="152" t="s">
        <v>443</v>
      </c>
      <c r="C3356" s="152" t="s">
        <v>190</v>
      </c>
      <c r="D3356" s="152"/>
      <c r="E3356" s="152" t="s">
        <v>291</v>
      </c>
      <c r="F3356"/>
      <c r="G3356" s="152"/>
      <c r="H3356" s="152" t="s">
        <v>135</v>
      </c>
      <c r="I3356" s="152" t="s">
        <v>506</v>
      </c>
      <c r="J3356">
        <v>0.19106812185105576</v>
      </c>
      <c r="K3356" s="152" t="s">
        <v>748</v>
      </c>
      <c r="L3356" s="154" t="s">
        <v>747</v>
      </c>
      <c r="M3356">
        <v>2021</v>
      </c>
      <c r="N3356" t="s">
        <v>7768</v>
      </c>
    </row>
    <row r="3357" spans="1:14">
      <c r="A3357" s="152" t="s">
        <v>4251</v>
      </c>
      <c r="B3357" s="152" t="s">
        <v>443</v>
      </c>
      <c r="C3357" s="152" t="s">
        <v>190</v>
      </c>
      <c r="D3357" s="152"/>
      <c r="E3357" s="152" t="s">
        <v>292</v>
      </c>
      <c r="F3357"/>
      <c r="G3357" s="152"/>
      <c r="H3357" s="152" t="s">
        <v>135</v>
      </c>
      <c r="I3357" s="152" t="s">
        <v>506</v>
      </c>
      <c r="J3357">
        <v>3.231426044255337E-5</v>
      </c>
      <c r="K3357" s="152" t="s">
        <v>748</v>
      </c>
      <c r="L3357" s="154" t="s">
        <v>747</v>
      </c>
      <c r="M3357">
        <v>2021</v>
      </c>
      <c r="N3357" t="s">
        <v>7769</v>
      </c>
    </row>
    <row r="3358" spans="1:14">
      <c r="A3358" s="152" t="s">
        <v>4252</v>
      </c>
      <c r="B3358" s="152" t="s">
        <v>443</v>
      </c>
      <c r="C3358" s="152" t="s">
        <v>190</v>
      </c>
      <c r="D3358" s="152"/>
      <c r="E3358" s="152" t="s">
        <v>293</v>
      </c>
      <c r="F3358"/>
      <c r="G3358" s="152"/>
      <c r="H3358" s="152" t="s">
        <v>135</v>
      </c>
      <c r="I3358" s="152" t="s">
        <v>506</v>
      </c>
      <c r="J3358">
        <v>0.60769882173352263</v>
      </c>
      <c r="K3358" s="152" t="s">
        <v>748</v>
      </c>
      <c r="L3358" s="154" t="s">
        <v>747</v>
      </c>
      <c r="M3358">
        <v>2021</v>
      </c>
      <c r="N3358" t="s">
        <v>7770</v>
      </c>
    </row>
    <row r="3359" spans="1:14">
      <c r="A3359" s="152" t="s">
        <v>4253</v>
      </c>
      <c r="B3359" s="152" t="s">
        <v>443</v>
      </c>
      <c r="C3359" s="152" t="s">
        <v>190</v>
      </c>
      <c r="D3359" s="152"/>
      <c r="E3359" s="152" t="s">
        <v>294</v>
      </c>
      <c r="F3359"/>
      <c r="G3359" s="152"/>
      <c r="H3359" s="152" t="s">
        <v>135</v>
      </c>
      <c r="I3359" s="152" t="s">
        <v>506</v>
      </c>
      <c r="J3359">
        <v>0.67450011325265746</v>
      </c>
      <c r="K3359" s="152" t="s">
        <v>748</v>
      </c>
      <c r="L3359" s="154" t="s">
        <v>747</v>
      </c>
      <c r="M3359">
        <v>2021</v>
      </c>
      <c r="N3359" t="s">
        <v>7771</v>
      </c>
    </row>
    <row r="3360" spans="1:14">
      <c r="A3360" s="152" t="s">
        <v>4254</v>
      </c>
      <c r="B3360" s="152" t="s">
        <v>443</v>
      </c>
      <c r="C3360" s="152" t="s">
        <v>190</v>
      </c>
      <c r="D3360" s="152"/>
      <c r="E3360" s="152" t="s">
        <v>4255</v>
      </c>
      <c r="F3360"/>
      <c r="G3360" s="152"/>
      <c r="H3360" s="152" t="s">
        <v>135</v>
      </c>
      <c r="I3360" s="152" t="s">
        <v>506</v>
      </c>
      <c r="J3360">
        <v>0.42091570869559075</v>
      </c>
      <c r="K3360" s="152" t="s">
        <v>748</v>
      </c>
      <c r="L3360" s="154" t="s">
        <v>747</v>
      </c>
      <c r="M3360">
        <v>2021</v>
      </c>
      <c r="N3360" t="s">
        <v>7772</v>
      </c>
    </row>
    <row r="3361" spans="1:14">
      <c r="A3361" s="152" t="s">
        <v>4256</v>
      </c>
      <c r="B3361" s="152" t="s">
        <v>443</v>
      </c>
      <c r="C3361" s="152" t="s">
        <v>190</v>
      </c>
      <c r="D3361" s="152"/>
      <c r="E3361" s="152" t="s">
        <v>295</v>
      </c>
      <c r="F3361"/>
      <c r="G3361" s="152"/>
      <c r="H3361" s="152" t="s">
        <v>135</v>
      </c>
      <c r="I3361" s="152" t="s">
        <v>506</v>
      </c>
      <c r="J3361">
        <v>0.78791671856532819</v>
      </c>
      <c r="K3361" s="152" t="s">
        <v>748</v>
      </c>
      <c r="L3361" s="154" t="s">
        <v>747</v>
      </c>
      <c r="M3361">
        <v>2021</v>
      </c>
      <c r="N3361" t="s">
        <v>7773</v>
      </c>
    </row>
    <row r="3362" spans="1:14">
      <c r="A3362" s="152" t="s">
        <v>4257</v>
      </c>
      <c r="B3362" s="152" t="s">
        <v>443</v>
      </c>
      <c r="C3362" s="152" t="s">
        <v>190</v>
      </c>
      <c r="D3362" s="152"/>
      <c r="E3362" s="152" t="s">
        <v>296</v>
      </c>
      <c r="F3362"/>
      <c r="G3362" s="152"/>
      <c r="H3362" s="152" t="s">
        <v>135</v>
      </c>
      <c r="I3362" s="152" t="s">
        <v>506</v>
      </c>
      <c r="J3362">
        <v>0.18948199631026585</v>
      </c>
      <c r="K3362" s="152" t="s">
        <v>748</v>
      </c>
      <c r="L3362" s="154" t="s">
        <v>747</v>
      </c>
      <c r="M3362">
        <v>2021</v>
      </c>
      <c r="N3362" t="s">
        <v>7774</v>
      </c>
    </row>
    <row r="3363" spans="1:14">
      <c r="A3363" s="152" t="s">
        <v>4258</v>
      </c>
      <c r="B3363" s="152" t="s">
        <v>443</v>
      </c>
      <c r="C3363" s="152" t="s">
        <v>190</v>
      </c>
      <c r="D3363" s="152"/>
      <c r="E3363" s="152" t="s">
        <v>4259</v>
      </c>
      <c r="F3363"/>
      <c r="G3363" s="152"/>
      <c r="H3363" s="152" t="s">
        <v>135</v>
      </c>
      <c r="I3363" s="152" t="s">
        <v>506</v>
      </c>
      <c r="J3363">
        <v>0.20425785650194292</v>
      </c>
      <c r="K3363" s="152" t="s">
        <v>748</v>
      </c>
      <c r="L3363" s="154" t="s">
        <v>747</v>
      </c>
      <c r="M3363">
        <v>2021</v>
      </c>
      <c r="N3363" t="s">
        <v>7775</v>
      </c>
    </row>
    <row r="3364" spans="1:14">
      <c r="A3364" s="152" t="s">
        <v>4260</v>
      </c>
      <c r="B3364" s="152" t="s">
        <v>443</v>
      </c>
      <c r="C3364" s="152" t="s">
        <v>190</v>
      </c>
      <c r="D3364" s="152"/>
      <c r="E3364" s="152" t="s">
        <v>297</v>
      </c>
      <c r="F3364"/>
      <c r="G3364" s="152"/>
      <c r="H3364" s="152" t="s">
        <v>135</v>
      </c>
      <c r="I3364" s="152" t="s">
        <v>506</v>
      </c>
      <c r="J3364">
        <v>0.25834601334393376</v>
      </c>
      <c r="K3364" s="152" t="s">
        <v>748</v>
      </c>
      <c r="L3364" s="154" t="s">
        <v>747</v>
      </c>
      <c r="M3364">
        <v>2021</v>
      </c>
      <c r="N3364" t="s">
        <v>7776</v>
      </c>
    </row>
    <row r="3365" spans="1:14">
      <c r="A3365" s="152" t="s">
        <v>4261</v>
      </c>
      <c r="B3365" s="152" t="s">
        <v>443</v>
      </c>
      <c r="C3365" s="152" t="s">
        <v>190</v>
      </c>
      <c r="D3365" s="152"/>
      <c r="E3365" s="152" t="s">
        <v>298</v>
      </c>
      <c r="F3365"/>
      <c r="G3365" s="152"/>
      <c r="H3365" s="152" t="s">
        <v>135</v>
      </c>
      <c r="I3365" s="152" t="s">
        <v>506</v>
      </c>
      <c r="J3365">
        <v>0.2237124367134288</v>
      </c>
      <c r="K3365" s="152" t="s">
        <v>748</v>
      </c>
      <c r="L3365" s="154" t="s">
        <v>747</v>
      </c>
      <c r="M3365">
        <v>2021</v>
      </c>
      <c r="N3365" t="s">
        <v>7777</v>
      </c>
    </row>
    <row r="3366" spans="1:14">
      <c r="A3366" s="152" t="s">
        <v>4262</v>
      </c>
      <c r="B3366" s="152" t="s">
        <v>443</v>
      </c>
      <c r="C3366" s="152" t="s">
        <v>190</v>
      </c>
      <c r="D3366" s="152"/>
      <c r="E3366" s="152" t="s">
        <v>299</v>
      </c>
      <c r="F3366"/>
      <c r="G3366" s="152"/>
      <c r="H3366" s="152" t="s">
        <v>135</v>
      </c>
      <c r="I3366" s="152" t="s">
        <v>506</v>
      </c>
      <c r="J3366">
        <v>0.49760415303551148</v>
      </c>
      <c r="K3366" s="152" t="s">
        <v>748</v>
      </c>
      <c r="L3366" s="154" t="s">
        <v>747</v>
      </c>
      <c r="M3366">
        <v>2021</v>
      </c>
      <c r="N3366" t="s">
        <v>7778</v>
      </c>
    </row>
    <row r="3367" spans="1:14">
      <c r="A3367" s="152" t="s">
        <v>4263</v>
      </c>
      <c r="B3367" s="152" t="s">
        <v>443</v>
      </c>
      <c r="C3367" s="152" t="s">
        <v>190</v>
      </c>
      <c r="D3367" s="152"/>
      <c r="E3367" s="152" t="s">
        <v>300</v>
      </c>
      <c r="F3367"/>
      <c r="G3367" s="152"/>
      <c r="H3367" s="152" t="s">
        <v>135</v>
      </c>
      <c r="I3367" s="152" t="s">
        <v>506</v>
      </c>
      <c r="J3367">
        <v>0.40825411194196204</v>
      </c>
      <c r="K3367" s="152" t="s">
        <v>748</v>
      </c>
      <c r="L3367" s="154" t="s">
        <v>747</v>
      </c>
      <c r="M3367">
        <v>2021</v>
      </c>
      <c r="N3367" t="s">
        <v>7779</v>
      </c>
    </row>
    <row r="3368" spans="1:14">
      <c r="A3368" s="152" t="s">
        <v>4264</v>
      </c>
      <c r="B3368" s="152" t="s">
        <v>443</v>
      </c>
      <c r="C3368" s="152" t="s">
        <v>190</v>
      </c>
      <c r="D3368" s="152"/>
      <c r="E3368" s="152" t="s">
        <v>301</v>
      </c>
      <c r="F3368"/>
      <c r="G3368" s="152"/>
      <c r="H3368" s="152" t="s">
        <v>135</v>
      </c>
      <c r="I3368" s="152" t="s">
        <v>506</v>
      </c>
      <c r="J3368">
        <v>0.38186279856047622</v>
      </c>
      <c r="K3368" s="152" t="s">
        <v>748</v>
      </c>
      <c r="L3368" s="154" t="s">
        <v>747</v>
      </c>
      <c r="M3368">
        <v>2021</v>
      </c>
      <c r="N3368" t="s">
        <v>7780</v>
      </c>
    </row>
    <row r="3369" spans="1:14">
      <c r="A3369" s="152" t="s">
        <v>4265</v>
      </c>
      <c r="B3369" s="152" t="s">
        <v>443</v>
      </c>
      <c r="C3369" s="152" t="s">
        <v>190</v>
      </c>
      <c r="D3369" s="152"/>
      <c r="E3369" s="152" t="s">
        <v>302</v>
      </c>
      <c r="F3369"/>
      <c r="G3369" s="152"/>
      <c r="H3369" s="152" t="s">
        <v>135</v>
      </c>
      <c r="I3369" s="152" t="s">
        <v>506</v>
      </c>
      <c r="J3369">
        <v>0.53221770407285385</v>
      </c>
      <c r="K3369" s="152" t="s">
        <v>748</v>
      </c>
      <c r="L3369" s="154" t="s">
        <v>747</v>
      </c>
      <c r="M3369">
        <v>2021</v>
      </c>
      <c r="N3369" t="s">
        <v>7781</v>
      </c>
    </row>
    <row r="3370" spans="1:14">
      <c r="A3370" s="152" t="s">
        <v>4266</v>
      </c>
      <c r="B3370" s="152" t="s">
        <v>443</v>
      </c>
      <c r="C3370" s="152" t="s">
        <v>190</v>
      </c>
      <c r="D3370" s="152"/>
      <c r="E3370" s="152" t="s">
        <v>303</v>
      </c>
      <c r="F3370"/>
      <c r="G3370" s="152"/>
      <c r="H3370" s="152" t="s">
        <v>135</v>
      </c>
      <c r="I3370" s="152" t="s">
        <v>506</v>
      </c>
      <c r="J3370">
        <v>0.27425803622160261</v>
      </c>
      <c r="K3370" s="152" t="s">
        <v>748</v>
      </c>
      <c r="L3370" s="154" t="s">
        <v>747</v>
      </c>
      <c r="M3370">
        <v>2021</v>
      </c>
      <c r="N3370" t="s">
        <v>7782</v>
      </c>
    </row>
    <row r="3371" spans="1:14">
      <c r="A3371" s="152" t="s">
        <v>4267</v>
      </c>
      <c r="B3371" s="152" t="s">
        <v>443</v>
      </c>
      <c r="C3371" s="152" t="s">
        <v>190</v>
      </c>
      <c r="D3371" s="152"/>
      <c r="E3371" s="152" t="s">
        <v>304</v>
      </c>
      <c r="F3371"/>
      <c r="G3371" s="152"/>
      <c r="H3371" s="152" t="s">
        <v>135</v>
      </c>
      <c r="I3371" s="152" t="s">
        <v>506</v>
      </c>
      <c r="J3371">
        <v>0.52962444777366813</v>
      </c>
      <c r="K3371" s="152" t="s">
        <v>748</v>
      </c>
      <c r="L3371" s="154" t="s">
        <v>747</v>
      </c>
      <c r="M3371">
        <v>2021</v>
      </c>
      <c r="N3371" t="s">
        <v>7783</v>
      </c>
    </row>
    <row r="3372" spans="1:14">
      <c r="A3372" s="152" t="s">
        <v>4268</v>
      </c>
      <c r="B3372" s="152" t="s">
        <v>443</v>
      </c>
      <c r="C3372" s="152" t="s">
        <v>190</v>
      </c>
      <c r="D3372" s="152"/>
      <c r="E3372" s="152" t="s">
        <v>4269</v>
      </c>
      <c r="F3372"/>
      <c r="G3372" s="152"/>
      <c r="H3372" s="152" t="s">
        <v>135</v>
      </c>
      <c r="I3372" s="152" t="s">
        <v>506</v>
      </c>
      <c r="J3372">
        <v>0.35948250254137204</v>
      </c>
      <c r="K3372" s="152" t="s">
        <v>748</v>
      </c>
      <c r="L3372" s="154" t="s">
        <v>747</v>
      </c>
      <c r="M3372">
        <v>2021</v>
      </c>
      <c r="N3372" t="s">
        <v>7784</v>
      </c>
    </row>
    <row r="3373" spans="1:14">
      <c r="A3373" s="152" t="s">
        <v>4270</v>
      </c>
      <c r="B3373" s="152" t="s">
        <v>443</v>
      </c>
      <c r="C3373" s="152" t="s">
        <v>190</v>
      </c>
      <c r="D3373" s="152"/>
      <c r="E3373" s="152" t="s">
        <v>4271</v>
      </c>
      <c r="F3373"/>
      <c r="G3373" s="152"/>
      <c r="H3373" s="152" t="s">
        <v>135</v>
      </c>
      <c r="I3373" s="152" t="s">
        <v>506</v>
      </c>
      <c r="J3373">
        <v>0.33504687976350889</v>
      </c>
      <c r="K3373" s="152" t="s">
        <v>748</v>
      </c>
      <c r="L3373" s="154" t="s">
        <v>747</v>
      </c>
      <c r="M3373">
        <v>2021</v>
      </c>
      <c r="N3373" t="s">
        <v>7785</v>
      </c>
    </row>
    <row r="3374" spans="1:14">
      <c r="A3374" s="152" t="s">
        <v>4272</v>
      </c>
      <c r="B3374" s="152" t="s">
        <v>443</v>
      </c>
      <c r="C3374" s="152" t="s">
        <v>190</v>
      </c>
      <c r="D3374" s="152"/>
      <c r="E3374" s="152" t="s">
        <v>759</v>
      </c>
      <c r="F3374"/>
      <c r="G3374" s="152"/>
      <c r="H3374" s="152" t="s">
        <v>135</v>
      </c>
      <c r="I3374" s="152" t="s">
        <v>506</v>
      </c>
      <c r="J3374">
        <v>0.84281577966221954</v>
      </c>
      <c r="K3374" s="152" t="s">
        <v>748</v>
      </c>
      <c r="L3374" s="154" t="s">
        <v>747</v>
      </c>
      <c r="M3374">
        <v>2021</v>
      </c>
      <c r="N3374" t="s">
        <v>7786</v>
      </c>
    </row>
    <row r="3375" spans="1:14">
      <c r="A3375" s="152" t="s">
        <v>4273</v>
      </c>
      <c r="B3375" s="152" t="s">
        <v>443</v>
      </c>
      <c r="C3375" s="152" t="s">
        <v>190</v>
      </c>
      <c r="D3375" s="152"/>
      <c r="E3375" s="152" t="s">
        <v>305</v>
      </c>
      <c r="F3375"/>
      <c r="G3375" s="152"/>
      <c r="H3375" s="152" t="s">
        <v>135</v>
      </c>
      <c r="I3375" s="152" t="s">
        <v>506</v>
      </c>
      <c r="J3375">
        <v>0.39976965536565945</v>
      </c>
      <c r="K3375" s="152" t="s">
        <v>748</v>
      </c>
      <c r="L3375" s="154" t="s">
        <v>747</v>
      </c>
      <c r="M3375">
        <v>2021</v>
      </c>
      <c r="N3375" t="s">
        <v>7787</v>
      </c>
    </row>
    <row r="3376" spans="1:14">
      <c r="A3376" s="152" t="s">
        <v>4274</v>
      </c>
      <c r="B3376" s="152" t="s">
        <v>443</v>
      </c>
      <c r="C3376" s="152" t="s">
        <v>190</v>
      </c>
      <c r="D3376" s="152"/>
      <c r="E3376" s="152" t="s">
        <v>306</v>
      </c>
      <c r="F3376"/>
      <c r="G3376" s="152"/>
      <c r="H3376" s="152" t="s">
        <v>135</v>
      </c>
      <c r="I3376" s="152" t="s">
        <v>506</v>
      </c>
      <c r="J3376">
        <v>9.7720914461216501E-2</v>
      </c>
      <c r="K3376" s="152" t="s">
        <v>748</v>
      </c>
      <c r="L3376" s="154" t="s">
        <v>747</v>
      </c>
      <c r="M3376">
        <v>2021</v>
      </c>
      <c r="N3376" t="s">
        <v>7788</v>
      </c>
    </row>
    <row r="3377" spans="1:14">
      <c r="A3377" s="152" t="s">
        <v>4275</v>
      </c>
      <c r="B3377" s="152" t="s">
        <v>443</v>
      </c>
      <c r="C3377" s="152" t="s">
        <v>190</v>
      </c>
      <c r="D3377" s="152"/>
      <c r="E3377" s="152" t="s">
        <v>307</v>
      </c>
      <c r="F3377"/>
      <c r="G3377" s="152"/>
      <c r="H3377" s="152" t="s">
        <v>135</v>
      </c>
      <c r="I3377" s="152" t="s">
        <v>506</v>
      </c>
      <c r="J3377">
        <v>0.55456191213040507</v>
      </c>
      <c r="K3377" s="152" t="s">
        <v>748</v>
      </c>
      <c r="L3377" s="154" t="s">
        <v>747</v>
      </c>
      <c r="M3377">
        <v>2021</v>
      </c>
      <c r="N3377" t="s">
        <v>7789</v>
      </c>
    </row>
    <row r="3378" spans="1:14">
      <c r="A3378" s="152" t="s">
        <v>4276</v>
      </c>
      <c r="B3378" s="152" t="s">
        <v>443</v>
      </c>
      <c r="C3378" s="152" t="s">
        <v>190</v>
      </c>
      <c r="D3378" s="152"/>
      <c r="E3378" s="152" t="s">
        <v>308</v>
      </c>
      <c r="F3378"/>
      <c r="G3378" s="152"/>
      <c r="H3378" s="152" t="s">
        <v>135</v>
      </c>
      <c r="I3378" s="152" t="s">
        <v>506</v>
      </c>
      <c r="J3378">
        <v>0.11720603105855093</v>
      </c>
      <c r="K3378" s="152" t="s">
        <v>748</v>
      </c>
      <c r="L3378" s="154" t="s">
        <v>747</v>
      </c>
      <c r="M3378">
        <v>2021</v>
      </c>
      <c r="N3378" t="s">
        <v>7790</v>
      </c>
    </row>
    <row r="3379" spans="1:14">
      <c r="A3379" s="152" t="s">
        <v>4277</v>
      </c>
      <c r="B3379" s="152" t="s">
        <v>443</v>
      </c>
      <c r="C3379" s="152" t="s">
        <v>190</v>
      </c>
      <c r="D3379" s="152"/>
      <c r="E3379" s="152" t="s">
        <v>309</v>
      </c>
      <c r="F3379"/>
      <c r="G3379" s="152"/>
      <c r="H3379" s="152" t="s">
        <v>135</v>
      </c>
      <c r="I3379" s="152" t="s">
        <v>506</v>
      </c>
      <c r="J3379">
        <v>0.56698500341756064</v>
      </c>
      <c r="K3379" s="152" t="s">
        <v>748</v>
      </c>
      <c r="L3379" s="154" t="s">
        <v>747</v>
      </c>
      <c r="M3379">
        <v>2021</v>
      </c>
      <c r="N3379" t="s">
        <v>7791</v>
      </c>
    </row>
    <row r="3380" spans="1:14">
      <c r="A3380" s="152" t="s">
        <v>4278</v>
      </c>
      <c r="B3380" s="152" t="s">
        <v>443</v>
      </c>
      <c r="C3380" s="152" t="s">
        <v>190</v>
      </c>
      <c r="D3380" s="152"/>
      <c r="E3380" s="152" t="s">
        <v>310</v>
      </c>
      <c r="F3380"/>
      <c r="G3380" s="152"/>
      <c r="H3380" s="152" t="s">
        <v>135</v>
      </c>
      <c r="I3380" s="152" t="s">
        <v>506</v>
      </c>
      <c r="J3380">
        <v>0</v>
      </c>
      <c r="K3380" s="152" t="s">
        <v>748</v>
      </c>
      <c r="L3380" s="154" t="s">
        <v>747</v>
      </c>
      <c r="M3380">
        <v>2021</v>
      </c>
      <c r="N3380" t="s">
        <v>7792</v>
      </c>
    </row>
    <row r="3381" spans="1:14">
      <c r="A3381" s="152" t="s">
        <v>4279</v>
      </c>
      <c r="B3381" s="152" t="s">
        <v>443</v>
      </c>
      <c r="C3381" s="152" t="s">
        <v>190</v>
      </c>
      <c r="D3381" s="152"/>
      <c r="E3381" s="152" t="s">
        <v>311</v>
      </c>
      <c r="F3381"/>
      <c r="G3381" s="152"/>
      <c r="H3381" s="152" t="s">
        <v>135</v>
      </c>
      <c r="I3381" s="152" t="s">
        <v>506</v>
      </c>
      <c r="J3381">
        <v>0.37391313303397694</v>
      </c>
      <c r="K3381" s="152" t="s">
        <v>748</v>
      </c>
      <c r="L3381" s="154" t="s">
        <v>747</v>
      </c>
      <c r="M3381">
        <v>2021</v>
      </c>
      <c r="N3381" t="s">
        <v>7793</v>
      </c>
    </row>
    <row r="3382" spans="1:14">
      <c r="A3382" s="152" t="s">
        <v>4280</v>
      </c>
      <c r="B3382" s="152" t="s">
        <v>443</v>
      </c>
      <c r="C3382" s="152" t="s">
        <v>190</v>
      </c>
      <c r="D3382" s="152"/>
      <c r="E3382" s="152" t="s">
        <v>312</v>
      </c>
      <c r="F3382"/>
      <c r="G3382" s="152"/>
      <c r="H3382" s="152" t="s">
        <v>135</v>
      </c>
      <c r="I3382" s="152" t="s">
        <v>506</v>
      </c>
      <c r="J3382">
        <v>0.49333625699416395</v>
      </c>
      <c r="K3382" s="152" t="s">
        <v>748</v>
      </c>
      <c r="L3382" s="154" t="s">
        <v>747</v>
      </c>
      <c r="M3382">
        <v>2021</v>
      </c>
      <c r="N3382" t="s">
        <v>7794</v>
      </c>
    </row>
    <row r="3383" spans="1:14">
      <c r="A3383" s="152" t="s">
        <v>4281</v>
      </c>
      <c r="B3383" s="152" t="s">
        <v>443</v>
      </c>
      <c r="C3383" s="152" t="s">
        <v>190</v>
      </c>
      <c r="D3383" s="152"/>
      <c r="E3383" s="152" t="s">
        <v>313</v>
      </c>
      <c r="F3383"/>
      <c r="G3383" s="152"/>
      <c r="H3383" s="152" t="s">
        <v>135</v>
      </c>
      <c r="I3383" s="152" t="s">
        <v>506</v>
      </c>
      <c r="J3383">
        <v>5.2102600496927873E-2</v>
      </c>
      <c r="K3383" s="152" t="s">
        <v>748</v>
      </c>
      <c r="L3383" s="154" t="s">
        <v>747</v>
      </c>
      <c r="M3383">
        <v>2021</v>
      </c>
      <c r="N3383" t="s">
        <v>7795</v>
      </c>
    </row>
    <row r="3384" spans="1:14">
      <c r="A3384" s="152" t="s">
        <v>4282</v>
      </c>
      <c r="B3384" s="152" t="s">
        <v>443</v>
      </c>
      <c r="C3384" s="152" t="s">
        <v>190</v>
      </c>
      <c r="D3384" s="152"/>
      <c r="E3384" s="152" t="s">
        <v>314</v>
      </c>
      <c r="F3384"/>
      <c r="G3384" s="152"/>
      <c r="H3384" s="152" t="s">
        <v>135</v>
      </c>
      <c r="I3384" s="152" t="s">
        <v>506</v>
      </c>
      <c r="J3384">
        <v>0.10184412274316461</v>
      </c>
      <c r="K3384" s="152" t="s">
        <v>748</v>
      </c>
      <c r="L3384" s="154" t="s">
        <v>747</v>
      </c>
      <c r="M3384">
        <v>2021</v>
      </c>
      <c r="N3384" t="s">
        <v>7796</v>
      </c>
    </row>
    <row r="3385" spans="1:14">
      <c r="A3385" s="152" t="s">
        <v>4283</v>
      </c>
      <c r="B3385" s="152" t="s">
        <v>443</v>
      </c>
      <c r="C3385" s="152" t="s">
        <v>190</v>
      </c>
      <c r="D3385" s="152"/>
      <c r="E3385" s="152" t="s">
        <v>315</v>
      </c>
      <c r="F3385"/>
      <c r="G3385" s="152"/>
      <c r="H3385" s="152" t="s">
        <v>135</v>
      </c>
      <c r="I3385" s="152" t="s">
        <v>506</v>
      </c>
      <c r="J3385">
        <v>9.5040592324606502E-2</v>
      </c>
      <c r="K3385" s="152" t="s">
        <v>748</v>
      </c>
      <c r="L3385" s="154" t="s">
        <v>747</v>
      </c>
      <c r="M3385">
        <v>2021</v>
      </c>
      <c r="N3385" t="s">
        <v>7797</v>
      </c>
    </row>
    <row r="3386" spans="1:14">
      <c r="A3386" s="152" t="s">
        <v>4284</v>
      </c>
      <c r="B3386" s="152" t="s">
        <v>443</v>
      </c>
      <c r="C3386" s="152" t="s">
        <v>190</v>
      </c>
      <c r="D3386" s="152"/>
      <c r="E3386" s="152" t="s">
        <v>316</v>
      </c>
      <c r="F3386"/>
      <c r="G3386" s="152"/>
      <c r="H3386" s="152" t="s">
        <v>135</v>
      </c>
      <c r="I3386" s="152" t="s">
        <v>506</v>
      </c>
      <c r="J3386">
        <v>0.5674109228654125</v>
      </c>
      <c r="K3386" s="152" t="s">
        <v>748</v>
      </c>
      <c r="L3386" s="154" t="s">
        <v>747</v>
      </c>
      <c r="M3386">
        <v>2021</v>
      </c>
      <c r="N3386" t="s">
        <v>7798</v>
      </c>
    </row>
    <row r="3387" spans="1:14">
      <c r="A3387" s="152" t="s">
        <v>4285</v>
      </c>
      <c r="B3387" s="152" t="s">
        <v>443</v>
      </c>
      <c r="C3387" s="152" t="s">
        <v>190</v>
      </c>
      <c r="D3387" s="152"/>
      <c r="E3387" s="152" t="s">
        <v>760</v>
      </c>
      <c r="F3387"/>
      <c r="G3387" s="152"/>
      <c r="H3387" s="152" t="s">
        <v>135</v>
      </c>
      <c r="I3387" s="152" t="s">
        <v>506</v>
      </c>
      <c r="J3387">
        <v>0.36866348192449871</v>
      </c>
      <c r="K3387" s="152" t="s">
        <v>748</v>
      </c>
      <c r="L3387" s="154" t="s">
        <v>747</v>
      </c>
      <c r="M3387">
        <v>2021</v>
      </c>
      <c r="N3387" t="s">
        <v>7799</v>
      </c>
    </row>
    <row r="3388" spans="1:14">
      <c r="A3388" s="152" t="s">
        <v>4286</v>
      </c>
      <c r="B3388" s="152" t="s">
        <v>443</v>
      </c>
      <c r="C3388" s="152" t="s">
        <v>190</v>
      </c>
      <c r="D3388" s="152"/>
      <c r="E3388" s="152" t="s">
        <v>317</v>
      </c>
      <c r="F3388"/>
      <c r="G3388" s="152"/>
      <c r="H3388" s="152" t="s">
        <v>135</v>
      </c>
      <c r="I3388" s="152" t="s">
        <v>506</v>
      </c>
      <c r="J3388">
        <v>0.24273169367576958</v>
      </c>
      <c r="K3388" s="152" t="s">
        <v>748</v>
      </c>
      <c r="L3388" s="154" t="s">
        <v>747</v>
      </c>
      <c r="M3388">
        <v>2021</v>
      </c>
      <c r="N3388" t="s">
        <v>7800</v>
      </c>
    </row>
    <row r="3389" spans="1:14">
      <c r="A3389" s="152" t="s">
        <v>4287</v>
      </c>
      <c r="B3389" s="152" t="s">
        <v>443</v>
      </c>
      <c r="C3389" s="152" t="s">
        <v>190</v>
      </c>
      <c r="D3389" s="152"/>
      <c r="E3389" s="152" t="s">
        <v>318</v>
      </c>
      <c r="F3389"/>
      <c r="G3389" s="152"/>
      <c r="H3389" s="152" t="s">
        <v>135</v>
      </c>
      <c r="I3389" s="152" t="s">
        <v>506</v>
      </c>
      <c r="J3389">
        <v>0.43619213559667075</v>
      </c>
      <c r="K3389" s="152" t="s">
        <v>748</v>
      </c>
      <c r="L3389" s="154" t="s">
        <v>747</v>
      </c>
      <c r="M3389">
        <v>2021</v>
      </c>
      <c r="N3389" t="s">
        <v>7801</v>
      </c>
    </row>
    <row r="3390" spans="1:14">
      <c r="A3390" s="152" t="s">
        <v>4288</v>
      </c>
      <c r="B3390" s="152" t="s">
        <v>443</v>
      </c>
      <c r="C3390" s="152" t="s">
        <v>190</v>
      </c>
      <c r="D3390" s="152"/>
      <c r="E3390" s="152" t="s">
        <v>319</v>
      </c>
      <c r="F3390"/>
      <c r="G3390" s="152"/>
      <c r="H3390" s="152" t="s">
        <v>135</v>
      </c>
      <c r="I3390" s="152" t="s">
        <v>506</v>
      </c>
      <c r="J3390">
        <v>0.52446028262705113</v>
      </c>
      <c r="K3390" s="152" t="s">
        <v>748</v>
      </c>
      <c r="L3390" s="154" t="s">
        <v>747</v>
      </c>
      <c r="M3390">
        <v>2021</v>
      </c>
      <c r="N3390" t="s">
        <v>7802</v>
      </c>
    </row>
    <row r="3391" spans="1:14">
      <c r="A3391" s="152" t="s">
        <v>4289</v>
      </c>
      <c r="B3391" s="152" t="s">
        <v>443</v>
      </c>
      <c r="C3391" s="152" t="s">
        <v>190</v>
      </c>
      <c r="D3391" s="152"/>
      <c r="E3391" s="152" t="s">
        <v>320</v>
      </c>
      <c r="F3391"/>
      <c r="G3391" s="152"/>
      <c r="H3391" s="152" t="s">
        <v>135</v>
      </c>
      <c r="I3391" s="152" t="s">
        <v>506</v>
      </c>
      <c r="J3391">
        <v>0.62337167550636152</v>
      </c>
      <c r="K3391" s="152" t="s">
        <v>748</v>
      </c>
      <c r="L3391" s="154" t="s">
        <v>747</v>
      </c>
      <c r="M3391">
        <v>2021</v>
      </c>
      <c r="N3391" t="s">
        <v>7803</v>
      </c>
    </row>
    <row r="3392" spans="1:14">
      <c r="A3392" s="152" t="s">
        <v>4290</v>
      </c>
      <c r="B3392" s="152" t="s">
        <v>443</v>
      </c>
      <c r="C3392" s="152" t="s">
        <v>190</v>
      </c>
      <c r="D3392" s="152"/>
      <c r="E3392" s="152" t="s">
        <v>321</v>
      </c>
      <c r="F3392"/>
      <c r="G3392" s="152"/>
      <c r="H3392" s="152" t="s">
        <v>135</v>
      </c>
      <c r="I3392" s="152" t="s">
        <v>506</v>
      </c>
      <c r="J3392">
        <v>0.29451240553406732</v>
      </c>
      <c r="K3392" s="152" t="s">
        <v>748</v>
      </c>
      <c r="L3392" s="154" t="s">
        <v>747</v>
      </c>
      <c r="M3392">
        <v>2021</v>
      </c>
      <c r="N3392" t="s">
        <v>7804</v>
      </c>
    </row>
    <row r="3393" spans="1:14">
      <c r="A3393" s="152" t="s">
        <v>4291</v>
      </c>
      <c r="B3393" s="152" t="s">
        <v>443</v>
      </c>
      <c r="C3393" s="152" t="s">
        <v>190</v>
      </c>
      <c r="D3393" s="152"/>
      <c r="E3393" s="152" t="s">
        <v>322</v>
      </c>
      <c r="F3393"/>
      <c r="G3393" s="152"/>
      <c r="H3393" s="152" t="s">
        <v>135</v>
      </c>
      <c r="I3393" s="152" t="s">
        <v>506</v>
      </c>
      <c r="J3393">
        <v>0.56092326136014525</v>
      </c>
      <c r="K3393" s="152" t="s">
        <v>748</v>
      </c>
      <c r="L3393" s="154" t="s">
        <v>747</v>
      </c>
      <c r="M3393">
        <v>2021</v>
      </c>
      <c r="N3393" t="s">
        <v>7805</v>
      </c>
    </row>
    <row r="3394" spans="1:14">
      <c r="A3394" s="152" t="s">
        <v>4292</v>
      </c>
      <c r="B3394" s="152" t="s">
        <v>443</v>
      </c>
      <c r="C3394" s="152" t="s">
        <v>190</v>
      </c>
      <c r="D3394" s="152"/>
      <c r="E3394" s="152" t="s">
        <v>4293</v>
      </c>
      <c r="F3394"/>
      <c r="G3394" s="152"/>
      <c r="H3394" s="152" t="s">
        <v>135</v>
      </c>
      <c r="I3394" s="152" t="s">
        <v>506</v>
      </c>
      <c r="J3394">
        <v>0.40642868750288047</v>
      </c>
      <c r="K3394" s="152" t="s">
        <v>748</v>
      </c>
      <c r="L3394" s="154" t="s">
        <v>747</v>
      </c>
      <c r="M3394">
        <v>2021</v>
      </c>
      <c r="N3394" t="s">
        <v>7806</v>
      </c>
    </row>
    <row r="3395" spans="1:14">
      <c r="A3395" s="152" t="s">
        <v>4294</v>
      </c>
      <c r="B3395" s="152" t="s">
        <v>443</v>
      </c>
      <c r="C3395" s="152" t="s">
        <v>190</v>
      </c>
      <c r="D3395" s="152"/>
      <c r="E3395" s="152" t="s">
        <v>323</v>
      </c>
      <c r="F3395"/>
      <c r="G3395" s="152"/>
      <c r="H3395" s="152" t="s">
        <v>135</v>
      </c>
      <c r="I3395" s="152" t="s">
        <v>506</v>
      </c>
      <c r="J3395">
        <v>0.51312073333186736</v>
      </c>
      <c r="K3395" s="152" t="s">
        <v>748</v>
      </c>
      <c r="L3395" s="154" t="s">
        <v>747</v>
      </c>
      <c r="M3395">
        <v>2021</v>
      </c>
      <c r="N3395" t="s">
        <v>7807</v>
      </c>
    </row>
    <row r="3396" spans="1:14">
      <c r="A3396" s="152" t="s">
        <v>4295</v>
      </c>
      <c r="B3396" s="152" t="s">
        <v>443</v>
      </c>
      <c r="C3396" s="152" t="s">
        <v>190</v>
      </c>
      <c r="D3396" s="152"/>
      <c r="E3396" s="152" t="s">
        <v>324</v>
      </c>
      <c r="F3396"/>
      <c r="G3396" s="152"/>
      <c r="H3396" s="152" t="s">
        <v>135</v>
      </c>
      <c r="I3396" s="152" t="s">
        <v>506</v>
      </c>
      <c r="J3396">
        <v>0.54276295631382909</v>
      </c>
      <c r="K3396" s="152" t="s">
        <v>748</v>
      </c>
      <c r="L3396" s="154" t="s">
        <v>747</v>
      </c>
      <c r="M3396">
        <v>2021</v>
      </c>
      <c r="N3396" t="s">
        <v>7808</v>
      </c>
    </row>
    <row r="3397" spans="1:14">
      <c r="A3397" s="152" t="s">
        <v>4296</v>
      </c>
      <c r="B3397" s="152" t="s">
        <v>443</v>
      </c>
      <c r="C3397" s="152" t="s">
        <v>190</v>
      </c>
      <c r="D3397" s="152"/>
      <c r="E3397" s="152" t="s">
        <v>4297</v>
      </c>
      <c r="F3397"/>
      <c r="G3397" s="152"/>
      <c r="H3397" s="152" t="s">
        <v>135</v>
      </c>
      <c r="I3397" s="152" t="s">
        <v>506</v>
      </c>
      <c r="J3397">
        <v>0.51198871954868208</v>
      </c>
      <c r="K3397" s="152" t="s">
        <v>748</v>
      </c>
      <c r="L3397" s="154" t="s">
        <v>747</v>
      </c>
      <c r="M3397">
        <v>2021</v>
      </c>
      <c r="N3397" t="s">
        <v>7809</v>
      </c>
    </row>
    <row r="3398" spans="1:14">
      <c r="A3398" s="152" t="s">
        <v>4298</v>
      </c>
      <c r="B3398" s="152" t="s">
        <v>443</v>
      </c>
      <c r="C3398" s="152" t="s">
        <v>190</v>
      </c>
      <c r="D3398" s="152"/>
      <c r="E3398" s="152" t="s">
        <v>325</v>
      </c>
      <c r="F3398"/>
      <c r="G3398" s="152"/>
      <c r="H3398" s="152" t="s">
        <v>135</v>
      </c>
      <c r="I3398" s="152" t="s">
        <v>506</v>
      </c>
      <c r="J3398">
        <v>0.3585044788030079</v>
      </c>
      <c r="K3398" s="152" t="s">
        <v>748</v>
      </c>
      <c r="L3398" s="154" t="s">
        <v>747</v>
      </c>
      <c r="M3398">
        <v>2021</v>
      </c>
      <c r="N3398" t="s">
        <v>7810</v>
      </c>
    </row>
    <row r="3399" spans="1:14">
      <c r="A3399" s="152" t="s">
        <v>4299</v>
      </c>
      <c r="B3399" s="152" t="s">
        <v>443</v>
      </c>
      <c r="C3399" s="152" t="s">
        <v>190</v>
      </c>
      <c r="D3399" s="152"/>
      <c r="E3399" s="152" t="s">
        <v>4300</v>
      </c>
      <c r="F3399"/>
      <c r="G3399" s="152"/>
      <c r="H3399" s="152" t="s">
        <v>135</v>
      </c>
      <c r="I3399" s="152" t="s">
        <v>506</v>
      </c>
      <c r="J3399">
        <v>0.55663058873345128</v>
      </c>
      <c r="K3399" s="152" t="s">
        <v>748</v>
      </c>
      <c r="L3399" s="154" t="s">
        <v>747</v>
      </c>
      <c r="M3399">
        <v>2021</v>
      </c>
      <c r="N3399" t="s">
        <v>7811</v>
      </c>
    </row>
    <row r="3400" spans="1:14">
      <c r="A3400" s="152" t="s">
        <v>4301</v>
      </c>
      <c r="B3400" s="152" t="s">
        <v>443</v>
      </c>
      <c r="C3400" s="152" t="s">
        <v>190</v>
      </c>
      <c r="D3400" s="152"/>
      <c r="E3400" s="152" t="s">
        <v>4302</v>
      </c>
      <c r="F3400"/>
      <c r="G3400" s="152"/>
      <c r="H3400" s="152" t="s">
        <v>135</v>
      </c>
      <c r="I3400" s="152" t="s">
        <v>506</v>
      </c>
      <c r="J3400">
        <v>0.39925864856099397</v>
      </c>
      <c r="K3400" s="152" t="s">
        <v>748</v>
      </c>
      <c r="L3400" s="154" t="s">
        <v>747</v>
      </c>
      <c r="M3400">
        <v>2021</v>
      </c>
      <c r="N3400" t="s">
        <v>7812</v>
      </c>
    </row>
    <row r="3401" spans="1:14">
      <c r="A3401" s="152" t="s">
        <v>4303</v>
      </c>
      <c r="B3401" s="152" t="s">
        <v>443</v>
      </c>
      <c r="C3401" s="152" t="s">
        <v>190</v>
      </c>
      <c r="D3401" s="152"/>
      <c r="E3401" s="152" t="s">
        <v>326</v>
      </c>
      <c r="F3401"/>
      <c r="G3401" s="152"/>
      <c r="H3401" s="152" t="s">
        <v>135</v>
      </c>
      <c r="I3401" s="152" t="s">
        <v>506</v>
      </c>
      <c r="J3401">
        <v>6.7622730217810498E-2</v>
      </c>
      <c r="K3401" s="152" t="s">
        <v>748</v>
      </c>
      <c r="L3401" s="154" t="s">
        <v>747</v>
      </c>
      <c r="M3401">
        <v>2021</v>
      </c>
      <c r="N3401" t="s">
        <v>7813</v>
      </c>
    </row>
    <row r="3402" spans="1:14">
      <c r="A3402" s="152" t="s">
        <v>4304</v>
      </c>
      <c r="B3402" s="152" t="s">
        <v>443</v>
      </c>
      <c r="C3402" s="152" t="s">
        <v>190</v>
      </c>
      <c r="D3402" s="152"/>
      <c r="E3402" s="152" t="s">
        <v>327</v>
      </c>
      <c r="F3402"/>
      <c r="G3402" s="152"/>
      <c r="H3402" s="152" t="s">
        <v>135</v>
      </c>
      <c r="I3402" s="152" t="s">
        <v>506</v>
      </c>
      <c r="J3402">
        <v>1.0019513225318539</v>
      </c>
      <c r="K3402" s="152" t="s">
        <v>748</v>
      </c>
      <c r="L3402" s="154" t="s">
        <v>747</v>
      </c>
      <c r="M3402">
        <v>2021</v>
      </c>
      <c r="N3402" t="s">
        <v>7814</v>
      </c>
    </row>
    <row r="3403" spans="1:14">
      <c r="A3403" s="152" t="s">
        <v>4305</v>
      </c>
      <c r="B3403" s="152" t="s">
        <v>443</v>
      </c>
      <c r="C3403" s="152" t="s">
        <v>190</v>
      </c>
      <c r="D3403" s="152"/>
      <c r="E3403" s="152" t="s">
        <v>328</v>
      </c>
      <c r="F3403"/>
      <c r="G3403" s="152"/>
      <c r="H3403" s="152" t="s">
        <v>135</v>
      </c>
      <c r="I3403" s="152" t="s">
        <v>506</v>
      </c>
      <c r="J3403">
        <v>0.47104345150526139</v>
      </c>
      <c r="K3403" s="152" t="s">
        <v>748</v>
      </c>
      <c r="L3403" s="154" t="s">
        <v>747</v>
      </c>
      <c r="M3403">
        <v>2021</v>
      </c>
      <c r="N3403" t="s">
        <v>7815</v>
      </c>
    </row>
    <row r="3404" spans="1:14">
      <c r="A3404" s="152" t="s">
        <v>4306</v>
      </c>
      <c r="B3404" s="152" t="s">
        <v>443</v>
      </c>
      <c r="C3404" s="152" t="s">
        <v>190</v>
      </c>
      <c r="D3404" s="152"/>
      <c r="E3404" s="152" t="s">
        <v>404</v>
      </c>
      <c r="F3404"/>
      <c r="G3404" s="152"/>
      <c r="H3404" s="152" t="s">
        <v>135</v>
      </c>
      <c r="I3404" s="152" t="s">
        <v>506</v>
      </c>
      <c r="J3404">
        <v>0.51698656568336265</v>
      </c>
      <c r="K3404" s="152" t="s">
        <v>748</v>
      </c>
      <c r="L3404" s="154" t="s">
        <v>747</v>
      </c>
      <c r="M3404">
        <v>2021</v>
      </c>
      <c r="N3404" t="s">
        <v>7816</v>
      </c>
    </row>
    <row r="3405" spans="1:14">
      <c r="A3405" s="152" t="s">
        <v>4307</v>
      </c>
      <c r="B3405" s="152" t="s">
        <v>443</v>
      </c>
      <c r="C3405" s="152" t="s">
        <v>190</v>
      </c>
      <c r="D3405" s="152"/>
      <c r="E3405" s="152" t="s">
        <v>329</v>
      </c>
      <c r="F3405"/>
      <c r="G3405" s="152"/>
      <c r="H3405" s="152" t="s">
        <v>135</v>
      </c>
      <c r="I3405" s="152" t="s">
        <v>506</v>
      </c>
      <c r="J3405">
        <v>0.54682711469820466</v>
      </c>
      <c r="K3405" s="152" t="s">
        <v>748</v>
      </c>
      <c r="L3405" s="154" t="s">
        <v>747</v>
      </c>
      <c r="M3405">
        <v>2021</v>
      </c>
      <c r="N3405" t="s">
        <v>7817</v>
      </c>
    </row>
    <row r="3406" spans="1:14">
      <c r="A3406" s="152" t="s">
        <v>4308</v>
      </c>
      <c r="B3406" s="152" t="s">
        <v>443</v>
      </c>
      <c r="C3406" s="152" t="s">
        <v>190</v>
      </c>
      <c r="D3406" s="152"/>
      <c r="E3406" s="152" t="s">
        <v>330</v>
      </c>
      <c r="F3406"/>
      <c r="G3406" s="152"/>
      <c r="H3406" s="152" t="s">
        <v>135</v>
      </c>
      <c r="I3406" s="152" t="s">
        <v>506</v>
      </c>
      <c r="J3406">
        <v>0.1107817145243435</v>
      </c>
      <c r="K3406" s="152" t="s">
        <v>748</v>
      </c>
      <c r="L3406" s="154" t="s">
        <v>747</v>
      </c>
      <c r="M3406">
        <v>2021</v>
      </c>
      <c r="N3406" t="s">
        <v>7818</v>
      </c>
    </row>
    <row r="3407" spans="1:14">
      <c r="A3407" s="152" t="s">
        <v>4309</v>
      </c>
      <c r="B3407" s="152" t="s">
        <v>443</v>
      </c>
      <c r="C3407" s="152" t="s">
        <v>190</v>
      </c>
      <c r="D3407" s="152"/>
      <c r="E3407" s="152" t="s">
        <v>331</v>
      </c>
      <c r="F3407"/>
      <c r="G3407" s="152"/>
      <c r="H3407" s="152" t="s">
        <v>135</v>
      </c>
      <c r="I3407" s="152" t="s">
        <v>506</v>
      </c>
      <c r="J3407">
        <v>0.40681016900032624</v>
      </c>
      <c r="K3407" s="152" t="s">
        <v>748</v>
      </c>
      <c r="L3407" s="154" t="s">
        <v>747</v>
      </c>
      <c r="M3407">
        <v>2021</v>
      </c>
      <c r="N3407" t="s">
        <v>7819</v>
      </c>
    </row>
    <row r="3408" spans="1:14">
      <c r="A3408" s="152" t="s">
        <v>4310</v>
      </c>
      <c r="B3408" s="152" t="s">
        <v>443</v>
      </c>
      <c r="C3408" s="152" t="s">
        <v>190</v>
      </c>
      <c r="D3408" s="152"/>
      <c r="E3408" s="152" t="s">
        <v>332</v>
      </c>
      <c r="F3408"/>
      <c r="G3408" s="152"/>
      <c r="H3408" s="152" t="s">
        <v>135</v>
      </c>
      <c r="I3408" s="152" t="s">
        <v>506</v>
      </c>
      <c r="J3408">
        <v>0.13857700071594978</v>
      </c>
      <c r="K3408" s="152" t="s">
        <v>748</v>
      </c>
      <c r="L3408" s="154" t="s">
        <v>747</v>
      </c>
      <c r="M3408">
        <v>2021</v>
      </c>
      <c r="N3408" t="s">
        <v>7820</v>
      </c>
    </row>
    <row r="3409" spans="1:14">
      <c r="A3409" s="152" t="s">
        <v>4311</v>
      </c>
      <c r="B3409" s="152" t="s">
        <v>443</v>
      </c>
      <c r="C3409" s="152" t="s">
        <v>190</v>
      </c>
      <c r="D3409" s="152"/>
      <c r="E3409" s="152" t="s">
        <v>333</v>
      </c>
      <c r="F3409"/>
      <c r="G3409" s="152"/>
      <c r="H3409" s="152" t="s">
        <v>135</v>
      </c>
      <c r="I3409" s="152" t="s">
        <v>506</v>
      </c>
      <c r="J3409">
        <v>0.52069892127579132</v>
      </c>
      <c r="K3409" s="152" t="s">
        <v>748</v>
      </c>
      <c r="L3409" s="154" t="s">
        <v>747</v>
      </c>
      <c r="M3409">
        <v>2021</v>
      </c>
      <c r="N3409" t="s">
        <v>7821</v>
      </c>
    </row>
    <row r="3410" spans="1:14">
      <c r="A3410" s="152" t="s">
        <v>4312</v>
      </c>
      <c r="B3410" s="152" t="s">
        <v>443</v>
      </c>
      <c r="C3410" s="152" t="s">
        <v>190</v>
      </c>
      <c r="D3410" s="152"/>
      <c r="E3410" s="152" t="s">
        <v>334</v>
      </c>
      <c r="F3410"/>
      <c r="G3410" s="152"/>
      <c r="H3410" s="152" t="s">
        <v>135</v>
      </c>
      <c r="I3410" s="152" t="s">
        <v>506</v>
      </c>
      <c r="J3410">
        <v>6.6276843991052158E-6</v>
      </c>
      <c r="K3410" s="152" t="s">
        <v>748</v>
      </c>
      <c r="L3410" s="154" t="s">
        <v>747</v>
      </c>
      <c r="M3410">
        <v>2021</v>
      </c>
      <c r="N3410" t="s">
        <v>7822</v>
      </c>
    </row>
    <row r="3411" spans="1:14">
      <c r="A3411" s="152" t="s">
        <v>4313</v>
      </c>
      <c r="B3411" s="152" t="s">
        <v>443</v>
      </c>
      <c r="C3411" s="152" t="s">
        <v>190</v>
      </c>
      <c r="D3411" s="152"/>
      <c r="E3411" s="152" t="s">
        <v>335</v>
      </c>
      <c r="F3411"/>
      <c r="G3411" s="152"/>
      <c r="H3411" s="152" t="s">
        <v>135</v>
      </c>
      <c r="I3411" s="152" t="s">
        <v>506</v>
      </c>
      <c r="J3411">
        <v>0.20290214501138071</v>
      </c>
      <c r="K3411" s="152" t="s">
        <v>748</v>
      </c>
      <c r="L3411" s="154" t="s">
        <v>747</v>
      </c>
      <c r="M3411">
        <v>2021</v>
      </c>
      <c r="N3411" t="s">
        <v>7823</v>
      </c>
    </row>
    <row r="3412" spans="1:14">
      <c r="A3412" s="152" t="s">
        <v>4314</v>
      </c>
      <c r="B3412" s="152" t="s">
        <v>443</v>
      </c>
      <c r="C3412" s="152" t="s">
        <v>190</v>
      </c>
      <c r="D3412" s="152"/>
      <c r="E3412" s="152" t="s">
        <v>4315</v>
      </c>
      <c r="F3412"/>
      <c r="G3412" s="152"/>
      <c r="H3412" s="152" t="s">
        <v>135</v>
      </c>
      <c r="I3412" s="152" t="s">
        <v>506</v>
      </c>
      <c r="J3412">
        <v>0.44534111591181663</v>
      </c>
      <c r="K3412" s="152" t="s">
        <v>748</v>
      </c>
      <c r="L3412" s="154" t="s">
        <v>747</v>
      </c>
      <c r="M3412">
        <v>2021</v>
      </c>
      <c r="N3412" t="s">
        <v>7824</v>
      </c>
    </row>
    <row r="3413" spans="1:14">
      <c r="A3413" s="152" t="s">
        <v>4316</v>
      </c>
      <c r="B3413" s="152" t="s">
        <v>443</v>
      </c>
      <c r="C3413" s="152" t="s">
        <v>190</v>
      </c>
      <c r="D3413" s="152"/>
      <c r="E3413" s="152" t="s">
        <v>336</v>
      </c>
      <c r="F3413"/>
      <c r="G3413" s="152"/>
      <c r="H3413" s="152" t="s">
        <v>135</v>
      </c>
      <c r="I3413" s="152" t="s">
        <v>506</v>
      </c>
      <c r="J3413">
        <v>0.10755764507409099</v>
      </c>
      <c r="K3413" s="152" t="s">
        <v>748</v>
      </c>
      <c r="L3413" s="154" t="s">
        <v>747</v>
      </c>
      <c r="M3413">
        <v>2021</v>
      </c>
      <c r="N3413" t="s">
        <v>7825</v>
      </c>
    </row>
    <row r="3414" spans="1:14">
      <c r="A3414" s="152" t="s">
        <v>4317</v>
      </c>
      <c r="B3414" s="152" t="s">
        <v>443</v>
      </c>
      <c r="C3414" s="152" t="s">
        <v>190</v>
      </c>
      <c r="D3414" s="152"/>
      <c r="E3414" s="152" t="s">
        <v>337</v>
      </c>
      <c r="F3414"/>
      <c r="G3414" s="152"/>
      <c r="H3414" s="152" t="s">
        <v>135</v>
      </c>
      <c r="I3414" s="152" t="s">
        <v>506</v>
      </c>
      <c r="J3414">
        <v>0.37197235053851918</v>
      </c>
      <c r="K3414" s="152" t="s">
        <v>748</v>
      </c>
      <c r="L3414" s="154" t="s">
        <v>747</v>
      </c>
      <c r="M3414">
        <v>2021</v>
      </c>
      <c r="N3414" t="s">
        <v>7826</v>
      </c>
    </row>
    <row r="3415" spans="1:14">
      <c r="A3415" s="152" t="s">
        <v>4318</v>
      </c>
      <c r="B3415" s="152" t="s">
        <v>443</v>
      </c>
      <c r="C3415" s="152" t="s">
        <v>190</v>
      </c>
      <c r="D3415" s="152"/>
      <c r="E3415" s="152" t="s">
        <v>338</v>
      </c>
      <c r="F3415"/>
      <c r="G3415" s="152"/>
      <c r="H3415" s="152" t="s">
        <v>135</v>
      </c>
      <c r="I3415" s="152" t="s">
        <v>506</v>
      </c>
      <c r="J3415">
        <v>0.71789801320725932</v>
      </c>
      <c r="K3415" s="152" t="s">
        <v>748</v>
      </c>
      <c r="L3415" s="154" t="s">
        <v>747</v>
      </c>
      <c r="M3415">
        <v>2021</v>
      </c>
      <c r="N3415" t="s">
        <v>7827</v>
      </c>
    </row>
    <row r="3416" spans="1:14">
      <c r="A3416" s="152" t="s">
        <v>4319</v>
      </c>
      <c r="B3416" s="152" t="s">
        <v>443</v>
      </c>
      <c r="C3416" s="152" t="s">
        <v>190</v>
      </c>
      <c r="D3416" s="152"/>
      <c r="E3416" s="152" t="s">
        <v>339</v>
      </c>
      <c r="F3416"/>
      <c r="G3416" s="152"/>
      <c r="H3416" s="152" t="s">
        <v>135</v>
      </c>
      <c r="I3416" s="152" t="s">
        <v>506</v>
      </c>
      <c r="J3416">
        <v>0.3575957660375868</v>
      </c>
      <c r="K3416" s="152" t="s">
        <v>748</v>
      </c>
      <c r="L3416" s="154" t="s">
        <v>747</v>
      </c>
      <c r="M3416">
        <v>2021</v>
      </c>
      <c r="N3416" t="s">
        <v>7828</v>
      </c>
    </row>
    <row r="3417" spans="1:14">
      <c r="A3417" s="152" t="s">
        <v>4320</v>
      </c>
      <c r="B3417" s="152" t="s">
        <v>443</v>
      </c>
      <c r="C3417" s="152" t="s">
        <v>190</v>
      </c>
      <c r="D3417" s="152"/>
      <c r="E3417" s="152" t="s">
        <v>340</v>
      </c>
      <c r="F3417"/>
      <c r="G3417" s="152"/>
      <c r="H3417" s="152" t="s">
        <v>135</v>
      </c>
      <c r="I3417" s="152" t="s">
        <v>506</v>
      </c>
      <c r="J3417">
        <v>0.45884793344512081</v>
      </c>
      <c r="K3417" s="152" t="s">
        <v>748</v>
      </c>
      <c r="L3417" s="154" t="s">
        <v>747</v>
      </c>
      <c r="M3417">
        <v>2021</v>
      </c>
      <c r="N3417" t="s">
        <v>7829</v>
      </c>
    </row>
    <row r="3418" spans="1:14">
      <c r="A3418" s="152" t="s">
        <v>4321</v>
      </c>
      <c r="B3418" s="152" t="s">
        <v>443</v>
      </c>
      <c r="C3418" s="152" t="s">
        <v>190</v>
      </c>
      <c r="D3418" s="152"/>
      <c r="E3418" s="152" t="s">
        <v>4322</v>
      </c>
      <c r="F3418"/>
      <c r="G3418" s="152"/>
      <c r="H3418" s="152" t="s">
        <v>135</v>
      </c>
      <c r="I3418" s="152" t="s">
        <v>506</v>
      </c>
      <c r="J3418">
        <v>0.56284600575398869</v>
      </c>
      <c r="K3418" s="152" t="s">
        <v>748</v>
      </c>
      <c r="L3418" s="154" t="s">
        <v>747</v>
      </c>
      <c r="M3418">
        <v>2021</v>
      </c>
      <c r="N3418" t="s">
        <v>7830</v>
      </c>
    </row>
    <row r="3419" spans="1:14">
      <c r="A3419" s="152" t="s">
        <v>4323</v>
      </c>
      <c r="B3419" s="152" t="s">
        <v>443</v>
      </c>
      <c r="C3419" s="152" t="s">
        <v>190</v>
      </c>
      <c r="D3419" s="152"/>
      <c r="E3419" s="152" t="s">
        <v>4324</v>
      </c>
      <c r="F3419"/>
      <c r="G3419" s="152"/>
      <c r="H3419" s="152" t="s">
        <v>135</v>
      </c>
      <c r="I3419" s="152" t="s">
        <v>506</v>
      </c>
      <c r="J3419">
        <v>0.4162459313245922</v>
      </c>
      <c r="K3419" s="152" t="s">
        <v>748</v>
      </c>
      <c r="L3419" s="154" t="s">
        <v>747</v>
      </c>
      <c r="M3419">
        <v>2021</v>
      </c>
      <c r="N3419" t="s">
        <v>7831</v>
      </c>
    </row>
    <row r="3420" spans="1:14">
      <c r="A3420" s="152" t="s">
        <v>4325</v>
      </c>
      <c r="B3420" s="152" t="s">
        <v>443</v>
      </c>
      <c r="C3420" s="152" t="s">
        <v>190</v>
      </c>
      <c r="D3420" s="152"/>
      <c r="E3420" s="152" t="s">
        <v>341</v>
      </c>
      <c r="F3420"/>
      <c r="G3420" s="152"/>
      <c r="H3420" s="152" t="s">
        <v>135</v>
      </c>
      <c r="I3420" s="152" t="s">
        <v>506</v>
      </c>
      <c r="J3420">
        <v>1.6926232606405134E-2</v>
      </c>
      <c r="K3420" s="152" t="s">
        <v>748</v>
      </c>
      <c r="L3420" s="154" t="s">
        <v>747</v>
      </c>
      <c r="M3420">
        <v>2021</v>
      </c>
      <c r="N3420" t="s">
        <v>7832</v>
      </c>
    </row>
    <row r="3421" spans="1:14">
      <c r="A3421" s="152" t="s">
        <v>4326</v>
      </c>
      <c r="B3421" s="152" t="s">
        <v>443</v>
      </c>
      <c r="C3421" s="152" t="s">
        <v>190</v>
      </c>
      <c r="D3421" s="152"/>
      <c r="E3421" s="152" t="s">
        <v>342</v>
      </c>
      <c r="F3421"/>
      <c r="G3421" s="152"/>
      <c r="H3421" s="152" t="s">
        <v>135</v>
      </c>
      <c r="I3421" s="152" t="s">
        <v>506</v>
      </c>
      <c r="J3421">
        <v>0.31962029301215278</v>
      </c>
      <c r="K3421" s="152" t="s">
        <v>748</v>
      </c>
      <c r="L3421" s="154" t="s">
        <v>747</v>
      </c>
      <c r="M3421">
        <v>2021</v>
      </c>
      <c r="N3421" t="s">
        <v>7833</v>
      </c>
    </row>
    <row r="3422" spans="1:14">
      <c r="A3422" s="152" t="s">
        <v>4327</v>
      </c>
      <c r="B3422" s="152" t="s">
        <v>443</v>
      </c>
      <c r="C3422" s="152" t="s">
        <v>190</v>
      </c>
      <c r="D3422" s="152"/>
      <c r="E3422" s="152" t="s">
        <v>343</v>
      </c>
      <c r="F3422"/>
      <c r="G3422" s="152"/>
      <c r="H3422" s="152" t="s">
        <v>135</v>
      </c>
      <c r="I3422" s="152" t="s">
        <v>506</v>
      </c>
      <c r="J3422">
        <v>0.38558443628385586</v>
      </c>
      <c r="K3422" s="152" t="s">
        <v>748</v>
      </c>
      <c r="L3422" s="154" t="s">
        <v>747</v>
      </c>
      <c r="M3422">
        <v>2021</v>
      </c>
      <c r="N3422" t="s">
        <v>7834</v>
      </c>
    </row>
    <row r="3423" spans="1:14">
      <c r="A3423" s="152" t="s">
        <v>4328</v>
      </c>
      <c r="B3423" s="152" t="s">
        <v>443</v>
      </c>
      <c r="C3423" s="152" t="s">
        <v>190</v>
      </c>
      <c r="D3423" s="152"/>
      <c r="E3423" s="152" t="s">
        <v>344</v>
      </c>
      <c r="F3423"/>
      <c r="G3423" s="152"/>
      <c r="H3423" s="152" t="s">
        <v>135</v>
      </c>
      <c r="I3423" s="152" t="s">
        <v>506</v>
      </c>
      <c r="J3423">
        <v>0.4971949420275612</v>
      </c>
      <c r="K3423" s="152" t="s">
        <v>748</v>
      </c>
      <c r="L3423" s="154" t="s">
        <v>747</v>
      </c>
      <c r="M3423">
        <v>2021</v>
      </c>
      <c r="N3423" t="s">
        <v>7835</v>
      </c>
    </row>
    <row r="3424" spans="1:14">
      <c r="A3424" s="152" t="s">
        <v>4329</v>
      </c>
      <c r="B3424" s="152" t="s">
        <v>443</v>
      </c>
      <c r="C3424" s="152" t="s">
        <v>190</v>
      </c>
      <c r="D3424" s="152"/>
      <c r="E3424" s="152" t="s">
        <v>4330</v>
      </c>
      <c r="F3424"/>
      <c r="G3424" s="152"/>
      <c r="H3424" s="152" t="s">
        <v>135</v>
      </c>
      <c r="I3424" s="152" t="s">
        <v>506</v>
      </c>
      <c r="J3424">
        <v>0.51682063307465376</v>
      </c>
      <c r="K3424" s="152" t="s">
        <v>748</v>
      </c>
      <c r="L3424" s="154" t="s">
        <v>747</v>
      </c>
      <c r="M3424">
        <v>2021</v>
      </c>
      <c r="N3424" t="s">
        <v>7836</v>
      </c>
    </row>
    <row r="3425" spans="1:14">
      <c r="A3425" s="152" t="s">
        <v>4331</v>
      </c>
      <c r="B3425" s="152" t="s">
        <v>443</v>
      </c>
      <c r="C3425" s="152" t="s">
        <v>190</v>
      </c>
      <c r="D3425" s="152"/>
      <c r="E3425" s="152" t="s">
        <v>345</v>
      </c>
      <c r="F3425"/>
      <c r="G3425" s="152"/>
      <c r="H3425" s="152" t="s">
        <v>135</v>
      </c>
      <c r="I3425" s="152" t="s">
        <v>506</v>
      </c>
      <c r="J3425">
        <v>0.23033956010958131</v>
      </c>
      <c r="K3425" s="152" t="s">
        <v>748</v>
      </c>
      <c r="L3425" s="154" t="s">
        <v>747</v>
      </c>
      <c r="M3425">
        <v>2021</v>
      </c>
      <c r="N3425" t="s">
        <v>7837</v>
      </c>
    </row>
    <row r="3426" spans="1:14">
      <c r="A3426" s="152" t="s">
        <v>4332</v>
      </c>
      <c r="B3426" s="152" t="s">
        <v>443</v>
      </c>
      <c r="C3426" s="152" t="s">
        <v>190</v>
      </c>
      <c r="D3426" s="152"/>
      <c r="E3426" s="152" t="s">
        <v>346</v>
      </c>
      <c r="F3426"/>
      <c r="G3426" s="152"/>
      <c r="H3426" s="152" t="s">
        <v>135</v>
      </c>
      <c r="I3426" s="152" t="s">
        <v>506</v>
      </c>
      <c r="J3426">
        <v>0.31514070998677302</v>
      </c>
      <c r="K3426" s="152" t="s">
        <v>748</v>
      </c>
      <c r="L3426" s="154" t="s">
        <v>747</v>
      </c>
      <c r="M3426">
        <v>2021</v>
      </c>
      <c r="N3426" t="s">
        <v>7838</v>
      </c>
    </row>
    <row r="3427" spans="1:14">
      <c r="A3427" s="152" t="s">
        <v>4333</v>
      </c>
      <c r="B3427" s="152" t="s">
        <v>443</v>
      </c>
      <c r="C3427" s="152" t="s">
        <v>190</v>
      </c>
      <c r="D3427" s="152"/>
      <c r="E3427" s="152" t="s">
        <v>347</v>
      </c>
      <c r="F3427"/>
      <c r="G3427" s="152"/>
      <c r="H3427" s="152" t="s">
        <v>135</v>
      </c>
      <c r="I3427" s="152" t="s">
        <v>506</v>
      </c>
      <c r="J3427">
        <v>1.4536672318183018E-5</v>
      </c>
      <c r="K3427" s="152" t="s">
        <v>748</v>
      </c>
      <c r="L3427" s="154" t="s">
        <v>747</v>
      </c>
      <c r="M3427">
        <v>2021</v>
      </c>
      <c r="N3427" t="s">
        <v>7839</v>
      </c>
    </row>
    <row r="3428" spans="1:14">
      <c r="A3428" s="152" t="s">
        <v>4334</v>
      </c>
      <c r="B3428" s="152" t="s">
        <v>443</v>
      </c>
      <c r="C3428" s="152" t="s">
        <v>190</v>
      </c>
      <c r="D3428" s="152"/>
      <c r="E3428" s="152" t="s">
        <v>348</v>
      </c>
      <c r="F3428"/>
      <c r="G3428" s="152"/>
      <c r="H3428" s="152" t="s">
        <v>135</v>
      </c>
      <c r="I3428" s="152" t="s">
        <v>506</v>
      </c>
      <c r="J3428">
        <v>0.25231024108828437</v>
      </c>
      <c r="K3428" s="152" t="s">
        <v>748</v>
      </c>
      <c r="L3428" s="154" t="s">
        <v>747</v>
      </c>
      <c r="M3428">
        <v>2021</v>
      </c>
      <c r="N3428" t="s">
        <v>7840</v>
      </c>
    </row>
    <row r="3429" spans="1:14">
      <c r="A3429" s="152" t="s">
        <v>4335</v>
      </c>
      <c r="B3429" s="152" t="s">
        <v>443</v>
      </c>
      <c r="C3429" s="152" t="s">
        <v>190</v>
      </c>
      <c r="D3429" s="152"/>
      <c r="E3429" s="152" t="s">
        <v>349</v>
      </c>
      <c r="F3429"/>
      <c r="G3429" s="152"/>
      <c r="H3429" s="152" t="s">
        <v>135</v>
      </c>
      <c r="I3429" s="152" t="s">
        <v>506</v>
      </c>
      <c r="J3429">
        <v>0.52498668142032645</v>
      </c>
      <c r="K3429" s="152" t="s">
        <v>748</v>
      </c>
      <c r="L3429" s="154" t="s">
        <v>747</v>
      </c>
      <c r="M3429">
        <v>2021</v>
      </c>
      <c r="N3429" t="s">
        <v>7841</v>
      </c>
    </row>
    <row r="3430" spans="1:14">
      <c r="A3430" s="152" t="s">
        <v>4336</v>
      </c>
      <c r="B3430" s="152" t="s">
        <v>443</v>
      </c>
      <c r="C3430" s="152" t="s">
        <v>190</v>
      </c>
      <c r="D3430" s="152"/>
      <c r="E3430" s="152" t="s">
        <v>350</v>
      </c>
      <c r="F3430"/>
      <c r="G3430" s="152"/>
      <c r="H3430" s="152" t="s">
        <v>135</v>
      </c>
      <c r="I3430" s="152" t="s">
        <v>506</v>
      </c>
      <c r="J3430">
        <v>0.53206927838391549</v>
      </c>
      <c r="K3430" s="152" t="s">
        <v>748</v>
      </c>
      <c r="L3430" s="154" t="s">
        <v>747</v>
      </c>
      <c r="M3430">
        <v>2021</v>
      </c>
      <c r="N3430" t="s">
        <v>7842</v>
      </c>
    </row>
    <row r="3431" spans="1:14">
      <c r="A3431" s="152" t="s">
        <v>4337</v>
      </c>
      <c r="B3431" s="152" t="s">
        <v>443</v>
      </c>
      <c r="C3431" s="152" t="s">
        <v>190</v>
      </c>
      <c r="D3431" s="152"/>
      <c r="E3431" s="152" t="s">
        <v>351</v>
      </c>
      <c r="F3431"/>
      <c r="G3431" s="152"/>
      <c r="H3431" s="152" t="s">
        <v>135</v>
      </c>
      <c r="I3431" s="152" t="s">
        <v>506</v>
      </c>
      <c r="J3431">
        <v>0.2277425886338198</v>
      </c>
      <c r="K3431" s="152" t="s">
        <v>748</v>
      </c>
      <c r="L3431" s="154" t="s">
        <v>747</v>
      </c>
      <c r="M3431">
        <v>2021</v>
      </c>
      <c r="N3431" t="s">
        <v>7843</v>
      </c>
    </row>
    <row r="3432" spans="1:14">
      <c r="A3432" s="152" t="s">
        <v>4338</v>
      </c>
      <c r="B3432" s="152" t="s">
        <v>443</v>
      </c>
      <c r="C3432" s="152" t="s">
        <v>190</v>
      </c>
      <c r="D3432" s="152"/>
      <c r="E3432" s="152" t="s">
        <v>4339</v>
      </c>
      <c r="F3432"/>
      <c r="G3432" s="152"/>
      <c r="H3432" s="152" t="s">
        <v>135</v>
      </c>
      <c r="I3432" s="152" t="s">
        <v>506</v>
      </c>
      <c r="J3432">
        <v>0.36161668730944324</v>
      </c>
      <c r="K3432" s="152" t="s">
        <v>748</v>
      </c>
      <c r="L3432" s="154" t="s">
        <v>747</v>
      </c>
      <c r="M3432">
        <v>2021</v>
      </c>
      <c r="N3432" t="s">
        <v>7844</v>
      </c>
    </row>
    <row r="3433" spans="1:14">
      <c r="A3433" s="152" t="s">
        <v>4340</v>
      </c>
      <c r="B3433" s="152" t="s">
        <v>443</v>
      </c>
      <c r="C3433" s="152" t="s">
        <v>190</v>
      </c>
      <c r="D3433" s="152"/>
      <c r="E3433" s="152" t="s">
        <v>352</v>
      </c>
      <c r="F3433"/>
      <c r="G3433" s="152"/>
      <c r="H3433" s="152" t="s">
        <v>135</v>
      </c>
      <c r="I3433" s="152" t="s">
        <v>506</v>
      </c>
      <c r="J3433">
        <v>0.25811205740676596</v>
      </c>
      <c r="K3433" s="152" t="s">
        <v>748</v>
      </c>
      <c r="L3433" s="154" t="s">
        <v>747</v>
      </c>
      <c r="M3433">
        <v>2021</v>
      </c>
      <c r="N3433" t="s">
        <v>7845</v>
      </c>
    </row>
    <row r="3434" spans="1:14">
      <c r="A3434" s="152" t="s">
        <v>4341</v>
      </c>
      <c r="B3434" s="152" t="s">
        <v>443</v>
      </c>
      <c r="C3434" s="152" t="s">
        <v>190</v>
      </c>
      <c r="D3434" s="152"/>
      <c r="E3434" s="152" t="s">
        <v>4342</v>
      </c>
      <c r="F3434"/>
      <c r="G3434" s="152"/>
      <c r="H3434" s="152" t="s">
        <v>135</v>
      </c>
      <c r="I3434" s="152" t="s">
        <v>506</v>
      </c>
      <c r="J3434">
        <v>0.42085798097804822</v>
      </c>
      <c r="K3434" s="152" t="s">
        <v>748</v>
      </c>
      <c r="L3434" s="154" t="s">
        <v>747</v>
      </c>
      <c r="M3434">
        <v>2021</v>
      </c>
      <c r="N3434" t="s">
        <v>7846</v>
      </c>
    </row>
    <row r="3435" spans="1:14">
      <c r="A3435" s="152" t="s">
        <v>4343</v>
      </c>
      <c r="B3435" s="152" t="s">
        <v>443</v>
      </c>
      <c r="C3435" s="152" t="s">
        <v>190</v>
      </c>
      <c r="D3435" s="152"/>
      <c r="E3435" s="152" t="s">
        <v>353</v>
      </c>
      <c r="F3435"/>
      <c r="G3435" s="152"/>
      <c r="H3435" s="152" t="s">
        <v>135</v>
      </c>
      <c r="I3435" s="152" t="s">
        <v>506</v>
      </c>
      <c r="J3435">
        <v>0.28947954702504602</v>
      </c>
      <c r="K3435" s="152" t="s">
        <v>748</v>
      </c>
      <c r="L3435" s="154" t="s">
        <v>747</v>
      </c>
      <c r="M3435">
        <v>2021</v>
      </c>
      <c r="N3435" t="s">
        <v>7847</v>
      </c>
    </row>
    <row r="3436" spans="1:14">
      <c r="A3436" s="152" t="s">
        <v>4344</v>
      </c>
      <c r="B3436" s="152" t="s">
        <v>443</v>
      </c>
      <c r="C3436" s="152" t="s">
        <v>190</v>
      </c>
      <c r="D3436" s="152"/>
      <c r="E3436" s="152" t="s">
        <v>354</v>
      </c>
      <c r="F3436"/>
      <c r="G3436" s="152"/>
      <c r="H3436" s="152" t="s">
        <v>135</v>
      </c>
      <c r="I3436" s="152" t="s">
        <v>506</v>
      </c>
      <c r="J3436">
        <v>0.36002424543556277</v>
      </c>
      <c r="K3436" s="152" t="s">
        <v>748</v>
      </c>
      <c r="L3436" s="154" t="s">
        <v>747</v>
      </c>
      <c r="M3436">
        <v>2021</v>
      </c>
      <c r="N3436" t="s">
        <v>7848</v>
      </c>
    </row>
    <row r="3437" spans="1:14">
      <c r="A3437" s="152" t="s">
        <v>4345</v>
      </c>
      <c r="B3437" s="152" t="s">
        <v>443</v>
      </c>
      <c r="C3437" s="152" t="s">
        <v>190</v>
      </c>
      <c r="D3437" s="152"/>
      <c r="E3437" s="152" t="s">
        <v>355</v>
      </c>
      <c r="F3437"/>
      <c r="G3437" s="152"/>
      <c r="H3437" s="152" t="s">
        <v>135</v>
      </c>
      <c r="I3437" s="152" t="s">
        <v>506</v>
      </c>
      <c r="J3437">
        <v>0.41600923480616653</v>
      </c>
      <c r="K3437" s="152" t="s">
        <v>748</v>
      </c>
      <c r="L3437" s="154" t="s">
        <v>747</v>
      </c>
      <c r="M3437">
        <v>2021</v>
      </c>
      <c r="N3437" t="s">
        <v>7849</v>
      </c>
    </row>
    <row r="3438" spans="1:14">
      <c r="A3438" s="152" t="s">
        <v>4346</v>
      </c>
      <c r="B3438" s="152" t="s">
        <v>443</v>
      </c>
      <c r="C3438" s="152" t="s">
        <v>190</v>
      </c>
      <c r="D3438" s="152"/>
      <c r="E3438" s="152" t="s">
        <v>4347</v>
      </c>
      <c r="F3438"/>
      <c r="G3438" s="152"/>
      <c r="H3438" s="152" t="s">
        <v>135</v>
      </c>
      <c r="I3438" s="152" t="s">
        <v>506</v>
      </c>
      <c r="J3438">
        <v>0.45612301120760934</v>
      </c>
      <c r="K3438" s="152" t="s">
        <v>748</v>
      </c>
      <c r="L3438" s="154" t="s">
        <v>747</v>
      </c>
      <c r="M3438">
        <v>2021</v>
      </c>
      <c r="N3438" t="s">
        <v>7850</v>
      </c>
    </row>
    <row r="3439" spans="1:14">
      <c r="A3439" s="152" t="s">
        <v>4348</v>
      </c>
      <c r="B3439" s="152" t="s">
        <v>443</v>
      </c>
      <c r="C3439" s="152" t="s">
        <v>190</v>
      </c>
      <c r="D3439" s="152"/>
      <c r="E3439" s="152" t="s">
        <v>356</v>
      </c>
      <c r="F3439"/>
      <c r="G3439" s="152"/>
      <c r="H3439" s="152" t="s">
        <v>135</v>
      </c>
      <c r="I3439" s="152" t="s">
        <v>506</v>
      </c>
      <c r="J3439">
        <v>0.47708604640944624</v>
      </c>
      <c r="K3439" s="152" t="s">
        <v>748</v>
      </c>
      <c r="L3439" s="154" t="s">
        <v>747</v>
      </c>
      <c r="M3439">
        <v>2021</v>
      </c>
      <c r="N3439" t="s">
        <v>7851</v>
      </c>
    </row>
    <row r="3440" spans="1:14">
      <c r="A3440" s="152" t="s">
        <v>4349</v>
      </c>
      <c r="B3440" s="152" t="s">
        <v>443</v>
      </c>
      <c r="C3440" s="152" t="s">
        <v>190</v>
      </c>
      <c r="D3440" s="152"/>
      <c r="E3440" s="152" t="s">
        <v>357</v>
      </c>
      <c r="F3440"/>
      <c r="G3440" s="152"/>
      <c r="H3440" s="152" t="s">
        <v>135</v>
      </c>
      <c r="I3440" s="152" t="s">
        <v>506</v>
      </c>
      <c r="J3440">
        <v>0.52090705415317162</v>
      </c>
      <c r="K3440" s="152" t="s">
        <v>748</v>
      </c>
      <c r="L3440" s="154" t="s">
        <v>747</v>
      </c>
      <c r="M3440">
        <v>2021</v>
      </c>
      <c r="N3440" t="s">
        <v>7852</v>
      </c>
    </row>
    <row r="3441" spans="1:14">
      <c r="A3441" s="152" t="s">
        <v>4350</v>
      </c>
      <c r="B3441" s="152" t="s">
        <v>443</v>
      </c>
      <c r="C3441" s="152" t="s">
        <v>190</v>
      </c>
      <c r="D3441" s="152"/>
      <c r="E3441" s="152" t="s">
        <v>4351</v>
      </c>
      <c r="F3441"/>
      <c r="G3441" s="152"/>
      <c r="H3441" s="152" t="s">
        <v>135</v>
      </c>
      <c r="I3441" s="152" t="s">
        <v>506</v>
      </c>
      <c r="J3441">
        <v>0.4835549541152917</v>
      </c>
      <c r="K3441" s="152" t="s">
        <v>748</v>
      </c>
      <c r="L3441" s="154" t="s">
        <v>747</v>
      </c>
      <c r="M3441">
        <v>2021</v>
      </c>
      <c r="N3441" t="s">
        <v>7853</v>
      </c>
    </row>
    <row r="3442" spans="1:14">
      <c r="A3442" s="152" t="s">
        <v>4352</v>
      </c>
      <c r="B3442" s="152" t="s">
        <v>443</v>
      </c>
      <c r="C3442" s="152" t="s">
        <v>190</v>
      </c>
      <c r="D3442" s="152"/>
      <c r="E3442" s="152" t="s">
        <v>4353</v>
      </c>
      <c r="F3442"/>
      <c r="G3442" s="152"/>
      <c r="H3442" s="152" t="s">
        <v>135</v>
      </c>
      <c r="I3442" s="152" t="s">
        <v>506</v>
      </c>
      <c r="J3442">
        <v>0.41487524919417906</v>
      </c>
      <c r="K3442" s="152" t="s">
        <v>748</v>
      </c>
      <c r="L3442" s="154" t="s">
        <v>747</v>
      </c>
      <c r="M3442">
        <v>2021</v>
      </c>
      <c r="N3442" t="s">
        <v>7854</v>
      </c>
    </row>
    <row r="3443" spans="1:14">
      <c r="A3443" s="152" t="s">
        <v>4354</v>
      </c>
      <c r="B3443" s="152" t="s">
        <v>443</v>
      </c>
      <c r="C3443" s="152" t="s">
        <v>190</v>
      </c>
      <c r="D3443" s="152"/>
      <c r="E3443" s="152" t="s">
        <v>4355</v>
      </c>
      <c r="F3443"/>
      <c r="G3443" s="152"/>
      <c r="H3443" s="152" t="s">
        <v>135</v>
      </c>
      <c r="I3443" s="152" t="s">
        <v>506</v>
      </c>
      <c r="J3443">
        <v>0.49924849787581932</v>
      </c>
      <c r="K3443" s="152" t="s">
        <v>748</v>
      </c>
      <c r="L3443" s="154" t="s">
        <v>747</v>
      </c>
      <c r="M3443">
        <v>2021</v>
      </c>
      <c r="N3443" t="s">
        <v>7855</v>
      </c>
    </row>
    <row r="3444" spans="1:14">
      <c r="A3444" s="152" t="s">
        <v>4356</v>
      </c>
      <c r="B3444" s="152" t="s">
        <v>443</v>
      </c>
      <c r="C3444" s="152" t="s">
        <v>190</v>
      </c>
      <c r="D3444" s="152"/>
      <c r="E3444" s="152" t="s">
        <v>358</v>
      </c>
      <c r="F3444"/>
      <c r="G3444" s="152"/>
      <c r="H3444" s="152" t="s">
        <v>135</v>
      </c>
      <c r="I3444" s="152" t="s">
        <v>506</v>
      </c>
      <c r="J3444">
        <v>0.43429372549193523</v>
      </c>
      <c r="K3444" s="152" t="s">
        <v>748</v>
      </c>
      <c r="L3444" s="154" t="s">
        <v>747</v>
      </c>
      <c r="M3444">
        <v>2021</v>
      </c>
      <c r="N3444" t="s">
        <v>7856</v>
      </c>
    </row>
    <row r="3445" spans="1:14">
      <c r="A3445" s="152" t="s">
        <v>4357</v>
      </c>
      <c r="B3445" s="152" t="s">
        <v>443</v>
      </c>
      <c r="C3445" s="152" t="s">
        <v>190</v>
      </c>
      <c r="D3445" s="152"/>
      <c r="E3445" s="152" t="s">
        <v>359</v>
      </c>
      <c r="F3445"/>
      <c r="G3445" s="152"/>
      <c r="H3445" s="152" t="s">
        <v>135</v>
      </c>
      <c r="I3445" s="152" t="s">
        <v>506</v>
      </c>
      <c r="J3445">
        <v>0.2237124367134288</v>
      </c>
      <c r="K3445" s="152" t="s">
        <v>748</v>
      </c>
      <c r="L3445" s="154" t="s">
        <v>747</v>
      </c>
      <c r="M3445">
        <v>2021</v>
      </c>
      <c r="N3445" t="s">
        <v>7857</v>
      </c>
    </row>
    <row r="3446" spans="1:14">
      <c r="A3446" s="152" t="s">
        <v>4358</v>
      </c>
      <c r="B3446" s="152" t="s">
        <v>443</v>
      </c>
      <c r="C3446" s="152" t="s">
        <v>190</v>
      </c>
      <c r="D3446" s="152"/>
      <c r="E3446" s="152" t="s">
        <v>4359</v>
      </c>
      <c r="F3446"/>
      <c r="G3446" s="152"/>
      <c r="H3446" s="152" t="s">
        <v>135</v>
      </c>
      <c r="I3446" s="152" t="s">
        <v>506</v>
      </c>
      <c r="J3446">
        <v>0.56472331426351619</v>
      </c>
      <c r="K3446" s="152" t="s">
        <v>748</v>
      </c>
      <c r="L3446" s="154" t="s">
        <v>747</v>
      </c>
      <c r="M3446">
        <v>2021</v>
      </c>
      <c r="N3446" t="s">
        <v>7858</v>
      </c>
    </row>
    <row r="3447" spans="1:14">
      <c r="A3447" s="152" t="s">
        <v>4360</v>
      </c>
      <c r="B3447" s="152" t="s">
        <v>443</v>
      </c>
      <c r="C3447" s="152" t="s">
        <v>190</v>
      </c>
      <c r="D3447" s="152"/>
      <c r="E3447" s="152" t="s">
        <v>360</v>
      </c>
      <c r="F3447"/>
      <c r="G3447" s="152"/>
      <c r="H3447" s="152" t="s">
        <v>135</v>
      </c>
      <c r="I3447" s="152" t="s">
        <v>506</v>
      </c>
      <c r="J3447">
        <v>0.37368555697289541</v>
      </c>
      <c r="K3447" s="152" t="s">
        <v>748</v>
      </c>
      <c r="L3447" s="154" t="s">
        <v>747</v>
      </c>
      <c r="M3447">
        <v>2021</v>
      </c>
      <c r="N3447" t="s">
        <v>7859</v>
      </c>
    </row>
    <row r="3448" spans="1:14">
      <c r="A3448" s="152" t="s">
        <v>4361</v>
      </c>
      <c r="B3448" s="152" t="s">
        <v>443</v>
      </c>
      <c r="C3448" s="152" t="s">
        <v>190</v>
      </c>
      <c r="D3448" s="152"/>
      <c r="E3448" s="152" t="s">
        <v>361</v>
      </c>
      <c r="F3448"/>
      <c r="G3448" s="152"/>
      <c r="H3448" s="152" t="s">
        <v>135</v>
      </c>
      <c r="I3448" s="152" t="s">
        <v>506</v>
      </c>
      <c r="J3448">
        <v>0.65624454611174932</v>
      </c>
      <c r="K3448" s="152" t="s">
        <v>748</v>
      </c>
      <c r="L3448" s="154" t="s">
        <v>747</v>
      </c>
      <c r="M3448">
        <v>2021</v>
      </c>
      <c r="N3448" t="s">
        <v>7860</v>
      </c>
    </row>
    <row r="3449" spans="1:14">
      <c r="A3449" s="152" t="s">
        <v>4362</v>
      </c>
      <c r="B3449" s="152" t="s">
        <v>443</v>
      </c>
      <c r="C3449" s="152" t="s">
        <v>190</v>
      </c>
      <c r="D3449" s="152"/>
      <c r="E3449" s="152" t="s">
        <v>362</v>
      </c>
      <c r="F3449"/>
      <c r="G3449" s="152"/>
      <c r="H3449" s="152" t="s">
        <v>135</v>
      </c>
      <c r="I3449" s="152" t="s">
        <v>506</v>
      </c>
      <c r="J3449">
        <v>0.67772974782899087</v>
      </c>
      <c r="K3449" s="152" t="s">
        <v>748</v>
      </c>
      <c r="L3449" s="154" t="s">
        <v>747</v>
      </c>
      <c r="M3449">
        <v>2021</v>
      </c>
      <c r="N3449" t="s">
        <v>7861</v>
      </c>
    </row>
    <row r="3450" spans="1:14">
      <c r="A3450" s="152" t="s">
        <v>4363</v>
      </c>
      <c r="B3450" s="152" t="s">
        <v>443</v>
      </c>
      <c r="C3450" s="152" t="s">
        <v>190</v>
      </c>
      <c r="D3450" s="152"/>
      <c r="E3450" s="152" t="s">
        <v>363</v>
      </c>
      <c r="F3450"/>
      <c r="G3450" s="152"/>
      <c r="H3450" s="152" t="s">
        <v>135</v>
      </c>
      <c r="I3450" s="152" t="s">
        <v>506</v>
      </c>
      <c r="J3450">
        <v>0.47878966080444829</v>
      </c>
      <c r="K3450" s="152" t="s">
        <v>748</v>
      </c>
      <c r="L3450" s="154" t="s">
        <v>747</v>
      </c>
      <c r="M3450">
        <v>2021</v>
      </c>
      <c r="N3450" t="s">
        <v>7862</v>
      </c>
    </row>
    <row r="3451" spans="1:14">
      <c r="A3451" s="152" t="s">
        <v>4364</v>
      </c>
      <c r="B3451" s="152" t="s">
        <v>443</v>
      </c>
      <c r="C3451" s="152" t="s">
        <v>190</v>
      </c>
      <c r="D3451" s="152"/>
      <c r="E3451" s="152" t="s">
        <v>364</v>
      </c>
      <c r="F3451"/>
      <c r="G3451" s="152"/>
      <c r="H3451" s="152" t="s">
        <v>135</v>
      </c>
      <c r="I3451" s="152" t="s">
        <v>506</v>
      </c>
      <c r="J3451">
        <v>0.24592899433095167</v>
      </c>
      <c r="K3451" s="152" t="s">
        <v>748</v>
      </c>
      <c r="L3451" s="154" t="s">
        <v>747</v>
      </c>
      <c r="M3451">
        <v>2021</v>
      </c>
      <c r="N3451" t="s">
        <v>7863</v>
      </c>
    </row>
    <row r="3452" spans="1:14">
      <c r="A3452" s="152" t="s">
        <v>4365</v>
      </c>
      <c r="B3452" s="152" t="s">
        <v>443</v>
      </c>
      <c r="C3452" s="152" t="s">
        <v>190</v>
      </c>
      <c r="D3452" s="152"/>
      <c r="E3452" s="152" t="s">
        <v>365</v>
      </c>
      <c r="F3452"/>
      <c r="G3452" s="152"/>
      <c r="H3452" s="152" t="s">
        <v>135</v>
      </c>
      <c r="I3452" s="152" t="s">
        <v>506</v>
      </c>
      <c r="J3452">
        <v>0.19964443170570417</v>
      </c>
      <c r="K3452" s="152" t="s">
        <v>748</v>
      </c>
      <c r="L3452" s="154" t="s">
        <v>747</v>
      </c>
      <c r="M3452">
        <v>2021</v>
      </c>
      <c r="N3452" t="s">
        <v>7864</v>
      </c>
    </row>
    <row r="3453" spans="1:14">
      <c r="A3453" s="152" t="s">
        <v>4366</v>
      </c>
      <c r="B3453" s="152" t="s">
        <v>443</v>
      </c>
      <c r="C3453" s="152" t="s">
        <v>190</v>
      </c>
      <c r="D3453" s="152"/>
      <c r="E3453" s="152" t="s">
        <v>4367</v>
      </c>
      <c r="F3453"/>
      <c r="G3453" s="152"/>
      <c r="H3453" s="152" t="s">
        <v>135</v>
      </c>
      <c r="I3453" s="152" t="s">
        <v>506</v>
      </c>
      <c r="J3453">
        <v>0.46304431251750444</v>
      </c>
      <c r="K3453" s="152" t="s">
        <v>748</v>
      </c>
      <c r="L3453" s="154" t="s">
        <v>747</v>
      </c>
      <c r="M3453">
        <v>2021</v>
      </c>
      <c r="N3453" t="s">
        <v>7865</v>
      </c>
    </row>
    <row r="3454" spans="1:14">
      <c r="A3454" s="152" t="s">
        <v>4368</v>
      </c>
      <c r="B3454" s="152" t="s">
        <v>443</v>
      </c>
      <c r="C3454" s="152" t="s">
        <v>190</v>
      </c>
      <c r="D3454" s="152"/>
      <c r="E3454" s="152" t="s">
        <v>499</v>
      </c>
      <c r="F3454"/>
      <c r="G3454" s="152"/>
      <c r="H3454" s="152" t="s">
        <v>135</v>
      </c>
      <c r="I3454" s="152" t="s">
        <v>506</v>
      </c>
      <c r="J3454">
        <v>0.16372125716658412</v>
      </c>
      <c r="K3454" s="152" t="s">
        <v>748</v>
      </c>
      <c r="L3454" s="154" t="s">
        <v>747</v>
      </c>
      <c r="M3454">
        <v>2021</v>
      </c>
      <c r="N3454" t="s">
        <v>7866</v>
      </c>
    </row>
    <row r="3455" spans="1:14">
      <c r="A3455" s="152" t="s">
        <v>4369</v>
      </c>
      <c r="B3455" s="152" t="s">
        <v>443</v>
      </c>
      <c r="C3455" s="152" t="s">
        <v>190</v>
      </c>
      <c r="D3455" s="152"/>
      <c r="E3455" s="152" t="s">
        <v>366</v>
      </c>
      <c r="F3455"/>
      <c r="G3455" s="152"/>
      <c r="H3455" s="152" t="s">
        <v>135</v>
      </c>
      <c r="I3455" s="152" t="s">
        <v>506</v>
      </c>
      <c r="J3455">
        <v>0.2848539622834993</v>
      </c>
      <c r="K3455" s="152" t="s">
        <v>748</v>
      </c>
      <c r="L3455" s="154" t="s">
        <v>747</v>
      </c>
      <c r="M3455">
        <v>2021</v>
      </c>
      <c r="N3455" t="s">
        <v>7867</v>
      </c>
    </row>
    <row r="3456" spans="1:14">
      <c r="A3456" s="152" t="s">
        <v>4370</v>
      </c>
      <c r="B3456" s="152" t="s">
        <v>443</v>
      </c>
      <c r="C3456" s="152" t="s">
        <v>190</v>
      </c>
      <c r="D3456" s="152"/>
      <c r="E3456" s="152" t="s">
        <v>367</v>
      </c>
      <c r="F3456"/>
      <c r="G3456" s="152"/>
      <c r="H3456" s="152" t="s">
        <v>135</v>
      </c>
      <c r="I3456" s="152" t="s">
        <v>506</v>
      </c>
      <c r="J3456">
        <v>0.56282293622532853</v>
      </c>
      <c r="K3456" s="152" t="s">
        <v>748</v>
      </c>
      <c r="L3456" s="154" t="s">
        <v>747</v>
      </c>
      <c r="M3456">
        <v>2021</v>
      </c>
      <c r="N3456" t="s">
        <v>7868</v>
      </c>
    </row>
    <row r="3457" spans="1:14">
      <c r="A3457" s="152" t="s">
        <v>4371</v>
      </c>
      <c r="B3457" s="152" t="s">
        <v>443</v>
      </c>
      <c r="C3457" s="152" t="s">
        <v>190</v>
      </c>
      <c r="D3457" s="152"/>
      <c r="E3457" s="152" t="s">
        <v>368</v>
      </c>
      <c r="F3457"/>
      <c r="G3457" s="152"/>
      <c r="H3457" s="152" t="s">
        <v>135</v>
      </c>
      <c r="I3457" s="152" t="s">
        <v>506</v>
      </c>
      <c r="J3457">
        <v>0.58229226405636536</v>
      </c>
      <c r="K3457" s="152" t="s">
        <v>748</v>
      </c>
      <c r="L3457" s="154" t="s">
        <v>747</v>
      </c>
      <c r="M3457">
        <v>2021</v>
      </c>
      <c r="N3457" t="s">
        <v>7869</v>
      </c>
    </row>
    <row r="3458" spans="1:14">
      <c r="A3458" s="152" t="s">
        <v>4372</v>
      </c>
      <c r="B3458" s="152" t="s">
        <v>443</v>
      </c>
      <c r="C3458" s="152" t="s">
        <v>190</v>
      </c>
      <c r="D3458" s="152"/>
      <c r="E3458" s="152" t="s">
        <v>369</v>
      </c>
      <c r="F3458"/>
      <c r="G3458" s="152"/>
      <c r="H3458" s="152" t="s">
        <v>135</v>
      </c>
      <c r="I3458" s="152" t="s">
        <v>506</v>
      </c>
      <c r="J3458">
        <v>0.78574745478401042</v>
      </c>
      <c r="K3458" s="152" t="s">
        <v>748</v>
      </c>
      <c r="L3458" s="154" t="s">
        <v>747</v>
      </c>
      <c r="M3458">
        <v>2021</v>
      </c>
      <c r="N3458" t="s">
        <v>7870</v>
      </c>
    </row>
    <row r="3459" spans="1:14">
      <c r="A3459" s="152" t="s">
        <v>4373</v>
      </c>
      <c r="B3459" s="152" t="s">
        <v>443</v>
      </c>
      <c r="C3459" s="152" t="s">
        <v>190</v>
      </c>
      <c r="D3459" s="152"/>
      <c r="E3459" s="152" t="s">
        <v>370</v>
      </c>
      <c r="F3459"/>
      <c r="G3459" s="152"/>
      <c r="H3459" s="152" t="s">
        <v>135</v>
      </c>
      <c r="I3459" s="152" t="s">
        <v>506</v>
      </c>
      <c r="J3459">
        <v>0.70405083822326853</v>
      </c>
      <c r="K3459" s="152" t="s">
        <v>748</v>
      </c>
      <c r="L3459" s="154" t="s">
        <v>747</v>
      </c>
      <c r="M3459">
        <v>2021</v>
      </c>
      <c r="N3459" t="s">
        <v>7871</v>
      </c>
    </row>
    <row r="3460" spans="1:14">
      <c r="A3460" s="152" t="s">
        <v>4374</v>
      </c>
      <c r="B3460" s="152" t="s">
        <v>443</v>
      </c>
      <c r="C3460" s="152" t="s">
        <v>190</v>
      </c>
      <c r="D3460" s="152"/>
      <c r="E3460" s="152" t="s">
        <v>371</v>
      </c>
      <c r="F3460"/>
      <c r="G3460" s="152"/>
      <c r="H3460" s="152" t="s">
        <v>135</v>
      </c>
      <c r="I3460" s="152" t="s">
        <v>506</v>
      </c>
      <c r="J3460">
        <v>0.20869804493845825</v>
      </c>
      <c r="K3460" s="152" t="s">
        <v>748</v>
      </c>
      <c r="L3460" s="154" t="s">
        <v>747</v>
      </c>
      <c r="M3460">
        <v>2021</v>
      </c>
      <c r="N3460" t="s">
        <v>7872</v>
      </c>
    </row>
    <row r="3461" spans="1:14">
      <c r="A3461" s="152" t="s">
        <v>4375</v>
      </c>
      <c r="B3461" s="152" t="s">
        <v>443</v>
      </c>
      <c r="C3461" s="152" t="s">
        <v>190</v>
      </c>
      <c r="D3461" s="152"/>
      <c r="E3461" s="152" t="s">
        <v>372</v>
      </c>
      <c r="F3461"/>
      <c r="G3461" s="152"/>
      <c r="H3461" s="152" t="s">
        <v>135</v>
      </c>
      <c r="I3461" s="152" t="s">
        <v>506</v>
      </c>
      <c r="J3461">
        <v>0.50585473495972744</v>
      </c>
      <c r="K3461" s="152" t="s">
        <v>748</v>
      </c>
      <c r="L3461" s="154" t="s">
        <v>747</v>
      </c>
      <c r="M3461">
        <v>2021</v>
      </c>
      <c r="N3461" t="s">
        <v>7873</v>
      </c>
    </row>
    <row r="3462" spans="1:14">
      <c r="A3462" s="152" t="s">
        <v>4376</v>
      </c>
      <c r="B3462" s="152" t="s">
        <v>443</v>
      </c>
      <c r="C3462" s="152" t="s">
        <v>190</v>
      </c>
      <c r="D3462" s="152"/>
      <c r="E3462" s="152" t="s">
        <v>373</v>
      </c>
      <c r="F3462"/>
      <c r="G3462" s="152"/>
      <c r="H3462" s="152" t="s">
        <v>135</v>
      </c>
      <c r="I3462" s="152" t="s">
        <v>506</v>
      </c>
      <c r="J3462">
        <v>0.39817196931350857</v>
      </c>
      <c r="K3462" s="152" t="s">
        <v>748</v>
      </c>
      <c r="L3462" s="154" t="s">
        <v>747</v>
      </c>
      <c r="M3462">
        <v>2021</v>
      </c>
      <c r="N3462" t="s">
        <v>7874</v>
      </c>
    </row>
    <row r="3463" spans="1:14">
      <c r="A3463" s="152" t="s">
        <v>4377</v>
      </c>
      <c r="B3463" s="152" t="s">
        <v>443</v>
      </c>
      <c r="C3463" s="152" t="s">
        <v>190</v>
      </c>
      <c r="D3463" s="152"/>
      <c r="E3463" s="152" t="s">
        <v>374</v>
      </c>
      <c r="F3463"/>
      <c r="G3463" s="152"/>
      <c r="H3463" s="152" t="s">
        <v>135</v>
      </c>
      <c r="I3463" s="152" t="s">
        <v>506</v>
      </c>
      <c r="J3463">
        <v>0.56488495903124569</v>
      </c>
      <c r="K3463" s="152" t="s">
        <v>748</v>
      </c>
      <c r="L3463" s="154" t="s">
        <v>747</v>
      </c>
      <c r="M3463">
        <v>2021</v>
      </c>
      <c r="N3463" t="s">
        <v>7875</v>
      </c>
    </row>
    <row r="3464" spans="1:14">
      <c r="A3464" s="152" t="s">
        <v>4378</v>
      </c>
      <c r="B3464" s="152" t="s">
        <v>443</v>
      </c>
      <c r="C3464" s="152" t="s">
        <v>190</v>
      </c>
      <c r="D3464" s="152"/>
      <c r="E3464" s="152" t="s">
        <v>376</v>
      </c>
      <c r="F3464"/>
      <c r="G3464" s="152"/>
      <c r="H3464" s="152" t="s">
        <v>135</v>
      </c>
      <c r="I3464" s="152" t="s">
        <v>506</v>
      </c>
      <c r="J3464">
        <v>2.5275304048983677E-2</v>
      </c>
      <c r="K3464" s="152" t="s">
        <v>748</v>
      </c>
      <c r="L3464" s="154" t="s">
        <v>747</v>
      </c>
      <c r="M3464">
        <v>2021</v>
      </c>
      <c r="N3464" t="s">
        <v>7876</v>
      </c>
    </row>
    <row r="3465" spans="1:14">
      <c r="A3465" s="152" t="s">
        <v>4379</v>
      </c>
      <c r="B3465" s="152" t="s">
        <v>443</v>
      </c>
      <c r="C3465" s="152" t="s">
        <v>190</v>
      </c>
      <c r="D3465" s="152"/>
      <c r="E3465" s="152" t="s">
        <v>377</v>
      </c>
      <c r="F3465"/>
      <c r="G3465" s="152"/>
      <c r="H3465" s="152" t="s">
        <v>135</v>
      </c>
      <c r="I3465" s="152" t="s">
        <v>506</v>
      </c>
      <c r="J3465">
        <v>2.0173190933358426E-2</v>
      </c>
      <c r="K3465" s="152" t="s">
        <v>748</v>
      </c>
      <c r="L3465" s="154" t="s">
        <v>747</v>
      </c>
      <c r="M3465">
        <v>2021</v>
      </c>
      <c r="N3465" t="s">
        <v>7877</v>
      </c>
    </row>
    <row r="3466" spans="1:14">
      <c r="A3466" s="152" t="s">
        <v>4380</v>
      </c>
      <c r="B3466" s="152" t="s">
        <v>443</v>
      </c>
      <c r="C3466" s="152" t="s">
        <v>190</v>
      </c>
      <c r="D3466" s="152"/>
      <c r="E3466" s="152" t="s">
        <v>378</v>
      </c>
      <c r="F3466"/>
      <c r="G3466" s="152"/>
      <c r="H3466" s="152" t="s">
        <v>135</v>
      </c>
      <c r="I3466" s="152" t="s">
        <v>506</v>
      </c>
      <c r="J3466">
        <v>0.54647988627525934</v>
      </c>
      <c r="K3466" s="152" t="s">
        <v>748</v>
      </c>
      <c r="L3466" s="154" t="s">
        <v>747</v>
      </c>
      <c r="M3466">
        <v>2021</v>
      </c>
      <c r="N3466" t="s">
        <v>7878</v>
      </c>
    </row>
    <row r="3467" spans="1:14">
      <c r="A3467" s="152" t="s">
        <v>4381</v>
      </c>
      <c r="B3467" s="152" t="s">
        <v>443</v>
      </c>
      <c r="C3467" s="152" t="s">
        <v>190</v>
      </c>
      <c r="D3467" s="152"/>
      <c r="E3467" s="152" t="s">
        <v>761</v>
      </c>
      <c r="F3467"/>
      <c r="G3467" s="152"/>
      <c r="H3467" s="152" t="s">
        <v>135</v>
      </c>
      <c r="I3467" s="152" t="s">
        <v>506</v>
      </c>
      <c r="J3467">
        <v>0.33115606772649231</v>
      </c>
      <c r="K3467" s="152" t="s">
        <v>748</v>
      </c>
      <c r="L3467" s="154" t="s">
        <v>747</v>
      </c>
      <c r="M3467">
        <v>2021</v>
      </c>
      <c r="N3467" t="s">
        <v>7879</v>
      </c>
    </row>
    <row r="3468" spans="1:14">
      <c r="A3468" s="152" t="s">
        <v>4382</v>
      </c>
      <c r="B3468" s="152" t="s">
        <v>443</v>
      </c>
      <c r="C3468" s="152" t="s">
        <v>190</v>
      </c>
      <c r="D3468" s="152"/>
      <c r="E3468" s="152" t="s">
        <v>379</v>
      </c>
      <c r="F3468"/>
      <c r="G3468" s="152"/>
      <c r="H3468" s="152" t="s">
        <v>135</v>
      </c>
      <c r="I3468" s="152" t="s">
        <v>506</v>
      </c>
      <c r="J3468">
        <v>0.10572642103426015</v>
      </c>
      <c r="K3468" s="152" t="s">
        <v>748</v>
      </c>
      <c r="L3468" s="154" t="s">
        <v>747</v>
      </c>
      <c r="M3468">
        <v>2021</v>
      </c>
      <c r="N3468" t="s">
        <v>7880</v>
      </c>
    </row>
    <row r="3469" spans="1:14">
      <c r="A3469" s="152" t="s">
        <v>4383</v>
      </c>
      <c r="B3469" s="152" t="s">
        <v>443</v>
      </c>
      <c r="C3469" s="152" t="s">
        <v>190</v>
      </c>
      <c r="D3469" s="152"/>
      <c r="E3469" s="152" t="s">
        <v>4384</v>
      </c>
      <c r="F3469"/>
      <c r="G3469" s="152"/>
      <c r="H3469" s="152" t="s">
        <v>135</v>
      </c>
      <c r="I3469" s="152" t="s">
        <v>506</v>
      </c>
      <c r="J3469">
        <v>0.33604980441715132</v>
      </c>
      <c r="K3469" s="152" t="s">
        <v>748</v>
      </c>
      <c r="L3469" s="154" t="s">
        <v>747</v>
      </c>
      <c r="M3469">
        <v>2021</v>
      </c>
      <c r="N3469" t="s">
        <v>7881</v>
      </c>
    </row>
    <row r="3470" spans="1:14">
      <c r="A3470" s="152" t="s">
        <v>4385</v>
      </c>
      <c r="B3470" s="152" t="s">
        <v>443</v>
      </c>
      <c r="C3470" s="152" t="s">
        <v>190</v>
      </c>
      <c r="D3470" s="152"/>
      <c r="E3470" s="152" t="s">
        <v>380</v>
      </c>
      <c r="F3470"/>
      <c r="G3470" s="152"/>
      <c r="H3470" s="152" t="s">
        <v>135</v>
      </c>
      <c r="I3470" s="152" t="s">
        <v>506</v>
      </c>
      <c r="J3470">
        <v>0.35071181490391207</v>
      </c>
      <c r="K3470" s="152" t="s">
        <v>748</v>
      </c>
      <c r="L3470" s="154" t="s">
        <v>747</v>
      </c>
      <c r="M3470">
        <v>2021</v>
      </c>
      <c r="N3470" t="s">
        <v>7882</v>
      </c>
    </row>
    <row r="3471" spans="1:14">
      <c r="A3471" s="152" t="s">
        <v>4386</v>
      </c>
      <c r="B3471" s="152" t="s">
        <v>443</v>
      </c>
      <c r="C3471" s="152" t="s">
        <v>190</v>
      </c>
      <c r="D3471" s="152"/>
      <c r="E3471" s="152" t="s">
        <v>381</v>
      </c>
      <c r="F3471"/>
      <c r="G3471" s="152"/>
      <c r="H3471" s="152" t="s">
        <v>135</v>
      </c>
      <c r="I3471" s="152" t="s">
        <v>506</v>
      </c>
      <c r="J3471">
        <v>0.58921329161003655</v>
      </c>
      <c r="K3471" s="152" t="s">
        <v>748</v>
      </c>
      <c r="L3471" s="154" t="s">
        <v>747</v>
      </c>
      <c r="M3471">
        <v>2021</v>
      </c>
      <c r="N3471" t="s">
        <v>7883</v>
      </c>
    </row>
    <row r="3472" spans="1:14">
      <c r="A3472" s="152" t="s">
        <v>4387</v>
      </c>
      <c r="B3472" s="152" t="s">
        <v>443</v>
      </c>
      <c r="C3472" s="152" t="s">
        <v>190</v>
      </c>
      <c r="D3472" s="152"/>
      <c r="E3472" s="152" t="s">
        <v>382</v>
      </c>
      <c r="F3472"/>
      <c r="G3472" s="152"/>
      <c r="H3472" s="152" t="s">
        <v>135</v>
      </c>
      <c r="I3472" s="152" t="s">
        <v>506</v>
      </c>
      <c r="J3472">
        <v>0.59676663590442014</v>
      </c>
      <c r="K3472" s="152" t="s">
        <v>748</v>
      </c>
      <c r="L3472" s="154" t="s">
        <v>747</v>
      </c>
      <c r="M3472">
        <v>2021</v>
      </c>
      <c r="N3472" t="s">
        <v>7884</v>
      </c>
    </row>
    <row r="3473" spans="1:14">
      <c r="A3473" s="152" t="s">
        <v>4388</v>
      </c>
      <c r="B3473" s="152" t="s">
        <v>443</v>
      </c>
      <c r="C3473" s="152" t="s">
        <v>190</v>
      </c>
      <c r="D3473" s="152"/>
      <c r="E3473" s="152" t="s">
        <v>383</v>
      </c>
      <c r="F3473"/>
      <c r="G3473" s="152"/>
      <c r="H3473" s="152" t="s">
        <v>135</v>
      </c>
      <c r="I3473" s="152" t="s">
        <v>506</v>
      </c>
      <c r="J3473">
        <v>0.53269841597072798</v>
      </c>
      <c r="K3473" s="152" t="s">
        <v>748</v>
      </c>
      <c r="L3473" s="154" t="s">
        <v>747</v>
      </c>
      <c r="M3473">
        <v>2021</v>
      </c>
      <c r="N3473" t="s">
        <v>7885</v>
      </c>
    </row>
    <row r="3474" spans="1:14">
      <c r="A3474" s="152" t="s">
        <v>4389</v>
      </c>
      <c r="B3474" s="152" t="s">
        <v>443</v>
      </c>
      <c r="C3474" s="152" t="s">
        <v>190</v>
      </c>
      <c r="D3474" s="152"/>
      <c r="E3474" s="152" t="s">
        <v>384</v>
      </c>
      <c r="F3474"/>
      <c r="G3474" s="152"/>
      <c r="H3474" s="152" t="s">
        <v>135</v>
      </c>
      <c r="I3474" s="152" t="s">
        <v>506</v>
      </c>
      <c r="J3474">
        <v>0.36974755991694974</v>
      </c>
      <c r="K3474" s="152" t="s">
        <v>748</v>
      </c>
      <c r="L3474" s="154" t="s">
        <v>747</v>
      </c>
      <c r="M3474">
        <v>2021</v>
      </c>
      <c r="N3474" t="s">
        <v>7886</v>
      </c>
    </row>
    <row r="3475" spans="1:14">
      <c r="A3475" s="152" t="s">
        <v>4390</v>
      </c>
      <c r="B3475" s="152" t="s">
        <v>443</v>
      </c>
      <c r="C3475" s="152" t="s">
        <v>190</v>
      </c>
      <c r="D3475" s="152"/>
      <c r="E3475" s="152" t="s">
        <v>385</v>
      </c>
      <c r="F3475"/>
      <c r="G3475" s="152"/>
      <c r="H3475" s="152" t="s">
        <v>135</v>
      </c>
      <c r="I3475" s="152" t="s">
        <v>506</v>
      </c>
      <c r="J3475">
        <v>0.34780278400693937</v>
      </c>
      <c r="K3475" s="152" t="s">
        <v>748</v>
      </c>
      <c r="L3475" s="154" t="s">
        <v>747</v>
      </c>
      <c r="M3475">
        <v>2021</v>
      </c>
      <c r="N3475" t="s">
        <v>7887</v>
      </c>
    </row>
    <row r="3476" spans="1:14">
      <c r="A3476" s="152" t="s">
        <v>4391</v>
      </c>
      <c r="B3476" s="152" t="s">
        <v>443</v>
      </c>
      <c r="C3476" s="152" t="s">
        <v>190</v>
      </c>
      <c r="D3476" s="152"/>
      <c r="E3476" s="152" t="s">
        <v>386</v>
      </c>
      <c r="F3476"/>
      <c r="G3476" s="152"/>
      <c r="H3476" s="152" t="s">
        <v>135</v>
      </c>
      <c r="I3476" s="152" t="s">
        <v>506</v>
      </c>
      <c r="J3476">
        <v>0.30880892108595198</v>
      </c>
      <c r="K3476" s="152" t="s">
        <v>748</v>
      </c>
      <c r="L3476" s="154" t="s">
        <v>747</v>
      </c>
      <c r="M3476">
        <v>2021</v>
      </c>
      <c r="N3476" t="s">
        <v>7888</v>
      </c>
    </row>
    <row r="3477" spans="1:14">
      <c r="A3477" s="152" t="s">
        <v>4392</v>
      </c>
      <c r="B3477" s="152" t="s">
        <v>443</v>
      </c>
      <c r="C3477" s="152" t="s">
        <v>190</v>
      </c>
      <c r="D3477" s="152"/>
      <c r="E3477" s="152" t="s">
        <v>387</v>
      </c>
      <c r="F3477"/>
      <c r="G3477" s="152"/>
      <c r="H3477" s="152" t="s">
        <v>135</v>
      </c>
      <c r="I3477" s="152" t="s">
        <v>506</v>
      </c>
      <c r="J3477">
        <v>0.67562672425161518</v>
      </c>
      <c r="K3477" s="152" t="s">
        <v>748</v>
      </c>
      <c r="L3477" s="154" t="s">
        <v>747</v>
      </c>
      <c r="M3477">
        <v>2021</v>
      </c>
      <c r="N3477" t="s">
        <v>7889</v>
      </c>
    </row>
    <row r="3478" spans="1:14">
      <c r="A3478" s="152" t="s">
        <v>4393</v>
      </c>
      <c r="B3478" s="152" t="s">
        <v>443</v>
      </c>
      <c r="C3478" s="152" t="s">
        <v>190</v>
      </c>
      <c r="D3478" s="152"/>
      <c r="E3478" s="152" t="s">
        <v>4394</v>
      </c>
      <c r="F3478"/>
      <c r="G3478" s="152"/>
      <c r="H3478" s="152" t="s">
        <v>135</v>
      </c>
      <c r="I3478" s="152" t="s">
        <v>506</v>
      </c>
      <c r="J3478">
        <v>0.45059347279180745</v>
      </c>
      <c r="K3478" s="152" t="s">
        <v>748</v>
      </c>
      <c r="L3478" s="154" t="s">
        <v>747</v>
      </c>
      <c r="M3478">
        <v>2021</v>
      </c>
      <c r="N3478" t="s">
        <v>7890</v>
      </c>
    </row>
    <row r="3479" spans="1:14">
      <c r="A3479" s="152" t="s">
        <v>4395</v>
      </c>
      <c r="B3479" s="152" t="s">
        <v>443</v>
      </c>
      <c r="C3479" s="152" t="s">
        <v>190</v>
      </c>
      <c r="D3479" s="152"/>
      <c r="E3479" s="152" t="s">
        <v>388</v>
      </c>
      <c r="F3479"/>
      <c r="G3479" s="152"/>
      <c r="H3479" s="152" t="s">
        <v>135</v>
      </c>
      <c r="I3479" s="152" t="s">
        <v>506</v>
      </c>
      <c r="J3479">
        <v>0.49651779142534491</v>
      </c>
      <c r="K3479" s="152" t="s">
        <v>748</v>
      </c>
      <c r="L3479" s="154" t="s">
        <v>747</v>
      </c>
      <c r="M3479">
        <v>2021</v>
      </c>
      <c r="N3479" t="s">
        <v>7891</v>
      </c>
    </row>
    <row r="3480" spans="1:14">
      <c r="A3480" s="152" t="s">
        <v>4396</v>
      </c>
      <c r="B3480" s="152" t="s">
        <v>443</v>
      </c>
      <c r="C3480" s="152" t="s">
        <v>190</v>
      </c>
      <c r="D3480" s="152"/>
      <c r="E3480" s="152" t="s">
        <v>389</v>
      </c>
      <c r="F3480"/>
      <c r="G3480" s="152"/>
      <c r="H3480" s="152" t="s">
        <v>135</v>
      </c>
      <c r="I3480" s="152" t="s">
        <v>506</v>
      </c>
      <c r="J3480">
        <v>0.11585259002861456</v>
      </c>
      <c r="K3480" s="152" t="s">
        <v>748</v>
      </c>
      <c r="L3480" s="154" t="s">
        <v>747</v>
      </c>
      <c r="M3480">
        <v>2021</v>
      </c>
      <c r="N3480" t="s">
        <v>7892</v>
      </c>
    </row>
    <row r="3481" spans="1:14">
      <c r="A3481" s="152" t="s">
        <v>4397</v>
      </c>
      <c r="B3481" s="152" t="s">
        <v>443</v>
      </c>
      <c r="C3481" s="152" t="s">
        <v>190</v>
      </c>
      <c r="D3481" s="152"/>
      <c r="E3481" s="152" t="s">
        <v>390</v>
      </c>
      <c r="F3481"/>
      <c r="G3481" s="152"/>
      <c r="H3481" s="152" t="s">
        <v>135</v>
      </c>
      <c r="I3481" s="152" t="s">
        <v>506</v>
      </c>
      <c r="J3481">
        <v>0.43467951906483526</v>
      </c>
      <c r="K3481" s="152" t="s">
        <v>748</v>
      </c>
      <c r="L3481" s="154" t="s">
        <v>747</v>
      </c>
      <c r="M3481">
        <v>2021</v>
      </c>
      <c r="N3481" t="s">
        <v>7893</v>
      </c>
    </row>
    <row r="3482" spans="1:14">
      <c r="A3482" s="152" t="s">
        <v>4398</v>
      </c>
      <c r="B3482" s="152" t="s">
        <v>443</v>
      </c>
      <c r="C3482" s="152" t="s">
        <v>190</v>
      </c>
      <c r="D3482" s="152"/>
      <c r="E3482" s="152" t="s">
        <v>391</v>
      </c>
      <c r="F3482"/>
      <c r="G3482" s="152"/>
      <c r="H3482" s="152" t="s">
        <v>135</v>
      </c>
      <c r="I3482" s="152" t="s">
        <v>506</v>
      </c>
      <c r="J3482">
        <v>0.3104005431343253</v>
      </c>
      <c r="K3482" s="152" t="s">
        <v>748</v>
      </c>
      <c r="L3482" s="154" t="s">
        <v>747</v>
      </c>
      <c r="M3482">
        <v>2021</v>
      </c>
      <c r="N3482" t="s">
        <v>7894</v>
      </c>
    </row>
    <row r="3483" spans="1:14">
      <c r="A3483" s="152" t="s">
        <v>4399</v>
      </c>
      <c r="B3483" s="152" t="s">
        <v>443</v>
      </c>
      <c r="C3483" s="152" t="s">
        <v>190</v>
      </c>
      <c r="D3483" s="152"/>
      <c r="E3483" s="152" t="s">
        <v>501</v>
      </c>
      <c r="F3483"/>
      <c r="G3483" s="152"/>
      <c r="H3483" s="152" t="s">
        <v>135</v>
      </c>
      <c r="I3483" s="152" t="s">
        <v>506</v>
      </c>
      <c r="J3483">
        <v>0.21856929902663236</v>
      </c>
      <c r="K3483" s="152" t="s">
        <v>748</v>
      </c>
      <c r="L3483" s="154" t="s">
        <v>747</v>
      </c>
      <c r="M3483">
        <v>2021</v>
      </c>
      <c r="N3483" t="s">
        <v>7895</v>
      </c>
    </row>
    <row r="3484" spans="1:14">
      <c r="A3484" s="152" t="s">
        <v>4400</v>
      </c>
      <c r="B3484" s="152" t="s">
        <v>443</v>
      </c>
      <c r="C3484" s="152" t="s">
        <v>190</v>
      </c>
      <c r="D3484" s="152"/>
      <c r="E3484" s="152" t="s">
        <v>502</v>
      </c>
      <c r="F3484"/>
      <c r="G3484" s="152"/>
      <c r="H3484" s="152" t="s">
        <v>135</v>
      </c>
      <c r="I3484" s="152" t="s">
        <v>506</v>
      </c>
      <c r="J3484">
        <v>0.24591061682998977</v>
      </c>
      <c r="K3484" s="152" t="s">
        <v>748</v>
      </c>
      <c r="L3484" s="154" t="s">
        <v>747</v>
      </c>
      <c r="M3484">
        <v>2021</v>
      </c>
      <c r="N3484" t="s">
        <v>7896</v>
      </c>
    </row>
    <row r="3485" spans="1:14">
      <c r="A3485" s="152" t="s">
        <v>4401</v>
      </c>
      <c r="B3485" s="152" t="s">
        <v>443</v>
      </c>
      <c r="C3485" s="152" t="s">
        <v>190</v>
      </c>
      <c r="D3485" s="152"/>
      <c r="E3485" s="152" t="s">
        <v>392</v>
      </c>
      <c r="F3485"/>
      <c r="G3485" s="152"/>
      <c r="H3485" s="152" t="s">
        <v>135</v>
      </c>
      <c r="I3485" s="152" t="s">
        <v>506</v>
      </c>
      <c r="J3485">
        <v>6.4828543846259704E-2</v>
      </c>
      <c r="K3485" s="152" t="s">
        <v>748</v>
      </c>
      <c r="L3485" s="154" t="s">
        <v>747</v>
      </c>
      <c r="M3485">
        <v>2021</v>
      </c>
      <c r="N3485" t="s">
        <v>7897</v>
      </c>
    </row>
    <row r="3486" spans="1:14">
      <c r="A3486" s="152" t="s">
        <v>4402</v>
      </c>
      <c r="B3486" s="152" t="s">
        <v>443</v>
      </c>
      <c r="C3486" s="152" t="s">
        <v>190</v>
      </c>
      <c r="D3486" s="152"/>
      <c r="E3486" s="152" t="s">
        <v>393</v>
      </c>
      <c r="F3486"/>
      <c r="G3486" s="152"/>
      <c r="H3486" s="152" t="s">
        <v>135</v>
      </c>
      <c r="I3486" s="152" t="s">
        <v>506</v>
      </c>
      <c r="J3486">
        <v>0.46737279085958722</v>
      </c>
      <c r="K3486" s="152" t="s">
        <v>748</v>
      </c>
      <c r="L3486" s="154" t="s">
        <v>747</v>
      </c>
      <c r="M3486">
        <v>2021</v>
      </c>
      <c r="N3486" t="s">
        <v>7898</v>
      </c>
    </row>
    <row r="3487" spans="1:14">
      <c r="A3487" s="152" t="s">
        <v>4403</v>
      </c>
      <c r="B3487" s="152" t="s">
        <v>443</v>
      </c>
      <c r="C3487" s="152" t="s">
        <v>190</v>
      </c>
      <c r="D3487" s="152"/>
      <c r="E3487" s="152" t="s">
        <v>4404</v>
      </c>
      <c r="F3487"/>
      <c r="G3487" s="152"/>
      <c r="H3487" s="152" t="s">
        <v>135</v>
      </c>
      <c r="I3487" s="152" t="s">
        <v>506</v>
      </c>
      <c r="J3487">
        <v>0.50418072672613845</v>
      </c>
      <c r="K3487" s="152" t="s">
        <v>748</v>
      </c>
      <c r="L3487" s="154" t="s">
        <v>747</v>
      </c>
      <c r="M3487">
        <v>2021</v>
      </c>
      <c r="N3487" t="s">
        <v>7899</v>
      </c>
    </row>
    <row r="3488" spans="1:14">
      <c r="A3488" s="152" t="s">
        <v>4405</v>
      </c>
      <c r="B3488" s="152" t="s">
        <v>443</v>
      </c>
      <c r="C3488" s="152" t="s">
        <v>190</v>
      </c>
      <c r="D3488" s="152"/>
      <c r="E3488" s="152" t="s">
        <v>4406</v>
      </c>
      <c r="F3488"/>
      <c r="G3488" s="152"/>
      <c r="H3488" s="152" t="s">
        <v>135</v>
      </c>
      <c r="I3488" s="152" t="s">
        <v>506</v>
      </c>
      <c r="J3488">
        <v>0.36775218932752191</v>
      </c>
      <c r="K3488" s="152" t="s">
        <v>748</v>
      </c>
      <c r="L3488" s="154" t="s">
        <v>747</v>
      </c>
      <c r="M3488">
        <v>2021</v>
      </c>
      <c r="N3488" t="s">
        <v>7900</v>
      </c>
    </row>
    <row r="3489" spans="1:14">
      <c r="A3489" s="152" t="s">
        <v>4407</v>
      </c>
      <c r="B3489" s="152" t="s">
        <v>443</v>
      </c>
      <c r="C3489" s="152" t="s">
        <v>190</v>
      </c>
      <c r="D3489" s="152"/>
      <c r="E3489" s="152" t="s">
        <v>394</v>
      </c>
      <c r="F3489"/>
      <c r="G3489" s="152"/>
      <c r="H3489" s="152" t="s">
        <v>135</v>
      </c>
      <c r="I3489" s="152" t="s">
        <v>506</v>
      </c>
      <c r="J3489">
        <v>0.38080799846500124</v>
      </c>
      <c r="K3489" s="152" t="s">
        <v>748</v>
      </c>
      <c r="L3489" s="154" t="s">
        <v>747</v>
      </c>
      <c r="M3489">
        <v>2021</v>
      </c>
      <c r="N3489" t="s">
        <v>7901</v>
      </c>
    </row>
    <row r="3490" spans="1:14">
      <c r="A3490" s="152" t="s">
        <v>4408</v>
      </c>
      <c r="B3490" s="152" t="s">
        <v>443</v>
      </c>
      <c r="C3490" s="152" t="s">
        <v>190</v>
      </c>
      <c r="D3490" s="152"/>
      <c r="E3490" s="152" t="s">
        <v>4409</v>
      </c>
      <c r="F3490"/>
      <c r="G3490" s="152"/>
      <c r="H3490" s="152" t="s">
        <v>135</v>
      </c>
      <c r="I3490" s="152" t="s">
        <v>506</v>
      </c>
      <c r="J3490">
        <v>0.3730149257810399</v>
      </c>
      <c r="K3490" s="152" t="s">
        <v>748</v>
      </c>
      <c r="L3490" s="154" t="s">
        <v>747</v>
      </c>
      <c r="M3490">
        <v>2021</v>
      </c>
      <c r="N3490" t="s">
        <v>7902</v>
      </c>
    </row>
    <row r="3491" spans="1:14">
      <c r="A3491" s="152" t="s">
        <v>4410</v>
      </c>
      <c r="B3491" s="152" t="s">
        <v>443</v>
      </c>
      <c r="C3491" s="152" t="s">
        <v>190</v>
      </c>
      <c r="D3491" s="152"/>
      <c r="E3491" s="152" t="s">
        <v>395</v>
      </c>
      <c r="F3491"/>
      <c r="G3491" s="152"/>
      <c r="H3491" s="152" t="s">
        <v>135</v>
      </c>
      <c r="I3491" s="152" t="s">
        <v>506</v>
      </c>
      <c r="J3491">
        <v>0.61456213289092454</v>
      </c>
      <c r="K3491" s="152" t="s">
        <v>748</v>
      </c>
      <c r="L3491" s="154" t="s">
        <v>747</v>
      </c>
      <c r="M3491">
        <v>2021</v>
      </c>
      <c r="N3491" t="s">
        <v>7903</v>
      </c>
    </row>
    <row r="3492" spans="1:14">
      <c r="A3492" s="152" t="s">
        <v>4411</v>
      </c>
      <c r="B3492" s="152" t="s">
        <v>443</v>
      </c>
      <c r="C3492" s="152" t="s">
        <v>190</v>
      </c>
      <c r="D3492" s="152"/>
      <c r="E3492" s="152" t="s">
        <v>396</v>
      </c>
      <c r="F3492"/>
      <c r="G3492" s="152"/>
      <c r="H3492" s="152" t="s">
        <v>135</v>
      </c>
      <c r="I3492" s="152" t="s">
        <v>506</v>
      </c>
      <c r="J3492">
        <v>0.19699130651213528</v>
      </c>
      <c r="K3492" s="152" t="s">
        <v>748</v>
      </c>
      <c r="L3492" s="154" t="s">
        <v>747</v>
      </c>
      <c r="M3492">
        <v>2021</v>
      </c>
      <c r="N3492" t="s">
        <v>7904</v>
      </c>
    </row>
    <row r="3493" spans="1:14">
      <c r="A3493" s="152" t="s">
        <v>4412</v>
      </c>
      <c r="B3493" s="152" t="s">
        <v>443</v>
      </c>
      <c r="C3493" s="152" t="s">
        <v>190</v>
      </c>
      <c r="D3493" s="152"/>
      <c r="E3493" s="152" t="s">
        <v>397</v>
      </c>
      <c r="F3493"/>
      <c r="G3493" s="152"/>
      <c r="H3493" s="152" t="s">
        <v>135</v>
      </c>
      <c r="I3493" s="152" t="s">
        <v>506</v>
      </c>
      <c r="J3493">
        <v>0.88025359635548084</v>
      </c>
      <c r="K3493" s="152" t="s">
        <v>748</v>
      </c>
      <c r="L3493" s="154" t="s">
        <v>747</v>
      </c>
      <c r="M3493">
        <v>2021</v>
      </c>
      <c r="N3493" t="s">
        <v>7905</v>
      </c>
    </row>
  </sheetData>
  <sheetProtection selectLockedCells="1"/>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4D45D-E115-0C48-87BB-A4214564EB04}">
  <sheetPr codeName="Sheet10">
    <tabColor rgb="FFB07EB4"/>
  </sheetPr>
  <dimension ref="A1:J173"/>
  <sheetViews>
    <sheetView zoomScaleNormal="100" workbookViewId="0">
      <pane ySplit="5" topLeftCell="A6" activePane="bottomLeft" state="frozen"/>
      <selection pane="bottomLeft" activeCell="H9" sqref="H9"/>
    </sheetView>
  </sheetViews>
  <sheetFormatPr defaultColWidth="10.83203125" defaultRowHeight="14.5"/>
  <cols>
    <col min="1" max="2" width="3.58203125" style="71" customWidth="1"/>
    <col min="3" max="3" width="19.33203125" style="10" customWidth="1"/>
    <col min="4" max="4" width="36.08203125" style="10" customWidth="1"/>
    <col min="5" max="5" width="25.08203125" style="10" customWidth="1"/>
    <col min="6" max="6" width="13.5" style="10" customWidth="1"/>
    <col min="7" max="7" width="13.5" style="23" customWidth="1"/>
    <col min="8" max="8" width="17.58203125" style="11" customWidth="1"/>
    <col min="9" max="9" width="15.5" style="11" customWidth="1"/>
    <col min="10" max="16384" width="10.83203125" style="6"/>
  </cols>
  <sheetData>
    <row r="1" spans="1:10" ht="15.5">
      <c r="H1" s="66"/>
      <c r="I1" s="66"/>
    </row>
    <row r="2" spans="1:10" s="15" customFormat="1" ht="15.5">
      <c r="A2" s="72"/>
      <c r="B2" s="72"/>
      <c r="C2" s="252" t="s">
        <v>7965</v>
      </c>
      <c r="D2" s="252"/>
      <c r="E2" s="252"/>
      <c r="F2" s="252"/>
      <c r="G2" s="252"/>
      <c r="H2" s="252"/>
    </row>
    <row r="3" spans="1:10" s="22" customFormat="1" ht="48.65" customHeight="1">
      <c r="A3" s="72"/>
      <c r="B3" s="72"/>
      <c r="C3" s="255" t="s">
        <v>7951</v>
      </c>
      <c r="D3" s="255"/>
      <c r="E3" s="255"/>
      <c r="F3" s="255"/>
      <c r="G3" s="255"/>
      <c r="H3" s="255"/>
    </row>
    <row r="4" spans="1:10" s="15" customFormat="1" ht="31" customHeight="1">
      <c r="A4" s="72"/>
      <c r="B4" s="72"/>
      <c r="C4" s="245" t="s">
        <v>7925</v>
      </c>
      <c r="D4" s="245"/>
      <c r="E4" s="245"/>
      <c r="F4" s="245"/>
      <c r="G4" s="245"/>
      <c r="H4" s="245"/>
      <c r="I4" s="12"/>
    </row>
    <row r="5" spans="1:10" s="13" customFormat="1" ht="38.15" customHeight="1">
      <c r="A5" s="73"/>
      <c r="B5" s="73"/>
      <c r="C5" s="1" t="s">
        <v>6</v>
      </c>
      <c r="D5" s="1" t="s">
        <v>186</v>
      </c>
      <c r="E5" s="1" t="s">
        <v>7907</v>
      </c>
      <c r="F5" s="1" t="s">
        <v>8</v>
      </c>
      <c r="G5" s="38" t="s">
        <v>134</v>
      </c>
      <c r="H5" s="2" t="s">
        <v>406</v>
      </c>
      <c r="I5" s="1" t="s">
        <v>506</v>
      </c>
    </row>
    <row r="6" spans="1:10" s="28" customFormat="1" ht="22.5" customHeight="1">
      <c r="A6" s="75" t="s">
        <v>444</v>
      </c>
      <c r="B6" s="75" t="s">
        <v>3</v>
      </c>
      <c r="C6" s="33" t="s">
        <v>407</v>
      </c>
      <c r="D6" s="33" t="s">
        <v>182</v>
      </c>
      <c r="E6" s="33" t="s">
        <v>429</v>
      </c>
      <c r="F6" s="33" t="s">
        <v>11</v>
      </c>
      <c r="G6" s="162">
        <f>_xlfn.XLOOKUP(J6,DB!N:N,DB!J:J)</f>
        <v>7.7510183499999998</v>
      </c>
      <c r="H6" s="60"/>
      <c r="I6" s="159">
        <f>IF(OR(ISBLANK(D6),ISBLANK(E6)),"-",H6*G6)</f>
        <v>0</v>
      </c>
      <c r="J6" s="75" t="str">
        <f>_xlfn.CONCAT(A6:F6)</f>
        <v>Scope 3Material useConstructionAggregatesPrimary material productiontonnes</v>
      </c>
    </row>
    <row r="7" spans="1:10" s="28" customFormat="1" ht="22.5" customHeight="1">
      <c r="A7" s="75" t="s">
        <v>444</v>
      </c>
      <c r="B7" s="75" t="s">
        <v>3</v>
      </c>
      <c r="C7" s="33" t="s">
        <v>407</v>
      </c>
      <c r="D7" s="33" t="s">
        <v>182</v>
      </c>
      <c r="E7" s="33" t="s">
        <v>631</v>
      </c>
      <c r="F7" s="33" t="s">
        <v>11</v>
      </c>
      <c r="G7" s="162">
        <f>_xlfn.XLOOKUP(J7,DB!N:N,DB!J:J)</f>
        <v>2.21</v>
      </c>
      <c r="H7" s="60"/>
      <c r="I7" s="159">
        <f t="shared" ref="I7:I70" si="0">IF(OR(ISBLANK(D7),ISBLANK(E7)),"-",H7*G7)</f>
        <v>0</v>
      </c>
      <c r="J7" s="75" t="str">
        <f t="shared" ref="J7:J70" si="1">_xlfn.CONCAT(A7:F7)</f>
        <v>Scope 3Material useConstructionAggregatesRe-usedtonnes</v>
      </c>
    </row>
    <row r="8" spans="1:10" s="28" customFormat="1" ht="22.5" customHeight="1">
      <c r="A8" s="75" t="s">
        <v>444</v>
      </c>
      <c r="B8" s="75" t="s">
        <v>3</v>
      </c>
      <c r="C8" s="33" t="s">
        <v>407</v>
      </c>
      <c r="D8" s="33" t="s">
        <v>182</v>
      </c>
      <c r="E8" s="33" t="s">
        <v>632</v>
      </c>
      <c r="F8" s="33" t="s">
        <v>11</v>
      </c>
      <c r="G8" s="162">
        <f>_xlfn.XLOOKUP(J8,DB!N:N,DB!J:J)</f>
        <v>0</v>
      </c>
      <c r="H8" s="60"/>
      <c r="I8" s="159">
        <f t="shared" si="0"/>
        <v>0</v>
      </c>
      <c r="J8" s="75" t="str">
        <f t="shared" si="1"/>
        <v>Scope 3Material useConstructionAggregatesOpen-loop sourcetonnes</v>
      </c>
    </row>
    <row r="9" spans="1:10" s="28" customFormat="1" ht="22.5" customHeight="1">
      <c r="A9" s="75" t="s">
        <v>444</v>
      </c>
      <c r="B9" s="75" t="s">
        <v>3</v>
      </c>
      <c r="C9" s="33" t="s">
        <v>407</v>
      </c>
      <c r="D9" s="33" t="s">
        <v>182</v>
      </c>
      <c r="E9" s="33" t="s">
        <v>633</v>
      </c>
      <c r="F9" s="33" t="s">
        <v>11</v>
      </c>
      <c r="G9" s="162">
        <f>_xlfn.XLOOKUP(J9,DB!N:N,DB!J:J)</f>
        <v>3.19470835</v>
      </c>
      <c r="H9" s="60"/>
      <c r="I9" s="159">
        <f t="shared" si="0"/>
        <v>0</v>
      </c>
      <c r="J9" s="75" t="str">
        <f t="shared" si="1"/>
        <v>Scope 3Material useConstructionAggregatesClosed-loop sourcetonnes</v>
      </c>
    </row>
    <row r="10" spans="1:10" s="28" customFormat="1" ht="22.5" customHeight="1">
      <c r="A10" s="75" t="s">
        <v>444</v>
      </c>
      <c r="B10" s="75" t="s">
        <v>3</v>
      </c>
      <c r="C10" s="33" t="s">
        <v>407</v>
      </c>
      <c r="D10" s="33" t="s">
        <v>144</v>
      </c>
      <c r="E10" s="33" t="s">
        <v>429</v>
      </c>
      <c r="F10" s="33" t="s">
        <v>11</v>
      </c>
      <c r="G10" s="162">
        <f>_xlfn.XLOOKUP(J10,DB!N:N,DB!J:J)</f>
        <v>80.337766783999996</v>
      </c>
      <c r="H10" s="60"/>
      <c r="I10" s="159">
        <f t="shared" si="0"/>
        <v>0</v>
      </c>
      <c r="J10" s="75" t="str">
        <f t="shared" si="1"/>
        <v>Scope 3Material useConstructionAverage constructionPrimary material productiontonnes</v>
      </c>
    </row>
    <row r="11" spans="1:10" s="28" customFormat="1" ht="22.5" customHeight="1">
      <c r="A11" s="75" t="s">
        <v>444</v>
      </c>
      <c r="B11" s="75" t="s">
        <v>3</v>
      </c>
      <c r="C11" s="33" t="s">
        <v>407</v>
      </c>
      <c r="D11" s="33" t="s">
        <v>144</v>
      </c>
      <c r="E11" s="33" t="s">
        <v>631</v>
      </c>
      <c r="F11" s="33" t="s">
        <v>11</v>
      </c>
      <c r="G11" s="162">
        <f>_xlfn.XLOOKUP(J11,DB!N:N,DB!J:J)</f>
        <v>0</v>
      </c>
      <c r="H11" s="60"/>
      <c r="I11" s="159">
        <f t="shared" si="0"/>
        <v>0</v>
      </c>
      <c r="J11" s="75" t="str">
        <f t="shared" si="1"/>
        <v>Scope 3Material useConstructionAverage constructionRe-usedtonnes</v>
      </c>
    </row>
    <row r="12" spans="1:10" s="28" customFormat="1" ht="22.5" customHeight="1">
      <c r="A12" s="75" t="s">
        <v>444</v>
      </c>
      <c r="B12" s="75" t="s">
        <v>3</v>
      </c>
      <c r="C12" s="33" t="s">
        <v>407</v>
      </c>
      <c r="D12" s="33" t="s">
        <v>144</v>
      </c>
      <c r="E12" s="33" t="s">
        <v>632</v>
      </c>
      <c r="F12" s="33" t="s">
        <v>11</v>
      </c>
      <c r="G12" s="162">
        <f>_xlfn.XLOOKUP(J12,DB!N:N,DB!J:J)</f>
        <v>0</v>
      </c>
      <c r="H12" s="60"/>
      <c r="I12" s="159">
        <f t="shared" si="0"/>
        <v>0</v>
      </c>
      <c r="J12" s="75" t="str">
        <f t="shared" si="1"/>
        <v>Scope 3Material useConstructionAverage constructionOpen-loop sourcetonnes</v>
      </c>
    </row>
    <row r="13" spans="1:10" ht="22.5" customHeight="1">
      <c r="A13" s="71" t="s">
        <v>444</v>
      </c>
      <c r="B13" s="71" t="s">
        <v>3</v>
      </c>
      <c r="C13" s="33" t="s">
        <v>407</v>
      </c>
      <c r="D13" s="33" t="s">
        <v>144</v>
      </c>
      <c r="E13" s="33" t="s">
        <v>633</v>
      </c>
      <c r="F13" s="33" t="s">
        <v>11</v>
      </c>
      <c r="G13" s="162">
        <f>_xlfn.XLOOKUP(J13,DB!N:N,DB!J:J)</f>
        <v>0</v>
      </c>
      <c r="H13" s="60"/>
      <c r="I13" s="159">
        <f t="shared" si="0"/>
        <v>0</v>
      </c>
      <c r="J13" s="75" t="str">
        <f t="shared" si="1"/>
        <v>Scope 3Material useConstructionAverage constructionClosed-loop sourcetonnes</v>
      </c>
    </row>
    <row r="14" spans="1:10" ht="22.5" customHeight="1">
      <c r="A14" s="71" t="s">
        <v>444</v>
      </c>
      <c r="B14" s="71" t="s">
        <v>3</v>
      </c>
      <c r="C14" s="33" t="s">
        <v>407</v>
      </c>
      <c r="D14" s="33" t="s">
        <v>142</v>
      </c>
      <c r="E14" s="33" t="s">
        <v>429</v>
      </c>
      <c r="F14" s="33" t="s">
        <v>11</v>
      </c>
      <c r="G14" s="162">
        <f>_xlfn.XLOOKUP(J14,DB!N:N,DB!J:J)</f>
        <v>27</v>
      </c>
      <c r="H14" s="60"/>
      <c r="I14" s="159">
        <f t="shared" si="0"/>
        <v>0</v>
      </c>
      <c r="J14" s="75" t="str">
        <f t="shared" si="1"/>
        <v>Scope 3Material useConstructionAsbestosPrimary material productiontonnes</v>
      </c>
    </row>
    <row r="15" spans="1:10" ht="22.5" customHeight="1">
      <c r="A15" s="71" t="s">
        <v>444</v>
      </c>
      <c r="B15" s="71" t="s">
        <v>3</v>
      </c>
      <c r="C15" s="33" t="s">
        <v>407</v>
      </c>
      <c r="D15" s="33" t="s">
        <v>142</v>
      </c>
      <c r="E15" s="33" t="s">
        <v>631</v>
      </c>
      <c r="F15" s="33" t="s">
        <v>11</v>
      </c>
      <c r="G15" s="162">
        <f>_xlfn.XLOOKUP(J15,DB!N:N,DB!J:J)</f>
        <v>0</v>
      </c>
      <c r="H15" s="60"/>
      <c r="I15" s="159">
        <f t="shared" si="0"/>
        <v>0</v>
      </c>
      <c r="J15" s="75" t="str">
        <f t="shared" si="1"/>
        <v>Scope 3Material useConstructionAsbestosRe-usedtonnes</v>
      </c>
    </row>
    <row r="16" spans="1:10" ht="22.5" customHeight="1">
      <c r="A16" s="71" t="s">
        <v>444</v>
      </c>
      <c r="B16" s="71" t="s">
        <v>3</v>
      </c>
      <c r="C16" s="33" t="s">
        <v>407</v>
      </c>
      <c r="D16" s="33" t="s">
        <v>142</v>
      </c>
      <c r="E16" s="33" t="s">
        <v>632</v>
      </c>
      <c r="F16" s="33" t="s">
        <v>11</v>
      </c>
      <c r="G16" s="162">
        <f>_xlfn.XLOOKUP(J16,DB!N:N,DB!J:J)</f>
        <v>0</v>
      </c>
      <c r="H16" s="60"/>
      <c r="I16" s="159">
        <f t="shared" si="0"/>
        <v>0</v>
      </c>
      <c r="J16" s="75" t="str">
        <f t="shared" si="1"/>
        <v>Scope 3Material useConstructionAsbestosOpen-loop sourcetonnes</v>
      </c>
    </row>
    <row r="17" spans="1:10" ht="22.5" customHeight="1">
      <c r="A17" s="71" t="s">
        <v>444</v>
      </c>
      <c r="B17" s="71" t="s">
        <v>3</v>
      </c>
      <c r="C17" s="33" t="s">
        <v>407</v>
      </c>
      <c r="D17" s="33" t="s">
        <v>142</v>
      </c>
      <c r="E17" s="33" t="s">
        <v>633</v>
      </c>
      <c r="F17" s="33" t="s">
        <v>11</v>
      </c>
      <c r="G17" s="162">
        <f>_xlfn.XLOOKUP(J17,DB!N:N,DB!J:J)</f>
        <v>0</v>
      </c>
      <c r="H17" s="60"/>
      <c r="I17" s="159">
        <f t="shared" si="0"/>
        <v>0</v>
      </c>
      <c r="J17" s="75" t="str">
        <f t="shared" si="1"/>
        <v>Scope 3Material useConstructionAsbestosClosed-loop sourcetonnes</v>
      </c>
    </row>
    <row r="18" spans="1:10" ht="22.5" customHeight="1">
      <c r="A18" s="71" t="s">
        <v>444</v>
      </c>
      <c r="B18" s="71" t="s">
        <v>3</v>
      </c>
      <c r="C18" s="33" t="s">
        <v>407</v>
      </c>
      <c r="D18" s="33" t="s">
        <v>143</v>
      </c>
      <c r="E18" s="33" t="s">
        <v>429</v>
      </c>
      <c r="F18" s="33" t="s">
        <v>11</v>
      </c>
      <c r="G18" s="162">
        <f>_xlfn.XLOOKUP(J18,DB!N:N,DB!J:J)</f>
        <v>39.212491829000001</v>
      </c>
      <c r="H18" s="60"/>
      <c r="I18" s="159">
        <f t="shared" si="0"/>
        <v>0</v>
      </c>
      <c r="J18" s="75" t="str">
        <f t="shared" si="1"/>
        <v>Scope 3Material useConstructionAsphaltPrimary material productiontonnes</v>
      </c>
    </row>
    <row r="19" spans="1:10" ht="22.5" customHeight="1">
      <c r="A19" s="71" t="s">
        <v>444</v>
      </c>
      <c r="B19" s="71" t="s">
        <v>3</v>
      </c>
      <c r="C19" s="33" t="s">
        <v>407</v>
      </c>
      <c r="D19" s="33" t="s">
        <v>143</v>
      </c>
      <c r="E19" s="33" t="s">
        <v>631</v>
      </c>
      <c r="F19" s="33" t="s">
        <v>11</v>
      </c>
      <c r="G19" s="162">
        <f>_xlfn.XLOOKUP(J19,DB!N:N,DB!J:J)</f>
        <v>1.7382608695999999</v>
      </c>
      <c r="H19" s="60"/>
      <c r="I19" s="159">
        <f t="shared" si="0"/>
        <v>0</v>
      </c>
      <c r="J19" s="75" t="str">
        <f t="shared" si="1"/>
        <v>Scope 3Material useConstructionAsphaltRe-usedtonnes</v>
      </c>
    </row>
    <row r="20" spans="1:10" ht="22.5" customHeight="1">
      <c r="A20" s="71" t="s">
        <v>444</v>
      </c>
      <c r="B20" s="71" t="s">
        <v>3</v>
      </c>
      <c r="C20" s="33" t="s">
        <v>407</v>
      </c>
      <c r="D20" s="33" t="s">
        <v>143</v>
      </c>
      <c r="E20" s="33" t="s">
        <v>632</v>
      </c>
      <c r="F20" s="33" t="s">
        <v>11</v>
      </c>
      <c r="G20" s="162">
        <f>_xlfn.XLOOKUP(J20,DB!N:N,DB!J:J)</f>
        <v>0</v>
      </c>
      <c r="H20" s="60"/>
      <c r="I20" s="159">
        <f t="shared" si="0"/>
        <v>0</v>
      </c>
      <c r="J20" s="75" t="str">
        <f t="shared" si="1"/>
        <v>Scope 3Material useConstructionAsphaltOpen-loop sourcetonnes</v>
      </c>
    </row>
    <row r="21" spans="1:10" ht="22.5" customHeight="1">
      <c r="A21" s="71" t="s">
        <v>444</v>
      </c>
      <c r="B21" s="71" t="s">
        <v>3</v>
      </c>
      <c r="C21" s="33" t="s">
        <v>407</v>
      </c>
      <c r="D21" s="33" t="s">
        <v>143</v>
      </c>
      <c r="E21" s="33" t="s">
        <v>633</v>
      </c>
      <c r="F21" s="33" t="s">
        <v>11</v>
      </c>
      <c r="G21" s="162">
        <f>_xlfn.XLOOKUP(J21,DB!N:N,DB!J:J)</f>
        <v>28.65470835</v>
      </c>
      <c r="H21" s="60"/>
      <c r="I21" s="159">
        <f t="shared" si="0"/>
        <v>0</v>
      </c>
      <c r="J21" s="75" t="str">
        <f t="shared" si="1"/>
        <v>Scope 3Material useConstructionAsphaltClosed-loop sourcetonnes</v>
      </c>
    </row>
    <row r="22" spans="1:10" ht="22.5" customHeight="1">
      <c r="A22" s="71" t="s">
        <v>444</v>
      </c>
      <c r="B22" s="71" t="s">
        <v>3</v>
      </c>
      <c r="C22" s="33" t="s">
        <v>407</v>
      </c>
      <c r="D22" s="33" t="s">
        <v>146</v>
      </c>
      <c r="E22" s="33" t="s">
        <v>429</v>
      </c>
      <c r="F22" s="33" t="s">
        <v>11</v>
      </c>
      <c r="G22" s="162">
        <f>_xlfn.XLOOKUP(J22,DB!N:N,DB!J:J)</f>
        <v>241.75101835000001</v>
      </c>
      <c r="H22" s="60"/>
      <c r="I22" s="159">
        <f t="shared" si="0"/>
        <v>0</v>
      </c>
      <c r="J22" s="75" t="str">
        <f t="shared" si="1"/>
        <v>Scope 3Material useConstructionBricksPrimary material productiontonnes</v>
      </c>
    </row>
    <row r="23" spans="1:10" ht="22.5" customHeight="1">
      <c r="A23" s="71" t="s">
        <v>444</v>
      </c>
      <c r="B23" s="71" t="s">
        <v>3</v>
      </c>
      <c r="C23" s="33" t="s">
        <v>407</v>
      </c>
      <c r="D23" s="33" t="s">
        <v>146</v>
      </c>
      <c r="E23" s="33" t="s">
        <v>631</v>
      </c>
      <c r="F23" s="33" t="s">
        <v>11</v>
      </c>
      <c r="G23" s="162">
        <f>_xlfn.XLOOKUP(J23,DB!N:N,DB!J:J)</f>
        <v>0</v>
      </c>
      <c r="H23" s="60"/>
      <c r="I23" s="159">
        <f t="shared" si="0"/>
        <v>0</v>
      </c>
      <c r="J23" s="75" t="str">
        <f t="shared" si="1"/>
        <v>Scope 3Material useConstructionBricksRe-usedtonnes</v>
      </c>
    </row>
    <row r="24" spans="1:10" ht="22.5" customHeight="1">
      <c r="A24" s="71" t="s">
        <v>444</v>
      </c>
      <c r="B24" s="71" t="s">
        <v>3</v>
      </c>
      <c r="C24" s="33" t="s">
        <v>407</v>
      </c>
      <c r="D24" s="33" t="s">
        <v>146</v>
      </c>
      <c r="E24" s="33" t="s">
        <v>632</v>
      </c>
      <c r="F24" s="33" t="s">
        <v>11</v>
      </c>
      <c r="G24" s="162">
        <f>_xlfn.XLOOKUP(J24,DB!N:N,DB!J:J)</f>
        <v>0</v>
      </c>
      <c r="H24" s="60"/>
      <c r="I24" s="159">
        <f t="shared" si="0"/>
        <v>0</v>
      </c>
      <c r="J24" s="75" t="str">
        <f t="shared" si="1"/>
        <v>Scope 3Material useConstructionBricksOpen-loop sourcetonnes</v>
      </c>
    </row>
    <row r="25" spans="1:10" ht="22.5" customHeight="1">
      <c r="A25" s="71" t="s">
        <v>444</v>
      </c>
      <c r="B25" s="71" t="s">
        <v>3</v>
      </c>
      <c r="C25" s="33" t="s">
        <v>407</v>
      </c>
      <c r="D25" s="33" t="s">
        <v>146</v>
      </c>
      <c r="E25" s="33" t="s">
        <v>633</v>
      </c>
      <c r="F25" s="33" t="s">
        <v>11</v>
      </c>
      <c r="G25" s="162">
        <f>_xlfn.XLOOKUP(J25,DB!N:N,DB!J:J)</f>
        <v>0</v>
      </c>
      <c r="H25" s="60"/>
      <c r="I25" s="159">
        <f t="shared" si="0"/>
        <v>0</v>
      </c>
      <c r="J25" s="75" t="str">
        <f t="shared" si="1"/>
        <v>Scope 3Material useConstructionBricksClosed-loop sourcetonnes</v>
      </c>
    </row>
    <row r="26" spans="1:10" ht="22.5" customHeight="1">
      <c r="A26" s="71" t="s">
        <v>444</v>
      </c>
      <c r="B26" s="71" t="s">
        <v>3</v>
      </c>
      <c r="C26" s="33" t="s">
        <v>407</v>
      </c>
      <c r="D26" s="33" t="s">
        <v>149</v>
      </c>
      <c r="E26" s="33" t="s">
        <v>429</v>
      </c>
      <c r="F26" s="33" t="s">
        <v>11</v>
      </c>
      <c r="G26" s="162">
        <f>_xlfn.XLOOKUP(J26,DB!N:N,DB!J:J)</f>
        <v>131.75101835000001</v>
      </c>
      <c r="H26" s="60"/>
      <c r="I26" s="159">
        <f t="shared" si="0"/>
        <v>0</v>
      </c>
      <c r="J26" s="75" t="str">
        <f t="shared" si="1"/>
        <v>Scope 3Material useConstructionConcretePrimary material productiontonnes</v>
      </c>
    </row>
    <row r="27" spans="1:10" ht="22.5" customHeight="1">
      <c r="A27" s="71" t="s">
        <v>444</v>
      </c>
      <c r="B27" s="71" t="s">
        <v>3</v>
      </c>
      <c r="C27" s="33" t="s">
        <v>407</v>
      </c>
      <c r="D27" s="33" t="s">
        <v>149</v>
      </c>
      <c r="E27" s="33" t="s">
        <v>631</v>
      </c>
      <c r="F27" s="33" t="s">
        <v>11</v>
      </c>
      <c r="G27" s="162">
        <f>_xlfn.XLOOKUP(J27,DB!N:N,DB!J:J)</f>
        <v>0</v>
      </c>
      <c r="H27" s="60"/>
      <c r="I27" s="159">
        <f t="shared" si="0"/>
        <v>0</v>
      </c>
      <c r="J27" s="75" t="str">
        <f t="shared" si="1"/>
        <v>Scope 3Material useConstructionConcreteRe-usedtonnes</v>
      </c>
    </row>
    <row r="28" spans="1:10" ht="22.5" customHeight="1">
      <c r="A28" s="71" t="s">
        <v>444</v>
      </c>
      <c r="B28" s="71" t="s">
        <v>3</v>
      </c>
      <c r="C28" s="33" t="s">
        <v>407</v>
      </c>
      <c r="D28" s="33" t="s">
        <v>149</v>
      </c>
      <c r="E28" s="33" t="s">
        <v>632</v>
      </c>
      <c r="F28" s="33" t="s">
        <v>11</v>
      </c>
      <c r="G28" s="162">
        <f>_xlfn.XLOOKUP(J28,DB!N:N,DB!J:J)</f>
        <v>0</v>
      </c>
      <c r="H28" s="60"/>
      <c r="I28" s="159">
        <f t="shared" si="0"/>
        <v>0</v>
      </c>
      <c r="J28" s="75" t="str">
        <f t="shared" si="1"/>
        <v>Scope 3Material useConstructionConcreteOpen-loop sourcetonnes</v>
      </c>
    </row>
    <row r="29" spans="1:10" ht="22.5" customHeight="1">
      <c r="A29" s="71" t="s">
        <v>444</v>
      </c>
      <c r="B29" s="71" t="s">
        <v>3</v>
      </c>
      <c r="C29" s="33" t="s">
        <v>407</v>
      </c>
      <c r="D29" s="33" t="s">
        <v>149</v>
      </c>
      <c r="E29" s="33" t="s">
        <v>633</v>
      </c>
      <c r="F29" s="33" t="s">
        <v>11</v>
      </c>
      <c r="G29" s="162">
        <f>_xlfn.XLOOKUP(J29,DB!N:N,DB!J:J)</f>
        <v>3.19470835</v>
      </c>
      <c r="H29" s="60"/>
      <c r="I29" s="159">
        <f t="shared" si="0"/>
        <v>0</v>
      </c>
      <c r="J29" s="75" t="str">
        <f t="shared" si="1"/>
        <v>Scope 3Material useConstructionConcreteClosed-loop sourcetonnes</v>
      </c>
    </row>
    <row r="30" spans="1:10" ht="22.5" customHeight="1">
      <c r="A30" s="71" t="s">
        <v>444</v>
      </c>
      <c r="B30" s="71" t="s">
        <v>3</v>
      </c>
      <c r="C30" s="33" t="s">
        <v>407</v>
      </c>
      <c r="D30" s="33" t="s">
        <v>152</v>
      </c>
      <c r="E30" s="33" t="s">
        <v>429</v>
      </c>
      <c r="F30" s="33" t="s">
        <v>11</v>
      </c>
      <c r="G30" s="162">
        <f>_xlfn.XLOOKUP(J30,DB!N:N,DB!J:J)</f>
        <v>1861.7510184</v>
      </c>
      <c r="H30" s="60"/>
      <c r="I30" s="159">
        <f t="shared" si="0"/>
        <v>0</v>
      </c>
      <c r="J30" s="75" t="str">
        <f t="shared" si="1"/>
        <v>Scope 3Material useConstructionInsulationPrimary material productiontonnes</v>
      </c>
    </row>
    <row r="31" spans="1:10" ht="22.5" customHeight="1">
      <c r="A31" s="71" t="s">
        <v>444</v>
      </c>
      <c r="B31" s="71" t="s">
        <v>3</v>
      </c>
      <c r="C31" s="33" t="s">
        <v>407</v>
      </c>
      <c r="D31" s="33" t="s">
        <v>152</v>
      </c>
      <c r="E31" s="33" t="s">
        <v>631</v>
      </c>
      <c r="F31" s="33" t="s">
        <v>11</v>
      </c>
      <c r="G31" s="162">
        <f>_xlfn.XLOOKUP(J31,DB!N:N,DB!J:J)</f>
        <v>0</v>
      </c>
      <c r="H31" s="60"/>
      <c r="I31" s="159">
        <f t="shared" si="0"/>
        <v>0</v>
      </c>
      <c r="J31" s="75" t="str">
        <f t="shared" si="1"/>
        <v>Scope 3Material useConstructionInsulationRe-usedtonnes</v>
      </c>
    </row>
    <row r="32" spans="1:10" ht="22.5" customHeight="1">
      <c r="A32" s="71" t="s">
        <v>444</v>
      </c>
      <c r="B32" s="71" t="s">
        <v>3</v>
      </c>
      <c r="C32" s="33" t="s">
        <v>407</v>
      </c>
      <c r="D32" s="33" t="s">
        <v>152</v>
      </c>
      <c r="E32" s="33" t="s">
        <v>632</v>
      </c>
      <c r="F32" s="33" t="s">
        <v>11</v>
      </c>
      <c r="G32" s="162">
        <f>_xlfn.XLOOKUP(J32,DB!N:N,DB!J:J)</f>
        <v>0</v>
      </c>
      <c r="H32" s="60"/>
      <c r="I32" s="159">
        <f t="shared" si="0"/>
        <v>0</v>
      </c>
      <c r="J32" s="75" t="str">
        <f t="shared" si="1"/>
        <v>Scope 3Material useConstructionInsulationOpen-loop sourcetonnes</v>
      </c>
    </row>
    <row r="33" spans="1:10" ht="22.5" customHeight="1">
      <c r="A33" s="71" t="s">
        <v>444</v>
      </c>
      <c r="B33" s="71" t="s">
        <v>3</v>
      </c>
      <c r="C33" s="33" t="s">
        <v>407</v>
      </c>
      <c r="D33" s="33" t="s">
        <v>152</v>
      </c>
      <c r="E33" s="33" t="s">
        <v>633</v>
      </c>
      <c r="F33" s="33" t="s">
        <v>11</v>
      </c>
      <c r="G33" s="162">
        <f>_xlfn.XLOOKUP(J33,DB!N:N,DB!J:J)</f>
        <v>1852.0808915</v>
      </c>
      <c r="H33" s="60"/>
      <c r="I33" s="159">
        <f t="shared" si="0"/>
        <v>0</v>
      </c>
      <c r="J33" s="75" t="str">
        <f t="shared" si="1"/>
        <v>Scope 3Material useConstructionInsulationClosed-loop sourcetonnes</v>
      </c>
    </row>
    <row r="34" spans="1:10" ht="22.5" customHeight="1">
      <c r="A34" s="71" t="s">
        <v>444</v>
      </c>
      <c r="B34" s="71" t="s">
        <v>3</v>
      </c>
      <c r="C34" s="33" t="s">
        <v>407</v>
      </c>
      <c r="D34" s="33" t="s">
        <v>157</v>
      </c>
      <c r="E34" s="33" t="s">
        <v>429</v>
      </c>
      <c r="F34" s="33" t="s">
        <v>11</v>
      </c>
      <c r="G34" s="162">
        <f>_xlfn.XLOOKUP(J34,DB!N:N,DB!J:J)</f>
        <v>4018.0029522999998</v>
      </c>
      <c r="H34" s="60"/>
      <c r="I34" s="159">
        <f t="shared" si="0"/>
        <v>0</v>
      </c>
      <c r="J34" s="75" t="str">
        <f t="shared" si="1"/>
        <v>Scope 3Material useConstructionMetalsPrimary material productiontonnes</v>
      </c>
    </row>
    <row r="35" spans="1:10" ht="22.5" customHeight="1">
      <c r="A35" s="71" t="s">
        <v>444</v>
      </c>
      <c r="B35" s="71" t="s">
        <v>3</v>
      </c>
      <c r="C35" s="33" t="s">
        <v>407</v>
      </c>
      <c r="D35" s="33" t="s">
        <v>157</v>
      </c>
      <c r="E35" s="33" t="s">
        <v>631</v>
      </c>
      <c r="F35" s="33" t="s">
        <v>11</v>
      </c>
      <c r="G35" s="162">
        <f>_xlfn.XLOOKUP(J35,DB!N:N,DB!J:J)</f>
        <v>0</v>
      </c>
      <c r="H35" s="60"/>
      <c r="I35" s="159">
        <f t="shared" si="0"/>
        <v>0</v>
      </c>
      <c r="J35" s="75" t="str">
        <f t="shared" si="1"/>
        <v>Scope 3Material useConstructionMetalsRe-usedtonnes</v>
      </c>
    </row>
    <row r="36" spans="1:10" ht="22.5" customHeight="1">
      <c r="A36" s="71" t="s">
        <v>444</v>
      </c>
      <c r="B36" s="71" t="s">
        <v>3</v>
      </c>
      <c r="C36" s="33" t="s">
        <v>407</v>
      </c>
      <c r="D36" s="33" t="s">
        <v>157</v>
      </c>
      <c r="E36" s="33" t="s">
        <v>632</v>
      </c>
      <c r="F36" s="33" t="s">
        <v>11</v>
      </c>
      <c r="G36" s="162">
        <f>_xlfn.XLOOKUP(J36,DB!N:N,DB!J:J)</f>
        <v>0</v>
      </c>
      <c r="H36" s="60"/>
      <c r="I36" s="159">
        <f t="shared" si="0"/>
        <v>0</v>
      </c>
      <c r="J36" s="75" t="str">
        <f t="shared" si="1"/>
        <v>Scope 3Material useConstructionMetalsOpen-loop sourcetonnes</v>
      </c>
    </row>
    <row r="37" spans="1:10" ht="22.5" customHeight="1">
      <c r="A37" s="71" t="s">
        <v>444</v>
      </c>
      <c r="B37" s="71" t="s">
        <v>3</v>
      </c>
      <c r="C37" s="33" t="s">
        <v>407</v>
      </c>
      <c r="D37" s="33" t="s">
        <v>157</v>
      </c>
      <c r="E37" s="33" t="s">
        <v>633</v>
      </c>
      <c r="F37" s="33" t="s">
        <v>11</v>
      </c>
      <c r="G37" s="162">
        <f>_xlfn.XLOOKUP(J37,DB!N:N,DB!J:J)</f>
        <v>1571.2703707999999</v>
      </c>
      <c r="H37" s="60"/>
      <c r="I37" s="159">
        <f t="shared" si="0"/>
        <v>0</v>
      </c>
      <c r="J37" s="75" t="str">
        <f t="shared" si="1"/>
        <v>Scope 3Material useConstructionMetalsClosed-loop sourcetonnes</v>
      </c>
    </row>
    <row r="38" spans="1:10" ht="22.5" customHeight="1">
      <c r="A38" s="71" t="s">
        <v>444</v>
      </c>
      <c r="B38" s="71" t="s">
        <v>3</v>
      </c>
      <c r="C38" s="33" t="s">
        <v>407</v>
      </c>
      <c r="D38" s="33" t="s">
        <v>175</v>
      </c>
      <c r="E38" s="33" t="s">
        <v>429</v>
      </c>
      <c r="F38" s="33" t="s">
        <v>11</v>
      </c>
      <c r="G38" s="162">
        <f>_xlfn.XLOOKUP(J38,DB!N:N,DB!J:J)</f>
        <v>0</v>
      </c>
      <c r="H38" s="60"/>
      <c r="I38" s="159">
        <f t="shared" si="0"/>
        <v>0</v>
      </c>
      <c r="J38" s="75" t="str">
        <f t="shared" si="1"/>
        <v>Scope 3Material useConstructionSoilsPrimary material productiontonnes</v>
      </c>
    </row>
    <row r="39" spans="1:10" ht="22.5" customHeight="1">
      <c r="A39" s="71" t="s">
        <v>444</v>
      </c>
      <c r="B39" s="71" t="s">
        <v>3</v>
      </c>
      <c r="C39" s="33" t="s">
        <v>407</v>
      </c>
      <c r="D39" s="33" t="s">
        <v>175</v>
      </c>
      <c r="E39" s="33" t="s">
        <v>631</v>
      </c>
      <c r="F39" s="33" t="s">
        <v>11</v>
      </c>
      <c r="G39" s="162">
        <f>_xlfn.XLOOKUP(J39,DB!N:N,DB!J:J)</f>
        <v>0</v>
      </c>
      <c r="H39" s="60"/>
      <c r="I39" s="159">
        <f t="shared" si="0"/>
        <v>0</v>
      </c>
      <c r="J39" s="75" t="str">
        <f t="shared" si="1"/>
        <v>Scope 3Material useConstructionSoilsRe-usedtonnes</v>
      </c>
    </row>
    <row r="40" spans="1:10" ht="22.5" customHeight="1">
      <c r="A40" s="71" t="s">
        <v>444</v>
      </c>
      <c r="B40" s="71" t="s">
        <v>3</v>
      </c>
      <c r="C40" s="33" t="s">
        <v>407</v>
      </c>
      <c r="D40" s="33" t="s">
        <v>175</v>
      </c>
      <c r="E40" s="33" t="s">
        <v>632</v>
      </c>
      <c r="F40" s="33" t="s">
        <v>11</v>
      </c>
      <c r="G40" s="162">
        <f>_xlfn.XLOOKUP(J40,DB!N:N,DB!J:J)</f>
        <v>0</v>
      </c>
      <c r="H40" s="60"/>
      <c r="I40" s="159">
        <f t="shared" si="0"/>
        <v>0</v>
      </c>
      <c r="J40" s="75" t="str">
        <f t="shared" si="1"/>
        <v>Scope 3Material useConstructionSoilsOpen-loop sourcetonnes</v>
      </c>
    </row>
    <row r="41" spans="1:10" ht="22.5" customHeight="1">
      <c r="A41" s="71" t="s">
        <v>444</v>
      </c>
      <c r="B41" s="71" t="s">
        <v>3</v>
      </c>
      <c r="C41" s="33" t="s">
        <v>407</v>
      </c>
      <c r="D41" s="33" t="s">
        <v>175</v>
      </c>
      <c r="E41" s="33" t="s">
        <v>633</v>
      </c>
      <c r="F41" s="33" t="s">
        <v>11</v>
      </c>
      <c r="G41" s="162">
        <f>_xlfn.XLOOKUP(J41,DB!N:N,DB!J:J)</f>
        <v>0.98470835000000001</v>
      </c>
      <c r="H41" s="60"/>
      <c r="I41" s="159">
        <f t="shared" si="0"/>
        <v>0</v>
      </c>
      <c r="J41" s="75" t="str">
        <f t="shared" si="1"/>
        <v>Scope 3Material useConstructionSoilsClosed-loop sourcetonnes</v>
      </c>
    </row>
    <row r="42" spans="1:10" ht="22.5" customHeight="1">
      <c r="A42" s="71" t="s">
        <v>444</v>
      </c>
      <c r="B42" s="71" t="s">
        <v>3</v>
      </c>
      <c r="C42" s="33" t="s">
        <v>407</v>
      </c>
      <c r="D42" s="33" t="s">
        <v>158</v>
      </c>
      <c r="E42" s="33" t="s">
        <v>429</v>
      </c>
      <c r="F42" s="33" t="s">
        <v>11</v>
      </c>
      <c r="G42" s="162">
        <f>_xlfn.XLOOKUP(J42,DB!N:N,DB!J:J)</f>
        <v>1401</v>
      </c>
      <c r="H42" s="60"/>
      <c r="I42" s="159">
        <f t="shared" si="0"/>
        <v>0</v>
      </c>
      <c r="J42" s="75" t="str">
        <f t="shared" si="1"/>
        <v>Scope 3Material useConstructionMineral oilPrimary material productiontonnes</v>
      </c>
    </row>
    <row r="43" spans="1:10" ht="22.5" customHeight="1">
      <c r="A43" s="71" t="s">
        <v>444</v>
      </c>
      <c r="B43" s="71" t="s">
        <v>3</v>
      </c>
      <c r="C43" s="33" t="s">
        <v>407</v>
      </c>
      <c r="D43" s="33" t="s">
        <v>158</v>
      </c>
      <c r="E43" s="33" t="s">
        <v>631</v>
      </c>
      <c r="F43" s="33" t="s">
        <v>11</v>
      </c>
      <c r="G43" s="162">
        <f>_xlfn.XLOOKUP(J43,DB!N:N,DB!J:J)</f>
        <v>0</v>
      </c>
      <c r="H43" s="60"/>
      <c r="I43" s="159">
        <f t="shared" si="0"/>
        <v>0</v>
      </c>
      <c r="J43" s="75" t="str">
        <f t="shared" si="1"/>
        <v>Scope 3Material useConstructionMineral oilRe-usedtonnes</v>
      </c>
    </row>
    <row r="44" spans="1:10" ht="22.5" customHeight="1">
      <c r="A44" s="71" t="s">
        <v>444</v>
      </c>
      <c r="B44" s="71" t="s">
        <v>3</v>
      </c>
      <c r="C44" s="33" t="s">
        <v>407</v>
      </c>
      <c r="D44" s="33" t="s">
        <v>158</v>
      </c>
      <c r="E44" s="33" t="s">
        <v>632</v>
      </c>
      <c r="F44" s="33" t="s">
        <v>11</v>
      </c>
      <c r="G44" s="162">
        <f>_xlfn.XLOOKUP(J44,DB!N:N,DB!J:J)</f>
        <v>0</v>
      </c>
      <c r="H44" s="60"/>
      <c r="I44" s="159">
        <f t="shared" si="0"/>
        <v>0</v>
      </c>
      <c r="J44" s="75" t="str">
        <f t="shared" si="1"/>
        <v>Scope 3Material useConstructionMineral oilOpen-loop sourcetonnes</v>
      </c>
    </row>
    <row r="45" spans="1:10" ht="22.5" customHeight="1">
      <c r="A45" s="71" t="s">
        <v>444</v>
      </c>
      <c r="B45" s="71" t="s">
        <v>3</v>
      </c>
      <c r="C45" s="33" t="s">
        <v>407</v>
      </c>
      <c r="D45" s="33" t="s">
        <v>158</v>
      </c>
      <c r="E45" s="33" t="s">
        <v>633</v>
      </c>
      <c r="F45" s="33" t="s">
        <v>11</v>
      </c>
      <c r="G45" s="162">
        <f>_xlfn.XLOOKUP(J45,DB!N:N,DB!J:J)</f>
        <v>676</v>
      </c>
      <c r="H45" s="60"/>
      <c r="I45" s="159">
        <f t="shared" si="0"/>
        <v>0</v>
      </c>
      <c r="J45" s="75" t="str">
        <f t="shared" si="1"/>
        <v>Scope 3Material useConstructionMineral oilClosed-loop sourcetonnes</v>
      </c>
    </row>
    <row r="46" spans="1:10" ht="22.5" customHeight="1">
      <c r="A46" s="71" t="s">
        <v>444</v>
      </c>
      <c r="B46" s="71" t="s">
        <v>3</v>
      </c>
      <c r="C46" s="33" t="s">
        <v>407</v>
      </c>
      <c r="D46" s="33" t="s">
        <v>165</v>
      </c>
      <c r="E46" s="33" t="s">
        <v>429</v>
      </c>
      <c r="F46" s="33" t="s">
        <v>11</v>
      </c>
      <c r="G46" s="162">
        <f>_xlfn.XLOOKUP(J46,DB!N:N,DB!J:J)</f>
        <v>120.05</v>
      </c>
      <c r="H46" s="60"/>
      <c r="I46" s="159">
        <f t="shared" si="0"/>
        <v>0</v>
      </c>
      <c r="J46" s="75" t="str">
        <f t="shared" si="1"/>
        <v>Scope 3Material useConstructionPlasterboardPrimary material productiontonnes</v>
      </c>
    </row>
    <row r="47" spans="1:10" ht="22.5" customHeight="1">
      <c r="A47" s="71" t="s">
        <v>444</v>
      </c>
      <c r="B47" s="71" t="s">
        <v>3</v>
      </c>
      <c r="C47" s="33" t="s">
        <v>407</v>
      </c>
      <c r="D47" s="33" t="s">
        <v>165</v>
      </c>
      <c r="E47" s="33" t="s">
        <v>631</v>
      </c>
      <c r="F47" s="33" t="s">
        <v>11</v>
      </c>
      <c r="G47" s="162">
        <f>_xlfn.XLOOKUP(J47,DB!N:N,DB!J:J)</f>
        <v>0</v>
      </c>
      <c r="H47" s="60"/>
      <c r="I47" s="159">
        <f t="shared" si="0"/>
        <v>0</v>
      </c>
      <c r="J47" s="75" t="str">
        <f t="shared" si="1"/>
        <v>Scope 3Material useConstructionPlasterboardRe-usedtonnes</v>
      </c>
    </row>
    <row r="48" spans="1:10" ht="22.5" customHeight="1">
      <c r="A48" s="71" t="s">
        <v>444</v>
      </c>
      <c r="B48" s="71" t="s">
        <v>3</v>
      </c>
      <c r="C48" s="33" t="s">
        <v>407</v>
      </c>
      <c r="D48" s="33" t="s">
        <v>165</v>
      </c>
      <c r="E48" s="33" t="s">
        <v>632</v>
      </c>
      <c r="F48" s="33" t="s">
        <v>11</v>
      </c>
      <c r="G48" s="162">
        <f>_xlfn.XLOOKUP(J48,DB!N:N,DB!J:J)</f>
        <v>0</v>
      </c>
      <c r="H48" s="60"/>
      <c r="I48" s="159">
        <f t="shared" si="0"/>
        <v>0</v>
      </c>
      <c r="J48" s="75" t="str">
        <f t="shared" si="1"/>
        <v>Scope 3Material useConstructionPlasterboardOpen-loop sourcetonnes</v>
      </c>
    </row>
    <row r="49" spans="1:10" ht="22.5" customHeight="1">
      <c r="A49" s="71" t="s">
        <v>444</v>
      </c>
      <c r="B49" s="71" t="s">
        <v>3</v>
      </c>
      <c r="C49" s="33" t="s">
        <v>407</v>
      </c>
      <c r="D49" s="33" t="s">
        <v>165</v>
      </c>
      <c r="E49" s="33" t="s">
        <v>633</v>
      </c>
      <c r="F49" s="33" t="s">
        <v>11</v>
      </c>
      <c r="G49" s="162">
        <f>_xlfn.XLOOKUP(J49,DB!N:N,DB!J:J)</f>
        <v>32.17</v>
      </c>
      <c r="H49" s="60"/>
      <c r="I49" s="159">
        <f t="shared" si="0"/>
        <v>0</v>
      </c>
      <c r="J49" s="75" t="str">
        <f t="shared" si="1"/>
        <v>Scope 3Material useConstructionPlasterboardClosed-loop sourcetonnes</v>
      </c>
    </row>
    <row r="50" spans="1:10" ht="22.5" customHeight="1">
      <c r="A50" s="71" t="s">
        <v>444</v>
      </c>
      <c r="B50" s="71" t="s">
        <v>3</v>
      </c>
      <c r="C50" s="33" t="s">
        <v>407</v>
      </c>
      <c r="D50" s="33" t="s">
        <v>176</v>
      </c>
      <c r="E50" s="33" t="s">
        <v>429</v>
      </c>
      <c r="F50" s="33" t="s">
        <v>11</v>
      </c>
      <c r="G50" s="162">
        <f>_xlfn.XLOOKUP(J50,DB!N:N,DB!J:J)</f>
        <v>3335.5718996999999</v>
      </c>
      <c r="H50" s="60"/>
      <c r="I50" s="159">
        <f t="shared" si="0"/>
        <v>0</v>
      </c>
      <c r="J50" s="75" t="str">
        <f t="shared" si="1"/>
        <v>Scope 3Material useConstructionTyresPrimary material productiontonnes</v>
      </c>
    </row>
    <row r="51" spans="1:10" ht="22.5" customHeight="1">
      <c r="A51" s="71" t="s">
        <v>444</v>
      </c>
      <c r="B51" s="71" t="s">
        <v>3</v>
      </c>
      <c r="C51" s="33" t="s">
        <v>407</v>
      </c>
      <c r="D51" s="33" t="s">
        <v>176</v>
      </c>
      <c r="E51" s="33" t="s">
        <v>631</v>
      </c>
      <c r="F51" s="33" t="s">
        <v>11</v>
      </c>
      <c r="G51" s="162">
        <f>_xlfn.XLOOKUP(J51,DB!N:N,DB!J:J)</f>
        <v>731.21788985000001</v>
      </c>
      <c r="H51" s="60"/>
      <c r="I51" s="159">
        <f t="shared" si="0"/>
        <v>0</v>
      </c>
      <c r="J51" s="75" t="str">
        <f t="shared" si="1"/>
        <v>Scope 3Material useConstructionTyresRe-usedtonnes</v>
      </c>
    </row>
    <row r="52" spans="1:10" ht="22.5" customHeight="1">
      <c r="A52" s="71" t="s">
        <v>444</v>
      </c>
      <c r="B52" s="71" t="s">
        <v>3</v>
      </c>
      <c r="C52" s="33" t="s">
        <v>407</v>
      </c>
      <c r="D52" s="33" t="s">
        <v>176</v>
      </c>
      <c r="E52" s="33" t="s">
        <v>632</v>
      </c>
      <c r="F52" s="33" t="s">
        <v>11</v>
      </c>
      <c r="G52" s="162">
        <f>_xlfn.XLOOKUP(J52,DB!N:N,DB!J:J)</f>
        <v>0</v>
      </c>
      <c r="H52" s="60"/>
      <c r="I52" s="159">
        <f t="shared" si="0"/>
        <v>0</v>
      </c>
      <c r="J52" s="75" t="str">
        <f t="shared" si="1"/>
        <v>Scope 3Material useConstructionTyresOpen-loop sourcetonnes</v>
      </c>
    </row>
    <row r="53" spans="1:10" ht="22.5" customHeight="1">
      <c r="A53" s="71" t="s">
        <v>444</v>
      </c>
      <c r="B53" s="71" t="s">
        <v>3</v>
      </c>
      <c r="C53" s="33" t="s">
        <v>407</v>
      </c>
      <c r="D53" s="33" t="s">
        <v>176</v>
      </c>
      <c r="E53" s="33" t="s">
        <v>633</v>
      </c>
      <c r="F53" s="33" t="s">
        <v>11</v>
      </c>
      <c r="G53" s="162">
        <f>_xlfn.XLOOKUP(J53,DB!N:N,DB!J:J)</f>
        <v>0</v>
      </c>
      <c r="H53" s="60"/>
      <c r="I53" s="159">
        <f t="shared" si="0"/>
        <v>0</v>
      </c>
      <c r="J53" s="75" t="str">
        <f t="shared" si="1"/>
        <v>Scope 3Material useConstructionTyresClosed-loop sourcetonnes</v>
      </c>
    </row>
    <row r="54" spans="1:10" ht="22.5" customHeight="1">
      <c r="A54" s="71" t="s">
        <v>444</v>
      </c>
      <c r="B54" s="71" t="s">
        <v>3</v>
      </c>
      <c r="C54" s="33" t="s">
        <v>407</v>
      </c>
      <c r="D54" s="33" t="s">
        <v>181</v>
      </c>
      <c r="E54" s="33" t="s">
        <v>429</v>
      </c>
      <c r="F54" s="33" t="s">
        <v>11</v>
      </c>
      <c r="G54" s="162">
        <f>_xlfn.XLOOKUP(J54,DB!N:N,DB!J:J)</f>
        <v>312.61178016999997</v>
      </c>
      <c r="H54" s="60"/>
      <c r="I54" s="159">
        <f t="shared" si="0"/>
        <v>0</v>
      </c>
      <c r="J54" s="75" t="str">
        <f t="shared" si="1"/>
        <v>Scope 3Material useConstructionWoodPrimary material productiontonnes</v>
      </c>
    </row>
    <row r="55" spans="1:10" ht="22.5" customHeight="1">
      <c r="A55" s="71" t="s">
        <v>444</v>
      </c>
      <c r="B55" s="71" t="s">
        <v>3</v>
      </c>
      <c r="C55" s="33" t="s">
        <v>407</v>
      </c>
      <c r="D55" s="33" t="s">
        <v>181</v>
      </c>
      <c r="E55" s="33" t="s">
        <v>631</v>
      </c>
      <c r="F55" s="33" t="s">
        <v>11</v>
      </c>
      <c r="G55" s="162">
        <f>_xlfn.XLOOKUP(J55,DB!N:N,DB!J:J)</f>
        <v>38.542879110999998</v>
      </c>
      <c r="H55" s="60"/>
      <c r="I55" s="159">
        <f t="shared" si="0"/>
        <v>0</v>
      </c>
      <c r="J55" s="75" t="str">
        <f t="shared" si="1"/>
        <v>Scope 3Material useConstructionWoodRe-usedtonnes</v>
      </c>
    </row>
    <row r="56" spans="1:10" ht="22.5" customHeight="1">
      <c r="A56" s="71" t="s">
        <v>444</v>
      </c>
      <c r="B56" s="71" t="s">
        <v>3</v>
      </c>
      <c r="C56" s="33" t="s">
        <v>407</v>
      </c>
      <c r="D56" s="33" t="s">
        <v>181</v>
      </c>
      <c r="E56" s="33" t="s">
        <v>632</v>
      </c>
      <c r="F56" s="33" t="s">
        <v>11</v>
      </c>
      <c r="G56" s="162">
        <f>_xlfn.XLOOKUP(J56,DB!N:N,DB!J:J)</f>
        <v>0</v>
      </c>
      <c r="H56" s="60"/>
      <c r="I56" s="159">
        <f t="shared" si="0"/>
        <v>0</v>
      </c>
      <c r="J56" s="75" t="str">
        <f t="shared" si="1"/>
        <v>Scope 3Material useConstructionWoodOpen-loop sourcetonnes</v>
      </c>
    </row>
    <row r="57" spans="1:10" ht="22.5" customHeight="1">
      <c r="A57" s="71" t="s">
        <v>444</v>
      </c>
      <c r="B57" s="71" t="s">
        <v>3</v>
      </c>
      <c r="C57" s="33" t="s">
        <v>407</v>
      </c>
      <c r="D57" s="33" t="s">
        <v>181</v>
      </c>
      <c r="E57" s="33" t="s">
        <v>633</v>
      </c>
      <c r="F57" s="33" t="s">
        <v>11</v>
      </c>
      <c r="G57" s="162">
        <f>_xlfn.XLOOKUP(J57,DB!N:N,DB!J:J)</f>
        <v>112.96968372000001</v>
      </c>
      <c r="H57" s="60"/>
      <c r="I57" s="159">
        <f t="shared" si="0"/>
        <v>0</v>
      </c>
      <c r="J57" s="75" t="str">
        <f t="shared" si="1"/>
        <v>Scope 3Material useConstructionWoodClosed-loop sourcetonnes</v>
      </c>
    </row>
    <row r="58" spans="1:10" ht="22.5" customHeight="1">
      <c r="A58" s="71" t="s">
        <v>444</v>
      </c>
      <c r="B58" s="71" t="s">
        <v>3</v>
      </c>
      <c r="C58" s="33" t="s">
        <v>408</v>
      </c>
      <c r="D58" s="33" t="s">
        <v>558</v>
      </c>
      <c r="E58" s="33" t="s">
        <v>429</v>
      </c>
      <c r="F58" s="33" t="s">
        <v>11</v>
      </c>
      <c r="G58" s="162">
        <f>_xlfn.XLOOKUP(J58,DB!N:N,DB!J:J)</f>
        <v>0</v>
      </c>
      <c r="H58" s="60"/>
      <c r="I58" s="159">
        <f t="shared" si="0"/>
        <v>0</v>
      </c>
      <c r="J58" s="75" t="str">
        <f t="shared" si="1"/>
        <v>Scope 3Material useOtherBooksPrimary material productiontonnes</v>
      </c>
    </row>
    <row r="59" spans="1:10" ht="22.5" customHeight="1">
      <c r="A59" s="71" t="s">
        <v>444</v>
      </c>
      <c r="B59" s="71" t="s">
        <v>3</v>
      </c>
      <c r="C59" s="33" t="s">
        <v>408</v>
      </c>
      <c r="D59" s="33" t="s">
        <v>558</v>
      </c>
      <c r="E59" s="33" t="s">
        <v>631</v>
      </c>
      <c r="F59" s="33" t="s">
        <v>11</v>
      </c>
      <c r="G59" s="162">
        <f>_xlfn.XLOOKUP(J59,DB!N:N,DB!J:J)</f>
        <v>0</v>
      </c>
      <c r="H59" s="60"/>
      <c r="I59" s="159">
        <f t="shared" si="0"/>
        <v>0</v>
      </c>
      <c r="J59" s="75" t="str">
        <f t="shared" si="1"/>
        <v>Scope 3Material useOtherBooksRe-usedtonnes</v>
      </c>
    </row>
    <row r="60" spans="1:10" ht="22.5" customHeight="1">
      <c r="A60" s="71" t="s">
        <v>444</v>
      </c>
      <c r="B60" s="71" t="s">
        <v>3</v>
      </c>
      <c r="C60" s="33" t="s">
        <v>408</v>
      </c>
      <c r="D60" s="33" t="s">
        <v>558</v>
      </c>
      <c r="E60" s="33" t="s">
        <v>632</v>
      </c>
      <c r="F60" s="33" t="s">
        <v>11</v>
      </c>
      <c r="G60" s="162">
        <f>_xlfn.XLOOKUP(J60,DB!N:N,DB!J:J)</f>
        <v>0</v>
      </c>
      <c r="H60" s="60"/>
      <c r="I60" s="159">
        <f t="shared" si="0"/>
        <v>0</v>
      </c>
      <c r="J60" s="75" t="str">
        <f t="shared" si="1"/>
        <v>Scope 3Material useOtherBooksOpen-loop sourcetonnes</v>
      </c>
    </row>
    <row r="61" spans="1:10" ht="22.5" customHeight="1">
      <c r="A61" s="71" t="s">
        <v>444</v>
      </c>
      <c r="B61" s="71" t="s">
        <v>3</v>
      </c>
      <c r="C61" s="33" t="s">
        <v>408</v>
      </c>
      <c r="D61" s="33" t="s">
        <v>558</v>
      </c>
      <c r="E61" s="33" t="s">
        <v>633</v>
      </c>
      <c r="F61" s="33" t="s">
        <v>11</v>
      </c>
      <c r="G61" s="162">
        <f>_xlfn.XLOOKUP(J61,DB!N:N,DB!J:J)</f>
        <v>0</v>
      </c>
      <c r="H61" s="60"/>
      <c r="I61" s="159">
        <f t="shared" si="0"/>
        <v>0</v>
      </c>
      <c r="J61" s="75" t="str">
        <f t="shared" si="1"/>
        <v>Scope 3Material useOtherBooksClosed-loop sourcetonnes</v>
      </c>
    </row>
    <row r="62" spans="1:10" ht="22.5" customHeight="1">
      <c r="A62" s="71" t="s">
        <v>444</v>
      </c>
      <c r="B62" s="71" t="s">
        <v>3</v>
      </c>
      <c r="C62" s="33" t="s">
        <v>408</v>
      </c>
      <c r="D62" s="33" t="s">
        <v>150</v>
      </c>
      <c r="E62" s="33" t="s">
        <v>429</v>
      </c>
      <c r="F62" s="33" t="s">
        <v>11</v>
      </c>
      <c r="G62" s="162">
        <f>_xlfn.XLOOKUP(J62,DB!N:N,DB!J:J)</f>
        <v>1402.7666667000001</v>
      </c>
      <c r="H62" s="60"/>
      <c r="I62" s="159">
        <f t="shared" si="0"/>
        <v>0</v>
      </c>
      <c r="J62" s="75" t="str">
        <f t="shared" si="1"/>
        <v>Scope 3Material useOtherGlassPrimary material productiontonnes</v>
      </c>
    </row>
    <row r="63" spans="1:10" ht="22.5" customHeight="1">
      <c r="A63" s="71" t="s">
        <v>444</v>
      </c>
      <c r="B63" s="71" t="s">
        <v>3</v>
      </c>
      <c r="C63" s="33" t="s">
        <v>408</v>
      </c>
      <c r="D63" s="33" t="s">
        <v>150</v>
      </c>
      <c r="E63" s="33" t="s">
        <v>631</v>
      </c>
      <c r="F63" s="33" t="s">
        <v>11</v>
      </c>
      <c r="G63" s="162">
        <f>_xlfn.XLOOKUP(J63,DB!N:N,DB!J:J)</f>
        <v>0</v>
      </c>
      <c r="H63" s="60"/>
      <c r="I63" s="159">
        <f t="shared" si="0"/>
        <v>0</v>
      </c>
      <c r="J63" s="75" t="str">
        <f t="shared" si="1"/>
        <v>Scope 3Material useOtherGlassRe-usedtonnes</v>
      </c>
    </row>
    <row r="64" spans="1:10" ht="22.5" customHeight="1">
      <c r="A64" s="71" t="s">
        <v>444</v>
      </c>
      <c r="B64" s="71" t="s">
        <v>3</v>
      </c>
      <c r="C64" s="33" t="s">
        <v>408</v>
      </c>
      <c r="D64" s="33" t="s">
        <v>150</v>
      </c>
      <c r="E64" s="33" t="s">
        <v>632</v>
      </c>
      <c r="F64" s="33" t="s">
        <v>11</v>
      </c>
      <c r="G64" s="162">
        <f>_xlfn.XLOOKUP(J64,DB!N:N,DB!J:J)</f>
        <v>0</v>
      </c>
      <c r="H64" s="60"/>
      <c r="I64" s="159">
        <f t="shared" si="0"/>
        <v>0</v>
      </c>
      <c r="J64" s="75" t="str">
        <f t="shared" si="1"/>
        <v>Scope 3Material useOtherGlassOpen-loop sourcetonnes</v>
      </c>
    </row>
    <row r="65" spans="1:10" ht="22.5" customHeight="1">
      <c r="A65" s="71" t="s">
        <v>444</v>
      </c>
      <c r="B65" s="71" t="s">
        <v>3</v>
      </c>
      <c r="C65" s="33" t="s">
        <v>408</v>
      </c>
      <c r="D65" s="33" t="s">
        <v>150</v>
      </c>
      <c r="E65" s="33" t="s">
        <v>633</v>
      </c>
      <c r="F65" s="33" t="s">
        <v>11</v>
      </c>
      <c r="G65" s="162">
        <f>_xlfn.XLOOKUP(J65,DB!N:N,DB!J:J)</f>
        <v>823.18953919</v>
      </c>
      <c r="H65" s="60"/>
      <c r="I65" s="159">
        <f t="shared" si="0"/>
        <v>0</v>
      </c>
      <c r="J65" s="75" t="str">
        <f t="shared" si="1"/>
        <v>Scope 3Material useOtherGlassClosed-loop sourcetonnes</v>
      </c>
    </row>
    <row r="66" spans="1:10" ht="22.5" customHeight="1">
      <c r="A66" s="71" t="s">
        <v>444</v>
      </c>
      <c r="B66" s="71" t="s">
        <v>3</v>
      </c>
      <c r="C66" s="33" t="s">
        <v>408</v>
      </c>
      <c r="D66" s="33" t="s">
        <v>147</v>
      </c>
      <c r="E66" s="33" t="s">
        <v>429</v>
      </c>
      <c r="F66" s="33" t="s">
        <v>11</v>
      </c>
      <c r="G66" s="162">
        <f>_xlfn.XLOOKUP(J66,DB!N:N,DB!J:J)</f>
        <v>22310</v>
      </c>
      <c r="H66" s="60"/>
      <c r="I66" s="159">
        <f t="shared" si="0"/>
        <v>0</v>
      </c>
      <c r="J66" s="75" t="str">
        <f t="shared" si="1"/>
        <v>Scope 3Material useOtherClothingPrimary material productiontonnes</v>
      </c>
    </row>
    <row r="67" spans="1:10" ht="22.5" customHeight="1">
      <c r="A67" s="71" t="s">
        <v>444</v>
      </c>
      <c r="B67" s="71" t="s">
        <v>3</v>
      </c>
      <c r="C67" s="33" t="s">
        <v>408</v>
      </c>
      <c r="D67" s="33" t="s">
        <v>147</v>
      </c>
      <c r="E67" s="33" t="s">
        <v>631</v>
      </c>
      <c r="F67" s="33" t="s">
        <v>11</v>
      </c>
      <c r="G67" s="162">
        <f>_xlfn.XLOOKUP(J67,DB!N:N,DB!J:J)</f>
        <v>152.25</v>
      </c>
      <c r="H67" s="60"/>
      <c r="I67" s="159">
        <f t="shared" si="0"/>
        <v>0</v>
      </c>
      <c r="J67" s="75" t="str">
        <f t="shared" si="1"/>
        <v>Scope 3Material useOtherClothingRe-usedtonnes</v>
      </c>
    </row>
    <row r="68" spans="1:10" ht="22.5" customHeight="1">
      <c r="A68" s="71" t="s">
        <v>444</v>
      </c>
      <c r="B68" s="71" t="s">
        <v>3</v>
      </c>
      <c r="C68" s="33" t="s">
        <v>408</v>
      </c>
      <c r="D68" s="33" t="s">
        <v>147</v>
      </c>
      <c r="E68" s="33" t="s">
        <v>632</v>
      </c>
      <c r="F68" s="33" t="s">
        <v>11</v>
      </c>
      <c r="G68" s="162">
        <f>_xlfn.XLOOKUP(J68,DB!N:N,DB!J:J)</f>
        <v>0</v>
      </c>
      <c r="H68" s="60"/>
      <c r="I68" s="159">
        <f t="shared" si="0"/>
        <v>0</v>
      </c>
      <c r="J68" s="75" t="str">
        <f t="shared" si="1"/>
        <v>Scope 3Material useOtherClothingOpen-loop sourcetonnes</v>
      </c>
    </row>
    <row r="69" spans="1:10" ht="22.5" customHeight="1">
      <c r="A69" s="71" t="s">
        <v>444</v>
      </c>
      <c r="B69" s="71" t="s">
        <v>3</v>
      </c>
      <c r="C69" s="33" t="s">
        <v>408</v>
      </c>
      <c r="D69" s="33" t="s">
        <v>147</v>
      </c>
      <c r="E69" s="33" t="s">
        <v>633</v>
      </c>
      <c r="F69" s="33" t="s">
        <v>11</v>
      </c>
      <c r="G69" s="162">
        <f>_xlfn.XLOOKUP(J69,DB!N:N,DB!J:J)</f>
        <v>0</v>
      </c>
      <c r="H69" s="60"/>
      <c r="I69" s="159">
        <f t="shared" si="0"/>
        <v>0</v>
      </c>
      <c r="J69" s="75" t="str">
        <f t="shared" si="1"/>
        <v>Scope 3Material useOtherClothingClosed-loop sourcetonnes</v>
      </c>
    </row>
    <row r="70" spans="1:10" ht="22.5" customHeight="1">
      <c r="A70" s="71" t="s">
        <v>444</v>
      </c>
      <c r="B70" s="71" t="s">
        <v>3</v>
      </c>
      <c r="C70" s="33" t="s">
        <v>408</v>
      </c>
      <c r="D70" s="33" t="s">
        <v>183</v>
      </c>
      <c r="E70" s="33" t="s">
        <v>429</v>
      </c>
      <c r="F70" s="33" t="s">
        <v>11</v>
      </c>
      <c r="G70" s="162">
        <f>_xlfn.XLOOKUP(J70,DB!N:N,DB!J:J)</f>
        <v>3701.4035930999999</v>
      </c>
      <c r="H70" s="60"/>
      <c r="I70" s="159">
        <f t="shared" si="0"/>
        <v>0</v>
      </c>
      <c r="J70" s="75" t="str">
        <f t="shared" si="1"/>
        <v>Scope 3Material useOtherFood and drinkPrimary material productiontonnes</v>
      </c>
    </row>
    <row r="71" spans="1:10" ht="22.5" customHeight="1">
      <c r="A71" s="71" t="s">
        <v>444</v>
      </c>
      <c r="B71" s="71" t="s">
        <v>3</v>
      </c>
      <c r="C71" s="33" t="s">
        <v>408</v>
      </c>
      <c r="D71" s="33" t="s">
        <v>183</v>
      </c>
      <c r="E71" s="33" t="s">
        <v>631</v>
      </c>
      <c r="F71" s="33" t="s">
        <v>11</v>
      </c>
      <c r="G71" s="162">
        <f>_xlfn.XLOOKUP(J71,DB!N:N,DB!J:J)</f>
        <v>0</v>
      </c>
      <c r="H71" s="60"/>
      <c r="I71" s="159">
        <f t="shared" ref="I71:I134" si="2">IF(OR(ISBLANK(D71),ISBLANK(E71)),"-",H71*G71)</f>
        <v>0</v>
      </c>
      <c r="J71" s="75" t="str">
        <f t="shared" ref="J71:J134" si="3">_xlfn.CONCAT(A71:F71)</f>
        <v>Scope 3Material useOtherFood and drinkRe-usedtonnes</v>
      </c>
    </row>
    <row r="72" spans="1:10" ht="22.5" customHeight="1">
      <c r="A72" s="71" t="s">
        <v>444</v>
      </c>
      <c r="B72" s="71" t="s">
        <v>3</v>
      </c>
      <c r="C72" s="33" t="s">
        <v>408</v>
      </c>
      <c r="D72" s="33" t="s">
        <v>183</v>
      </c>
      <c r="E72" s="33" t="s">
        <v>632</v>
      </c>
      <c r="F72" s="33" t="s">
        <v>11</v>
      </c>
      <c r="G72" s="162">
        <f>_xlfn.XLOOKUP(J72,DB!N:N,DB!J:J)</f>
        <v>0</v>
      </c>
      <c r="H72" s="60"/>
      <c r="I72" s="159">
        <f t="shared" si="2"/>
        <v>0</v>
      </c>
      <c r="J72" s="75" t="str">
        <f t="shared" si="3"/>
        <v>Scope 3Material useOtherFood and drinkOpen-loop sourcetonnes</v>
      </c>
    </row>
    <row r="73" spans="1:10" ht="22.5" customHeight="1">
      <c r="A73" s="71" t="s">
        <v>444</v>
      </c>
      <c r="B73" s="71" t="s">
        <v>3</v>
      </c>
      <c r="C73" s="33" t="s">
        <v>408</v>
      </c>
      <c r="D73" s="33" t="s">
        <v>183</v>
      </c>
      <c r="E73" s="33" t="s">
        <v>633</v>
      </c>
      <c r="F73" s="33" t="s">
        <v>11</v>
      </c>
      <c r="G73" s="162">
        <f>_xlfn.XLOOKUP(J73,DB!N:N,DB!J:J)</f>
        <v>0</v>
      </c>
      <c r="H73" s="60"/>
      <c r="I73" s="159">
        <f t="shared" si="2"/>
        <v>0</v>
      </c>
      <c r="J73" s="75" t="str">
        <f t="shared" si="3"/>
        <v>Scope 3Material useOtherFood and drinkClosed-loop sourcetonnes</v>
      </c>
    </row>
    <row r="74" spans="1:10" ht="22.5" customHeight="1">
      <c r="A74" s="71" t="s">
        <v>444</v>
      </c>
      <c r="B74" s="71" t="s">
        <v>3</v>
      </c>
      <c r="C74" s="33" t="s">
        <v>409</v>
      </c>
      <c r="D74" s="33" t="s">
        <v>184</v>
      </c>
      <c r="E74" s="33" t="s">
        <v>429</v>
      </c>
      <c r="F74" s="33" t="s">
        <v>11</v>
      </c>
      <c r="G74" s="162">
        <f>_xlfn.XLOOKUP(J74,DB!N:N,DB!J:J)</f>
        <v>112.0155814</v>
      </c>
      <c r="H74" s="60"/>
      <c r="I74" s="159">
        <f t="shared" si="2"/>
        <v>0</v>
      </c>
      <c r="J74" s="75" t="str">
        <f t="shared" si="3"/>
        <v>Scope 3Material useOrganicCompost derived from garden wastePrimary material productiontonnes</v>
      </c>
    </row>
    <row r="75" spans="1:10" ht="22.5" customHeight="1">
      <c r="A75" s="71" t="s">
        <v>444</v>
      </c>
      <c r="B75" s="71" t="s">
        <v>3</v>
      </c>
      <c r="C75" s="33" t="s">
        <v>409</v>
      </c>
      <c r="D75" s="33" t="s">
        <v>184</v>
      </c>
      <c r="E75" s="33" t="s">
        <v>631</v>
      </c>
      <c r="F75" s="33" t="s">
        <v>11</v>
      </c>
      <c r="G75" s="162">
        <f>_xlfn.XLOOKUP(J75,DB!N:N,DB!J:J)</f>
        <v>0</v>
      </c>
      <c r="H75" s="60"/>
      <c r="I75" s="159">
        <f t="shared" si="2"/>
        <v>0</v>
      </c>
      <c r="J75" s="75" t="str">
        <f t="shared" si="3"/>
        <v>Scope 3Material useOrganicCompost derived from garden wasteRe-usedtonnes</v>
      </c>
    </row>
    <row r="76" spans="1:10" ht="22.5" customHeight="1">
      <c r="A76" s="71" t="s">
        <v>444</v>
      </c>
      <c r="B76" s="71" t="s">
        <v>3</v>
      </c>
      <c r="C76" s="33" t="s">
        <v>409</v>
      </c>
      <c r="D76" s="33" t="s">
        <v>184</v>
      </c>
      <c r="E76" s="33" t="s">
        <v>632</v>
      </c>
      <c r="F76" s="33" t="s">
        <v>11</v>
      </c>
      <c r="G76" s="162">
        <f>_xlfn.XLOOKUP(J76,DB!N:N,DB!J:J)</f>
        <v>0</v>
      </c>
      <c r="H76" s="60"/>
      <c r="I76" s="159">
        <f t="shared" si="2"/>
        <v>0</v>
      </c>
      <c r="J76" s="75" t="str">
        <f t="shared" si="3"/>
        <v>Scope 3Material useOrganicCompost derived from garden wasteOpen-loop sourcetonnes</v>
      </c>
    </row>
    <row r="77" spans="1:10" ht="22.5" customHeight="1">
      <c r="A77" s="71" t="s">
        <v>444</v>
      </c>
      <c r="B77" s="71" t="s">
        <v>3</v>
      </c>
      <c r="C77" s="33" t="s">
        <v>409</v>
      </c>
      <c r="D77" s="33" t="s">
        <v>184</v>
      </c>
      <c r="E77" s="33" t="s">
        <v>633</v>
      </c>
      <c r="F77" s="33" t="s">
        <v>11</v>
      </c>
      <c r="G77" s="162">
        <f>_xlfn.XLOOKUP(J77,DB!N:N,DB!J:J)</f>
        <v>0</v>
      </c>
      <c r="H77" s="60"/>
      <c r="I77" s="159">
        <f t="shared" si="2"/>
        <v>0</v>
      </c>
      <c r="J77" s="75" t="str">
        <f t="shared" si="3"/>
        <v>Scope 3Material useOrganicCompost derived from garden wasteClosed-loop sourcetonnes</v>
      </c>
    </row>
    <row r="78" spans="1:10" ht="22.5" customHeight="1">
      <c r="A78" s="71" t="s">
        <v>444</v>
      </c>
      <c r="B78" s="71" t="s">
        <v>3</v>
      </c>
      <c r="C78" s="33" t="s">
        <v>409</v>
      </c>
      <c r="D78" s="33" t="s">
        <v>185</v>
      </c>
      <c r="E78" s="33" t="s">
        <v>429</v>
      </c>
      <c r="F78" s="33" t="s">
        <v>11</v>
      </c>
      <c r="G78" s="162">
        <f>_xlfn.XLOOKUP(J78,DB!N:N,DB!J:J)</f>
        <v>114.8322064</v>
      </c>
      <c r="H78" s="60"/>
      <c r="I78" s="159">
        <f t="shared" si="2"/>
        <v>0</v>
      </c>
      <c r="J78" s="75" t="str">
        <f t="shared" si="3"/>
        <v>Scope 3Material useOrganicCompost derived from food and garden wastePrimary material productiontonnes</v>
      </c>
    </row>
    <row r="79" spans="1:10" ht="22.5" customHeight="1">
      <c r="A79" s="71" t="s">
        <v>444</v>
      </c>
      <c r="B79" s="71" t="s">
        <v>3</v>
      </c>
      <c r="C79" s="33" t="s">
        <v>409</v>
      </c>
      <c r="D79" s="33" t="s">
        <v>185</v>
      </c>
      <c r="E79" s="33" t="s">
        <v>631</v>
      </c>
      <c r="F79" s="33" t="s">
        <v>11</v>
      </c>
      <c r="G79" s="162">
        <f>_xlfn.XLOOKUP(J79,DB!N:N,DB!J:J)</f>
        <v>0</v>
      </c>
      <c r="H79" s="60"/>
      <c r="I79" s="159">
        <f t="shared" si="2"/>
        <v>0</v>
      </c>
      <c r="J79" s="75" t="str">
        <f t="shared" si="3"/>
        <v>Scope 3Material useOrganicCompost derived from food and garden wasteRe-usedtonnes</v>
      </c>
    </row>
    <row r="80" spans="1:10" ht="22.5" customHeight="1">
      <c r="A80" s="71" t="s">
        <v>444</v>
      </c>
      <c r="B80" s="71" t="s">
        <v>3</v>
      </c>
      <c r="C80" s="33" t="s">
        <v>409</v>
      </c>
      <c r="D80" s="33" t="s">
        <v>185</v>
      </c>
      <c r="E80" s="33" t="s">
        <v>632</v>
      </c>
      <c r="F80" s="33" t="s">
        <v>11</v>
      </c>
      <c r="G80" s="162">
        <f>_xlfn.XLOOKUP(J80,DB!N:N,DB!J:J)</f>
        <v>0</v>
      </c>
      <c r="H80" s="60"/>
      <c r="I80" s="159">
        <f t="shared" si="2"/>
        <v>0</v>
      </c>
      <c r="J80" s="75" t="str">
        <f t="shared" si="3"/>
        <v>Scope 3Material useOrganicCompost derived from food and garden wasteOpen-loop sourcetonnes</v>
      </c>
    </row>
    <row r="81" spans="1:10" ht="22.5" customHeight="1">
      <c r="A81" s="71" t="s">
        <v>444</v>
      </c>
      <c r="B81" s="71" t="s">
        <v>3</v>
      </c>
      <c r="C81" s="33" t="s">
        <v>409</v>
      </c>
      <c r="D81" s="33" t="s">
        <v>185</v>
      </c>
      <c r="E81" s="33" t="s">
        <v>633</v>
      </c>
      <c r="F81" s="33" t="s">
        <v>11</v>
      </c>
      <c r="G81" s="162">
        <f>_xlfn.XLOOKUP(J81,DB!N:N,DB!J:J)</f>
        <v>0</v>
      </c>
      <c r="H81" s="60"/>
      <c r="I81" s="159">
        <f t="shared" si="2"/>
        <v>0</v>
      </c>
      <c r="J81" s="75" t="str">
        <f t="shared" si="3"/>
        <v>Scope 3Material useOrganicCompost derived from food and garden wasteClosed-loop sourcetonnes</v>
      </c>
    </row>
    <row r="82" spans="1:10" ht="22.5" customHeight="1">
      <c r="A82" s="71" t="s">
        <v>444</v>
      </c>
      <c r="B82" s="71" t="s">
        <v>3</v>
      </c>
      <c r="C82" s="33" t="s">
        <v>410</v>
      </c>
      <c r="D82" s="33" t="s">
        <v>559</v>
      </c>
      <c r="E82" s="33" t="s">
        <v>429</v>
      </c>
      <c r="F82" s="33" t="s">
        <v>11</v>
      </c>
      <c r="G82" s="162">
        <f>_xlfn.XLOOKUP(J82,DB!N:N,DB!J:J)</f>
        <v>4363.3333333</v>
      </c>
      <c r="H82" s="60"/>
      <c r="I82" s="159">
        <f t="shared" si="2"/>
        <v>0</v>
      </c>
      <c r="J82" s="75" t="str">
        <f t="shared" si="3"/>
        <v>Scope 3Material useElectrical itemsElectrical items - fridges and freezersPrimary material productiontonnes</v>
      </c>
    </row>
    <row r="83" spans="1:10" ht="22.5" customHeight="1">
      <c r="A83" s="71" t="s">
        <v>444</v>
      </c>
      <c r="B83" s="71" t="s">
        <v>3</v>
      </c>
      <c r="C83" s="33" t="s">
        <v>410</v>
      </c>
      <c r="D83" s="33" t="s">
        <v>559</v>
      </c>
      <c r="E83" s="33" t="s">
        <v>631</v>
      </c>
      <c r="F83" s="33" t="s">
        <v>11</v>
      </c>
      <c r="G83" s="162">
        <f>_xlfn.XLOOKUP(J83,DB!N:N,DB!J:J)</f>
        <v>0</v>
      </c>
      <c r="H83" s="60"/>
      <c r="I83" s="159">
        <f t="shared" si="2"/>
        <v>0</v>
      </c>
      <c r="J83" s="75" t="str">
        <f t="shared" si="3"/>
        <v>Scope 3Material useElectrical itemsElectrical items - fridges and freezersRe-usedtonnes</v>
      </c>
    </row>
    <row r="84" spans="1:10" ht="22.5" customHeight="1">
      <c r="A84" s="71" t="s">
        <v>444</v>
      </c>
      <c r="B84" s="71" t="s">
        <v>3</v>
      </c>
      <c r="C84" s="33" t="s">
        <v>410</v>
      </c>
      <c r="D84" s="33" t="s">
        <v>559</v>
      </c>
      <c r="E84" s="33" t="s">
        <v>632</v>
      </c>
      <c r="F84" s="33" t="s">
        <v>11</v>
      </c>
      <c r="G84" s="162">
        <f>_xlfn.XLOOKUP(J84,DB!N:N,DB!J:J)</f>
        <v>0</v>
      </c>
      <c r="H84" s="60"/>
      <c r="I84" s="159">
        <f t="shared" si="2"/>
        <v>0</v>
      </c>
      <c r="J84" s="75" t="str">
        <f t="shared" si="3"/>
        <v>Scope 3Material useElectrical itemsElectrical items - fridges and freezersOpen-loop sourcetonnes</v>
      </c>
    </row>
    <row r="85" spans="1:10" ht="22.5" customHeight="1">
      <c r="A85" s="71" t="s">
        <v>444</v>
      </c>
      <c r="B85" s="71" t="s">
        <v>3</v>
      </c>
      <c r="C85" s="33" t="s">
        <v>410</v>
      </c>
      <c r="D85" s="33" t="s">
        <v>559</v>
      </c>
      <c r="E85" s="33" t="s">
        <v>633</v>
      </c>
      <c r="F85" s="33" t="s">
        <v>11</v>
      </c>
      <c r="G85" s="162">
        <f>_xlfn.XLOOKUP(J85,DB!N:N,DB!J:J)</f>
        <v>0</v>
      </c>
      <c r="H85" s="60"/>
      <c r="I85" s="159">
        <f t="shared" si="2"/>
        <v>0</v>
      </c>
      <c r="J85" s="75" t="str">
        <f t="shared" si="3"/>
        <v>Scope 3Material useElectrical itemsElectrical items - fridges and freezersClosed-loop sourcetonnes</v>
      </c>
    </row>
    <row r="86" spans="1:10" ht="22.5" customHeight="1">
      <c r="A86" s="71" t="s">
        <v>444</v>
      </c>
      <c r="B86" s="71" t="s">
        <v>3</v>
      </c>
      <c r="C86" s="33" t="s">
        <v>410</v>
      </c>
      <c r="D86" s="33" t="s">
        <v>560</v>
      </c>
      <c r="E86" s="33" t="s">
        <v>429</v>
      </c>
      <c r="F86" s="33" t="s">
        <v>11</v>
      </c>
      <c r="G86" s="162">
        <f>_xlfn.XLOOKUP(J86,DB!N:N,DB!J:J)</f>
        <v>3267</v>
      </c>
      <c r="H86" s="60"/>
      <c r="I86" s="159">
        <f t="shared" si="2"/>
        <v>0</v>
      </c>
      <c r="J86" s="75" t="str">
        <f t="shared" si="3"/>
        <v>Scope 3Material useElectrical itemsElectrical items - largePrimary material productiontonnes</v>
      </c>
    </row>
    <row r="87" spans="1:10" ht="22.5" customHeight="1">
      <c r="A87" s="71" t="s">
        <v>444</v>
      </c>
      <c r="B87" s="71" t="s">
        <v>3</v>
      </c>
      <c r="C87" s="33" t="s">
        <v>410</v>
      </c>
      <c r="D87" s="33" t="s">
        <v>560</v>
      </c>
      <c r="E87" s="33" t="s">
        <v>631</v>
      </c>
      <c r="F87" s="33" t="s">
        <v>11</v>
      </c>
      <c r="G87" s="162">
        <f>_xlfn.XLOOKUP(J87,DB!N:N,DB!J:J)</f>
        <v>0</v>
      </c>
      <c r="H87" s="60"/>
      <c r="I87" s="159">
        <f t="shared" si="2"/>
        <v>0</v>
      </c>
      <c r="J87" s="75" t="str">
        <f t="shared" si="3"/>
        <v>Scope 3Material useElectrical itemsElectrical items - largeRe-usedtonnes</v>
      </c>
    </row>
    <row r="88" spans="1:10" ht="22.5" customHeight="1">
      <c r="A88" s="71" t="s">
        <v>444</v>
      </c>
      <c r="B88" s="71" t="s">
        <v>3</v>
      </c>
      <c r="C88" s="33" t="s">
        <v>410</v>
      </c>
      <c r="D88" s="33" t="s">
        <v>560</v>
      </c>
      <c r="E88" s="33" t="s">
        <v>632</v>
      </c>
      <c r="F88" s="33" t="s">
        <v>11</v>
      </c>
      <c r="G88" s="162">
        <f>_xlfn.XLOOKUP(J88,DB!N:N,DB!J:J)</f>
        <v>0</v>
      </c>
      <c r="H88" s="60"/>
      <c r="I88" s="159">
        <f t="shared" si="2"/>
        <v>0</v>
      </c>
      <c r="J88" s="75" t="str">
        <f t="shared" si="3"/>
        <v>Scope 3Material useElectrical itemsElectrical items - largeOpen-loop sourcetonnes</v>
      </c>
    </row>
    <row r="89" spans="1:10" ht="22.5" customHeight="1">
      <c r="A89" s="71" t="s">
        <v>444</v>
      </c>
      <c r="B89" s="71" t="s">
        <v>3</v>
      </c>
      <c r="C89" s="33" t="s">
        <v>410</v>
      </c>
      <c r="D89" s="33" t="s">
        <v>560</v>
      </c>
      <c r="E89" s="33" t="s">
        <v>633</v>
      </c>
      <c r="F89" s="33" t="s">
        <v>11</v>
      </c>
      <c r="G89" s="162">
        <f>_xlfn.XLOOKUP(J89,DB!N:N,DB!J:J)</f>
        <v>0</v>
      </c>
      <c r="H89" s="60"/>
      <c r="I89" s="159">
        <f t="shared" si="2"/>
        <v>0</v>
      </c>
      <c r="J89" s="75" t="str">
        <f t="shared" si="3"/>
        <v>Scope 3Material useElectrical itemsElectrical items - largeClosed-loop sourcetonnes</v>
      </c>
    </row>
    <row r="90" spans="1:10" ht="22.5" customHeight="1">
      <c r="A90" s="71" t="s">
        <v>444</v>
      </c>
      <c r="B90" s="71" t="s">
        <v>3</v>
      </c>
      <c r="C90" s="33" t="s">
        <v>410</v>
      </c>
      <c r="D90" s="33" t="s">
        <v>561</v>
      </c>
      <c r="E90" s="33" t="s">
        <v>429</v>
      </c>
      <c r="F90" s="33" t="s">
        <v>11</v>
      </c>
      <c r="G90" s="162">
        <f>_xlfn.XLOOKUP(J90,DB!N:N,DB!J:J)</f>
        <v>24865.475565000001</v>
      </c>
      <c r="H90" s="60"/>
      <c r="I90" s="159">
        <f t="shared" si="2"/>
        <v>0</v>
      </c>
      <c r="J90" s="75" t="str">
        <f t="shared" si="3"/>
        <v>Scope 3Material useElectrical itemsElectrical items - ITPrimary material productiontonnes</v>
      </c>
    </row>
    <row r="91" spans="1:10" ht="22.5" customHeight="1">
      <c r="A91" s="71" t="s">
        <v>444</v>
      </c>
      <c r="B91" s="71" t="s">
        <v>3</v>
      </c>
      <c r="C91" s="33" t="s">
        <v>410</v>
      </c>
      <c r="D91" s="33" t="s">
        <v>561</v>
      </c>
      <c r="E91" s="33" t="s">
        <v>631</v>
      </c>
      <c r="F91" s="33" t="s">
        <v>11</v>
      </c>
      <c r="G91" s="162">
        <f>_xlfn.XLOOKUP(J91,DB!N:N,DB!J:J)</f>
        <v>0</v>
      </c>
      <c r="H91" s="60"/>
      <c r="I91" s="159">
        <f t="shared" si="2"/>
        <v>0</v>
      </c>
      <c r="J91" s="75" t="str">
        <f t="shared" si="3"/>
        <v>Scope 3Material useElectrical itemsElectrical items - ITRe-usedtonnes</v>
      </c>
    </row>
    <row r="92" spans="1:10" ht="22.5" customHeight="1">
      <c r="A92" s="71" t="s">
        <v>444</v>
      </c>
      <c r="B92" s="71" t="s">
        <v>3</v>
      </c>
      <c r="C92" s="33" t="s">
        <v>410</v>
      </c>
      <c r="D92" s="33" t="s">
        <v>561</v>
      </c>
      <c r="E92" s="33" t="s">
        <v>632</v>
      </c>
      <c r="F92" s="33" t="s">
        <v>11</v>
      </c>
      <c r="G92" s="162">
        <f>_xlfn.XLOOKUP(J92,DB!N:N,DB!J:J)</f>
        <v>0</v>
      </c>
      <c r="H92" s="60"/>
      <c r="I92" s="159">
        <f t="shared" si="2"/>
        <v>0</v>
      </c>
      <c r="J92" s="75" t="str">
        <f t="shared" si="3"/>
        <v>Scope 3Material useElectrical itemsElectrical items - ITOpen-loop sourcetonnes</v>
      </c>
    </row>
    <row r="93" spans="1:10" ht="22.5" customHeight="1">
      <c r="A93" s="71" t="s">
        <v>444</v>
      </c>
      <c r="B93" s="71" t="s">
        <v>3</v>
      </c>
      <c r="C93" s="33" t="s">
        <v>410</v>
      </c>
      <c r="D93" s="33" t="s">
        <v>561</v>
      </c>
      <c r="E93" s="33" t="s">
        <v>633</v>
      </c>
      <c r="F93" s="33" t="s">
        <v>11</v>
      </c>
      <c r="G93" s="162">
        <f>_xlfn.XLOOKUP(J93,DB!N:N,DB!J:J)</f>
        <v>0</v>
      </c>
      <c r="H93" s="60"/>
      <c r="I93" s="159">
        <f t="shared" si="2"/>
        <v>0</v>
      </c>
      <c r="J93" s="75" t="str">
        <f t="shared" si="3"/>
        <v>Scope 3Material useElectrical itemsElectrical items - ITClosed-loop sourcetonnes</v>
      </c>
    </row>
    <row r="94" spans="1:10" ht="22.5" customHeight="1">
      <c r="A94" s="71" t="s">
        <v>444</v>
      </c>
      <c r="B94" s="71" t="s">
        <v>3</v>
      </c>
      <c r="C94" s="33" t="s">
        <v>410</v>
      </c>
      <c r="D94" s="33" t="s">
        <v>562</v>
      </c>
      <c r="E94" s="33" t="s">
        <v>429</v>
      </c>
      <c r="F94" s="33" t="s">
        <v>11</v>
      </c>
      <c r="G94" s="162">
        <f>_xlfn.XLOOKUP(J94,DB!N:N,DB!J:J)</f>
        <v>5647.9456339999997</v>
      </c>
      <c r="H94" s="60"/>
      <c r="I94" s="159">
        <f t="shared" si="2"/>
        <v>0</v>
      </c>
      <c r="J94" s="75" t="str">
        <f t="shared" si="3"/>
        <v>Scope 3Material useElectrical itemsElectrical items - smallPrimary material productiontonnes</v>
      </c>
    </row>
    <row r="95" spans="1:10" ht="22.5" customHeight="1">
      <c r="A95" s="71" t="s">
        <v>444</v>
      </c>
      <c r="B95" s="71" t="s">
        <v>3</v>
      </c>
      <c r="C95" s="33" t="s">
        <v>410</v>
      </c>
      <c r="D95" s="33" t="s">
        <v>562</v>
      </c>
      <c r="E95" s="33" t="s">
        <v>631</v>
      </c>
      <c r="F95" s="33" t="s">
        <v>11</v>
      </c>
      <c r="G95" s="162">
        <f>_xlfn.XLOOKUP(J95,DB!N:N,DB!J:J)</f>
        <v>0</v>
      </c>
      <c r="H95" s="60"/>
      <c r="I95" s="159">
        <f t="shared" si="2"/>
        <v>0</v>
      </c>
      <c r="J95" s="75" t="str">
        <f t="shared" si="3"/>
        <v>Scope 3Material useElectrical itemsElectrical items - smallRe-usedtonnes</v>
      </c>
    </row>
    <row r="96" spans="1:10" ht="22.5" customHeight="1">
      <c r="A96" s="71" t="s">
        <v>444</v>
      </c>
      <c r="B96" s="71" t="s">
        <v>3</v>
      </c>
      <c r="C96" s="33" t="s">
        <v>410</v>
      </c>
      <c r="D96" s="33" t="s">
        <v>562</v>
      </c>
      <c r="E96" s="33" t="s">
        <v>632</v>
      </c>
      <c r="F96" s="33" t="s">
        <v>11</v>
      </c>
      <c r="G96" s="162">
        <f>_xlfn.XLOOKUP(J96,DB!N:N,DB!J:J)</f>
        <v>0</v>
      </c>
      <c r="H96" s="60"/>
      <c r="I96" s="159">
        <f t="shared" si="2"/>
        <v>0</v>
      </c>
      <c r="J96" s="75" t="str">
        <f t="shared" si="3"/>
        <v>Scope 3Material useElectrical itemsElectrical items - smallOpen-loop sourcetonnes</v>
      </c>
    </row>
    <row r="97" spans="1:10" ht="22.5" customHeight="1">
      <c r="A97" s="71" t="s">
        <v>444</v>
      </c>
      <c r="B97" s="71" t="s">
        <v>3</v>
      </c>
      <c r="C97" s="33" t="s">
        <v>410</v>
      </c>
      <c r="D97" s="33" t="s">
        <v>562</v>
      </c>
      <c r="E97" s="33" t="s">
        <v>633</v>
      </c>
      <c r="F97" s="33" t="s">
        <v>11</v>
      </c>
      <c r="G97" s="162">
        <f>_xlfn.XLOOKUP(J97,DB!N:N,DB!J:J)</f>
        <v>0</v>
      </c>
      <c r="H97" s="60"/>
      <c r="I97" s="159">
        <f t="shared" si="2"/>
        <v>0</v>
      </c>
      <c r="J97" s="75" t="str">
        <f t="shared" si="3"/>
        <v>Scope 3Material useElectrical itemsElectrical items - smallClosed-loop sourcetonnes</v>
      </c>
    </row>
    <row r="98" spans="1:10" ht="22.5" customHeight="1">
      <c r="A98" s="71" t="s">
        <v>444</v>
      </c>
      <c r="B98" s="71" t="s">
        <v>3</v>
      </c>
      <c r="C98" s="33" t="s">
        <v>410</v>
      </c>
      <c r="D98" s="33" t="s">
        <v>563</v>
      </c>
      <c r="E98" s="33" t="s">
        <v>429</v>
      </c>
      <c r="F98" s="33" t="s">
        <v>11</v>
      </c>
      <c r="G98" s="162">
        <f>_xlfn.XLOOKUP(J98,DB!N:N,DB!J:J)</f>
        <v>4633.4782609000004</v>
      </c>
      <c r="H98" s="60"/>
      <c r="I98" s="159">
        <f t="shared" si="2"/>
        <v>0</v>
      </c>
      <c r="J98" s="75" t="str">
        <f t="shared" si="3"/>
        <v>Scope 3Material useElectrical itemsBatteries - AlkalinePrimary material productiontonnes</v>
      </c>
    </row>
    <row r="99" spans="1:10" ht="22.5" customHeight="1">
      <c r="A99" s="71" t="s">
        <v>444</v>
      </c>
      <c r="B99" s="71" t="s">
        <v>3</v>
      </c>
      <c r="C99" s="33" t="s">
        <v>410</v>
      </c>
      <c r="D99" s="33" t="s">
        <v>563</v>
      </c>
      <c r="E99" s="33" t="s">
        <v>631</v>
      </c>
      <c r="F99" s="33" t="s">
        <v>11</v>
      </c>
      <c r="G99" s="162">
        <f>_xlfn.XLOOKUP(J99,DB!N:N,DB!J:J)</f>
        <v>0</v>
      </c>
      <c r="H99" s="60"/>
      <c r="I99" s="159">
        <f t="shared" si="2"/>
        <v>0</v>
      </c>
      <c r="J99" s="75" t="str">
        <f t="shared" si="3"/>
        <v>Scope 3Material useElectrical itemsBatteries - AlkalineRe-usedtonnes</v>
      </c>
    </row>
    <row r="100" spans="1:10" ht="22.5" customHeight="1">
      <c r="A100" s="71" t="s">
        <v>444</v>
      </c>
      <c r="B100" s="71" t="s">
        <v>3</v>
      </c>
      <c r="C100" s="33" t="s">
        <v>410</v>
      </c>
      <c r="D100" s="33" t="s">
        <v>563</v>
      </c>
      <c r="E100" s="33" t="s">
        <v>632</v>
      </c>
      <c r="F100" s="33" t="s">
        <v>11</v>
      </c>
      <c r="G100" s="162">
        <f>_xlfn.XLOOKUP(J100,DB!N:N,DB!J:J)</f>
        <v>0</v>
      </c>
      <c r="H100" s="60"/>
      <c r="I100" s="159">
        <f t="shared" si="2"/>
        <v>0</v>
      </c>
      <c r="J100" s="75" t="str">
        <f t="shared" si="3"/>
        <v>Scope 3Material useElectrical itemsBatteries - AlkalineOpen-loop sourcetonnes</v>
      </c>
    </row>
    <row r="101" spans="1:10" ht="22.5" customHeight="1">
      <c r="A101" s="71" t="s">
        <v>444</v>
      </c>
      <c r="B101" s="71" t="s">
        <v>3</v>
      </c>
      <c r="C101" s="33" t="s">
        <v>410</v>
      </c>
      <c r="D101" s="33" t="s">
        <v>563</v>
      </c>
      <c r="E101" s="33" t="s">
        <v>633</v>
      </c>
      <c r="F101" s="33" t="s">
        <v>11</v>
      </c>
      <c r="G101" s="162">
        <f>_xlfn.XLOOKUP(J101,DB!N:N,DB!J:J)</f>
        <v>0</v>
      </c>
      <c r="H101" s="60"/>
      <c r="I101" s="159">
        <f t="shared" si="2"/>
        <v>0</v>
      </c>
      <c r="J101" s="75" t="str">
        <f t="shared" si="3"/>
        <v>Scope 3Material useElectrical itemsBatteries - AlkalineClosed-loop sourcetonnes</v>
      </c>
    </row>
    <row r="102" spans="1:10" ht="22.5" customHeight="1">
      <c r="A102" s="71" t="s">
        <v>444</v>
      </c>
      <c r="B102" s="71" t="s">
        <v>3</v>
      </c>
      <c r="C102" s="33" t="s">
        <v>410</v>
      </c>
      <c r="D102" s="33" t="s">
        <v>564</v>
      </c>
      <c r="E102" s="33" t="s">
        <v>429</v>
      </c>
      <c r="F102" s="33" t="s">
        <v>11</v>
      </c>
      <c r="G102" s="162">
        <f>_xlfn.XLOOKUP(J102,DB!N:N,DB!J:J)</f>
        <v>6308</v>
      </c>
      <c r="H102" s="60"/>
      <c r="I102" s="159">
        <f t="shared" si="2"/>
        <v>0</v>
      </c>
      <c r="J102" s="75" t="str">
        <f t="shared" si="3"/>
        <v>Scope 3Material useElectrical itemsBatteries - Li ionPrimary material productiontonnes</v>
      </c>
    </row>
    <row r="103" spans="1:10" ht="22.5" customHeight="1">
      <c r="A103" s="71" t="s">
        <v>444</v>
      </c>
      <c r="B103" s="71" t="s">
        <v>3</v>
      </c>
      <c r="C103" s="33" t="s">
        <v>410</v>
      </c>
      <c r="D103" s="33" t="s">
        <v>564</v>
      </c>
      <c r="E103" s="33" t="s">
        <v>631</v>
      </c>
      <c r="F103" s="33" t="s">
        <v>11</v>
      </c>
      <c r="G103" s="162">
        <f>_xlfn.XLOOKUP(J103,DB!N:N,DB!J:J)</f>
        <v>0</v>
      </c>
      <c r="H103" s="60"/>
      <c r="I103" s="159">
        <f t="shared" si="2"/>
        <v>0</v>
      </c>
      <c r="J103" s="75" t="str">
        <f t="shared" si="3"/>
        <v>Scope 3Material useElectrical itemsBatteries - Li ionRe-usedtonnes</v>
      </c>
    </row>
    <row r="104" spans="1:10" ht="22.5" customHeight="1">
      <c r="A104" s="71" t="s">
        <v>444</v>
      </c>
      <c r="B104" s="71" t="s">
        <v>3</v>
      </c>
      <c r="C104" s="33" t="s">
        <v>410</v>
      </c>
      <c r="D104" s="33" t="s">
        <v>564</v>
      </c>
      <c r="E104" s="33" t="s">
        <v>632</v>
      </c>
      <c r="F104" s="33" t="s">
        <v>11</v>
      </c>
      <c r="G104" s="162">
        <f>_xlfn.XLOOKUP(J104,DB!N:N,DB!J:J)</f>
        <v>0</v>
      </c>
      <c r="H104" s="60"/>
      <c r="I104" s="159">
        <f t="shared" si="2"/>
        <v>0</v>
      </c>
      <c r="J104" s="75" t="str">
        <f t="shared" si="3"/>
        <v>Scope 3Material useElectrical itemsBatteries - Li ionOpen-loop sourcetonnes</v>
      </c>
    </row>
    <row r="105" spans="1:10" ht="22.5" customHeight="1">
      <c r="A105" s="71" t="s">
        <v>444</v>
      </c>
      <c r="B105" s="71" t="s">
        <v>3</v>
      </c>
      <c r="C105" s="33" t="s">
        <v>410</v>
      </c>
      <c r="D105" s="33" t="s">
        <v>564</v>
      </c>
      <c r="E105" s="33" t="s">
        <v>633</v>
      </c>
      <c r="F105" s="33" t="s">
        <v>11</v>
      </c>
      <c r="G105" s="162">
        <f>_xlfn.XLOOKUP(J105,DB!N:N,DB!J:J)</f>
        <v>0</v>
      </c>
      <c r="H105" s="60"/>
      <c r="I105" s="159">
        <f t="shared" si="2"/>
        <v>0</v>
      </c>
      <c r="J105" s="75" t="str">
        <f t="shared" si="3"/>
        <v>Scope 3Material useElectrical itemsBatteries - Li ionClosed-loop sourcetonnes</v>
      </c>
    </row>
    <row r="106" spans="1:10" ht="22.5" customHeight="1">
      <c r="A106" s="71" t="s">
        <v>444</v>
      </c>
      <c r="B106" s="71" t="s">
        <v>3</v>
      </c>
      <c r="C106" s="33" t="s">
        <v>410</v>
      </c>
      <c r="D106" s="33" t="s">
        <v>565</v>
      </c>
      <c r="E106" s="33" t="s">
        <v>429</v>
      </c>
      <c r="F106" s="33" t="s">
        <v>11</v>
      </c>
      <c r="G106" s="162">
        <f>_xlfn.XLOOKUP(J106,DB!N:N,DB!J:J)</f>
        <v>28380</v>
      </c>
      <c r="H106" s="60"/>
      <c r="I106" s="159">
        <f t="shared" si="2"/>
        <v>0</v>
      </c>
      <c r="J106" s="75" t="str">
        <f t="shared" si="3"/>
        <v>Scope 3Material useElectrical itemsBatteries - NiMhPrimary material productiontonnes</v>
      </c>
    </row>
    <row r="107" spans="1:10" ht="22.5" customHeight="1">
      <c r="A107" s="71" t="s">
        <v>444</v>
      </c>
      <c r="B107" s="71" t="s">
        <v>3</v>
      </c>
      <c r="C107" s="33" t="s">
        <v>410</v>
      </c>
      <c r="D107" s="33" t="s">
        <v>565</v>
      </c>
      <c r="E107" s="33" t="s">
        <v>631</v>
      </c>
      <c r="F107" s="33" t="s">
        <v>11</v>
      </c>
      <c r="G107" s="162">
        <f>_xlfn.XLOOKUP(J107,DB!N:N,DB!J:J)</f>
        <v>0</v>
      </c>
      <c r="H107" s="60"/>
      <c r="I107" s="159">
        <f t="shared" si="2"/>
        <v>0</v>
      </c>
      <c r="J107" s="75" t="str">
        <f t="shared" si="3"/>
        <v>Scope 3Material useElectrical itemsBatteries - NiMhRe-usedtonnes</v>
      </c>
    </row>
    <row r="108" spans="1:10" ht="22.5" customHeight="1">
      <c r="A108" s="71" t="s">
        <v>444</v>
      </c>
      <c r="B108" s="71" t="s">
        <v>3</v>
      </c>
      <c r="C108" s="33" t="s">
        <v>410</v>
      </c>
      <c r="D108" s="33" t="s">
        <v>565</v>
      </c>
      <c r="E108" s="33" t="s">
        <v>632</v>
      </c>
      <c r="F108" s="33" t="s">
        <v>11</v>
      </c>
      <c r="G108" s="162">
        <f>_xlfn.XLOOKUP(J108,DB!N:N,DB!J:J)</f>
        <v>0</v>
      </c>
      <c r="H108" s="60"/>
      <c r="I108" s="159">
        <f t="shared" si="2"/>
        <v>0</v>
      </c>
      <c r="J108" s="75" t="str">
        <f t="shared" si="3"/>
        <v>Scope 3Material useElectrical itemsBatteries - NiMhOpen-loop sourcetonnes</v>
      </c>
    </row>
    <row r="109" spans="1:10" ht="22.5" customHeight="1">
      <c r="A109" s="71" t="s">
        <v>444</v>
      </c>
      <c r="B109" s="71" t="s">
        <v>3</v>
      </c>
      <c r="C109" s="33" t="s">
        <v>410</v>
      </c>
      <c r="D109" s="33" t="s">
        <v>565</v>
      </c>
      <c r="E109" s="33" t="s">
        <v>633</v>
      </c>
      <c r="F109" s="33" t="s">
        <v>11</v>
      </c>
      <c r="G109" s="162">
        <f>_xlfn.XLOOKUP(J109,DB!N:N,DB!J:J)</f>
        <v>0</v>
      </c>
      <c r="H109" s="60"/>
      <c r="I109" s="159">
        <f t="shared" si="2"/>
        <v>0</v>
      </c>
      <c r="J109" s="75" t="str">
        <f t="shared" si="3"/>
        <v>Scope 3Material useElectrical itemsBatteries - NiMhClosed-loop sourcetonnes</v>
      </c>
    </row>
    <row r="110" spans="1:10" ht="22.5" customHeight="1">
      <c r="A110" s="71" t="s">
        <v>444</v>
      </c>
      <c r="B110" s="71" t="s">
        <v>3</v>
      </c>
      <c r="C110" s="33" t="s">
        <v>411</v>
      </c>
      <c r="D110" s="33" t="s">
        <v>153</v>
      </c>
      <c r="E110" s="33" t="s">
        <v>429</v>
      </c>
      <c r="F110" s="33" t="s">
        <v>11</v>
      </c>
      <c r="G110" s="162">
        <f>_xlfn.XLOOKUP(J110,DB!N:N,DB!J:J)</f>
        <v>9122.6363999999994</v>
      </c>
      <c r="H110" s="60"/>
      <c r="I110" s="159">
        <f t="shared" si="2"/>
        <v>0</v>
      </c>
      <c r="J110" s="75" t="str">
        <f t="shared" si="3"/>
        <v>Scope 3Material useMetalMetal: aluminium cans and foil (excl. forming)Primary material productiontonnes</v>
      </c>
    </row>
    <row r="111" spans="1:10" ht="22.5" customHeight="1">
      <c r="A111" s="71" t="s">
        <v>444</v>
      </c>
      <c r="B111" s="71" t="s">
        <v>3</v>
      </c>
      <c r="C111" s="33" t="s">
        <v>411</v>
      </c>
      <c r="D111" s="33" t="s">
        <v>153</v>
      </c>
      <c r="E111" s="33" t="s">
        <v>631</v>
      </c>
      <c r="F111" s="33" t="s">
        <v>11</v>
      </c>
      <c r="G111" s="162">
        <f>_xlfn.XLOOKUP(J111,DB!N:N,DB!J:J)</f>
        <v>0</v>
      </c>
      <c r="H111" s="60"/>
      <c r="I111" s="159">
        <f t="shared" si="2"/>
        <v>0</v>
      </c>
      <c r="J111" s="75" t="str">
        <f t="shared" si="3"/>
        <v>Scope 3Material useMetalMetal: aluminium cans and foil (excl. forming)Re-usedtonnes</v>
      </c>
    </row>
    <row r="112" spans="1:10" ht="22.5" customHeight="1">
      <c r="A112" s="71" t="s">
        <v>444</v>
      </c>
      <c r="B112" s="71" t="s">
        <v>3</v>
      </c>
      <c r="C112" s="33" t="s">
        <v>411</v>
      </c>
      <c r="D112" s="33" t="s">
        <v>153</v>
      </c>
      <c r="E112" s="33" t="s">
        <v>632</v>
      </c>
      <c r="F112" s="33" t="s">
        <v>11</v>
      </c>
      <c r="G112" s="162">
        <f>_xlfn.XLOOKUP(J112,DB!N:N,DB!J:J)</f>
        <v>0</v>
      </c>
      <c r="H112" s="60"/>
      <c r="I112" s="159">
        <f t="shared" si="2"/>
        <v>0</v>
      </c>
      <c r="J112" s="75" t="str">
        <f t="shared" si="3"/>
        <v>Scope 3Material useMetalMetal: aluminium cans and foil (excl. forming)Open-loop sourcetonnes</v>
      </c>
    </row>
    <row r="113" spans="1:10" ht="22.5" customHeight="1">
      <c r="A113" s="71" t="s">
        <v>444</v>
      </c>
      <c r="B113" s="71" t="s">
        <v>3</v>
      </c>
      <c r="C113" s="33" t="s">
        <v>411</v>
      </c>
      <c r="D113" s="33" t="s">
        <v>153</v>
      </c>
      <c r="E113" s="33" t="s">
        <v>633</v>
      </c>
      <c r="F113" s="33" t="s">
        <v>11</v>
      </c>
      <c r="G113" s="162">
        <f>_xlfn.XLOOKUP(J113,DB!N:N,DB!J:J)</f>
        <v>999.39628000000005</v>
      </c>
      <c r="H113" s="60"/>
      <c r="I113" s="159">
        <f t="shared" si="2"/>
        <v>0</v>
      </c>
      <c r="J113" s="75" t="str">
        <f t="shared" si="3"/>
        <v>Scope 3Material useMetalMetal: aluminium cans and foil (excl. forming)Closed-loop sourcetonnes</v>
      </c>
    </row>
    <row r="114" spans="1:10" ht="22.5" customHeight="1">
      <c r="A114" s="71" t="s">
        <v>444</v>
      </c>
      <c r="B114" s="71" t="s">
        <v>3</v>
      </c>
      <c r="C114" s="33" t="s">
        <v>411</v>
      </c>
      <c r="D114" s="33" t="s">
        <v>154</v>
      </c>
      <c r="E114" s="33" t="s">
        <v>429</v>
      </c>
      <c r="F114" s="33" t="s">
        <v>11</v>
      </c>
      <c r="G114" s="162">
        <f>_xlfn.XLOOKUP(J114,DB!N:N,DB!J:J)</f>
        <v>5268.5564000000004</v>
      </c>
      <c r="H114" s="60"/>
      <c r="I114" s="159">
        <f t="shared" si="2"/>
        <v>0</v>
      </c>
      <c r="J114" s="75" t="str">
        <f t="shared" si="3"/>
        <v>Scope 3Material useMetalMetal: mixed cansPrimary material productiontonnes</v>
      </c>
    </row>
    <row r="115" spans="1:10" ht="22.5" customHeight="1">
      <c r="A115" s="71" t="s">
        <v>444</v>
      </c>
      <c r="B115" s="71" t="s">
        <v>3</v>
      </c>
      <c r="C115" s="33" t="s">
        <v>411</v>
      </c>
      <c r="D115" s="33" t="s">
        <v>154</v>
      </c>
      <c r="E115" s="33" t="s">
        <v>631</v>
      </c>
      <c r="F115" s="33" t="s">
        <v>11</v>
      </c>
      <c r="G115" s="162">
        <f>_xlfn.XLOOKUP(J115,DB!N:N,DB!J:J)</f>
        <v>0</v>
      </c>
      <c r="H115" s="60"/>
      <c r="I115" s="159">
        <f t="shared" si="2"/>
        <v>0</v>
      </c>
      <c r="J115" s="75" t="str">
        <f t="shared" si="3"/>
        <v>Scope 3Material useMetalMetal: mixed cansRe-usedtonnes</v>
      </c>
    </row>
    <row r="116" spans="1:10" ht="22.5" customHeight="1">
      <c r="A116" s="71" t="s">
        <v>444</v>
      </c>
      <c r="B116" s="71" t="s">
        <v>3</v>
      </c>
      <c r="C116" s="33" t="s">
        <v>411</v>
      </c>
      <c r="D116" s="33" t="s">
        <v>154</v>
      </c>
      <c r="E116" s="33" t="s">
        <v>632</v>
      </c>
      <c r="F116" s="33" t="s">
        <v>11</v>
      </c>
      <c r="G116" s="162">
        <f>_xlfn.XLOOKUP(J116,DB!N:N,DB!J:J)</f>
        <v>0</v>
      </c>
      <c r="H116" s="60"/>
      <c r="I116" s="159">
        <f t="shared" si="2"/>
        <v>0</v>
      </c>
      <c r="J116" s="75" t="str">
        <f t="shared" si="3"/>
        <v>Scope 3Material useMetalMetal: mixed cansOpen-loop sourcetonnes</v>
      </c>
    </row>
    <row r="117" spans="1:10" ht="22.5" customHeight="1">
      <c r="A117" s="71" t="s">
        <v>444</v>
      </c>
      <c r="B117" s="71" t="s">
        <v>3</v>
      </c>
      <c r="C117" s="33" t="s">
        <v>411</v>
      </c>
      <c r="D117" s="33" t="s">
        <v>154</v>
      </c>
      <c r="E117" s="33" t="s">
        <v>633</v>
      </c>
      <c r="F117" s="33" t="s">
        <v>11</v>
      </c>
      <c r="G117" s="162">
        <f>_xlfn.XLOOKUP(J117,DB!N:N,DB!J:J)</f>
        <v>1473.7899568</v>
      </c>
      <c r="H117" s="60"/>
      <c r="I117" s="159">
        <f t="shared" si="2"/>
        <v>0</v>
      </c>
      <c r="J117" s="75" t="str">
        <f t="shared" si="3"/>
        <v>Scope 3Material useMetalMetal: mixed cansClosed-loop sourcetonnes</v>
      </c>
    </row>
    <row r="118" spans="1:10" ht="22.5" customHeight="1">
      <c r="A118" s="71" t="s">
        <v>444</v>
      </c>
      <c r="B118" s="71" t="s">
        <v>3</v>
      </c>
      <c r="C118" s="33" t="s">
        <v>411</v>
      </c>
      <c r="D118" s="33" t="s">
        <v>155</v>
      </c>
      <c r="E118" s="33" t="s">
        <v>429</v>
      </c>
      <c r="F118" s="33" t="s">
        <v>11</v>
      </c>
      <c r="G118" s="162">
        <f>_xlfn.XLOOKUP(J118,DB!N:N,DB!J:J)</f>
        <v>3682.6829001999999</v>
      </c>
      <c r="H118" s="60"/>
      <c r="I118" s="159">
        <f t="shared" si="2"/>
        <v>0</v>
      </c>
      <c r="J118" s="75" t="str">
        <f t="shared" si="3"/>
        <v>Scope 3Material useMetalMetal: scrap metalPrimary material productiontonnes</v>
      </c>
    </row>
    <row r="119" spans="1:10" ht="22.5" customHeight="1">
      <c r="A119" s="71" t="s">
        <v>444</v>
      </c>
      <c r="B119" s="71" t="s">
        <v>3</v>
      </c>
      <c r="C119" s="33" t="s">
        <v>411</v>
      </c>
      <c r="D119" s="33" t="s">
        <v>155</v>
      </c>
      <c r="E119" s="33" t="s">
        <v>631</v>
      </c>
      <c r="F119" s="33" t="s">
        <v>11</v>
      </c>
      <c r="G119" s="162">
        <f>_xlfn.XLOOKUP(J119,DB!N:N,DB!J:J)</f>
        <v>0</v>
      </c>
      <c r="H119" s="60"/>
      <c r="I119" s="159">
        <f t="shared" si="2"/>
        <v>0</v>
      </c>
      <c r="J119" s="75" t="str">
        <f t="shared" si="3"/>
        <v>Scope 3Material useMetalMetal: scrap metalRe-usedtonnes</v>
      </c>
    </row>
    <row r="120" spans="1:10" ht="22.5" customHeight="1">
      <c r="A120" s="71" t="s">
        <v>444</v>
      </c>
      <c r="B120" s="71" t="s">
        <v>3</v>
      </c>
      <c r="C120" s="33" t="s">
        <v>411</v>
      </c>
      <c r="D120" s="33" t="s">
        <v>155</v>
      </c>
      <c r="E120" s="33" t="s">
        <v>632</v>
      </c>
      <c r="F120" s="33" t="s">
        <v>11</v>
      </c>
      <c r="G120" s="162">
        <f>_xlfn.XLOOKUP(J120,DB!N:N,DB!J:J)</f>
        <v>0</v>
      </c>
      <c r="H120" s="60"/>
      <c r="I120" s="159">
        <f t="shared" si="2"/>
        <v>0</v>
      </c>
      <c r="J120" s="75" t="str">
        <f t="shared" si="3"/>
        <v>Scope 3Material useMetalMetal: scrap metalOpen-loop sourcetonnes</v>
      </c>
    </row>
    <row r="121" spans="1:10" ht="22.5" customHeight="1">
      <c r="A121" s="71" t="s">
        <v>444</v>
      </c>
      <c r="B121" s="71" t="s">
        <v>3</v>
      </c>
      <c r="C121" s="33" t="s">
        <v>411</v>
      </c>
      <c r="D121" s="33" t="s">
        <v>155</v>
      </c>
      <c r="E121" s="33" t="s">
        <v>633</v>
      </c>
      <c r="F121" s="33" t="s">
        <v>11</v>
      </c>
      <c r="G121" s="162">
        <f>_xlfn.XLOOKUP(J121,DB!N:N,DB!J:J)</f>
        <v>1633.1778227</v>
      </c>
      <c r="H121" s="60"/>
      <c r="I121" s="159">
        <f t="shared" si="2"/>
        <v>0</v>
      </c>
      <c r="J121" s="75" t="str">
        <f t="shared" si="3"/>
        <v>Scope 3Material useMetalMetal: scrap metalClosed-loop sourcetonnes</v>
      </c>
    </row>
    <row r="122" spans="1:10" ht="22.5" customHeight="1">
      <c r="A122" s="71" t="s">
        <v>444</v>
      </c>
      <c r="B122" s="71" t="s">
        <v>3</v>
      </c>
      <c r="C122" s="33" t="s">
        <v>411</v>
      </c>
      <c r="D122" s="33" t="s">
        <v>156</v>
      </c>
      <c r="E122" s="33" t="s">
        <v>429</v>
      </c>
      <c r="F122" s="33" t="s">
        <v>11</v>
      </c>
      <c r="G122" s="162">
        <f>_xlfn.XLOOKUP(J122,DB!N:N,DB!J:J)</f>
        <v>3100.6363999999999</v>
      </c>
      <c r="H122" s="60"/>
      <c r="I122" s="159">
        <f t="shared" si="2"/>
        <v>0</v>
      </c>
      <c r="J122" s="75" t="str">
        <f t="shared" si="3"/>
        <v>Scope 3Material useMetalMetal: steel cansPrimary material productiontonnes</v>
      </c>
    </row>
    <row r="123" spans="1:10" ht="22.5" customHeight="1">
      <c r="A123" s="71" t="s">
        <v>444</v>
      </c>
      <c r="B123" s="71" t="s">
        <v>3</v>
      </c>
      <c r="C123" s="33" t="s">
        <v>411</v>
      </c>
      <c r="D123" s="33" t="s">
        <v>156</v>
      </c>
      <c r="E123" s="33" t="s">
        <v>631</v>
      </c>
      <c r="F123" s="33" t="s">
        <v>11</v>
      </c>
      <c r="G123" s="162">
        <f>_xlfn.XLOOKUP(J123,DB!N:N,DB!J:J)</f>
        <v>0</v>
      </c>
      <c r="H123" s="60"/>
      <c r="I123" s="159">
        <f t="shared" si="2"/>
        <v>0</v>
      </c>
      <c r="J123" s="75" t="str">
        <f t="shared" si="3"/>
        <v>Scope 3Material useMetalMetal: steel cansRe-usedtonnes</v>
      </c>
    </row>
    <row r="124" spans="1:10" ht="22.5" customHeight="1">
      <c r="A124" s="71" t="s">
        <v>444</v>
      </c>
      <c r="B124" s="71" t="s">
        <v>3</v>
      </c>
      <c r="C124" s="33" t="s">
        <v>411</v>
      </c>
      <c r="D124" s="33" t="s">
        <v>156</v>
      </c>
      <c r="E124" s="33" t="s">
        <v>632</v>
      </c>
      <c r="F124" s="33" t="s">
        <v>11</v>
      </c>
      <c r="G124" s="162">
        <f>_xlfn.XLOOKUP(J124,DB!N:N,DB!J:J)</f>
        <v>0</v>
      </c>
      <c r="H124" s="60"/>
      <c r="I124" s="159">
        <f t="shared" si="2"/>
        <v>0</v>
      </c>
      <c r="J124" s="75" t="str">
        <f t="shared" si="3"/>
        <v>Scope 3Material useMetalMetal: steel cansOpen-loop sourcetonnes</v>
      </c>
    </row>
    <row r="125" spans="1:10" ht="22.5" customHeight="1">
      <c r="A125" s="71" t="s">
        <v>444</v>
      </c>
      <c r="B125" s="71" t="s">
        <v>3</v>
      </c>
      <c r="C125" s="33" t="s">
        <v>411</v>
      </c>
      <c r="D125" s="33" t="s">
        <v>156</v>
      </c>
      <c r="E125" s="33" t="s">
        <v>633</v>
      </c>
      <c r="F125" s="33" t="s">
        <v>11</v>
      </c>
      <c r="G125" s="162">
        <f>_xlfn.XLOOKUP(J125,DB!N:N,DB!J:J)</f>
        <v>1740.6364000000001</v>
      </c>
      <c r="H125" s="60"/>
      <c r="I125" s="159">
        <f t="shared" si="2"/>
        <v>0</v>
      </c>
      <c r="J125" s="75" t="str">
        <f t="shared" si="3"/>
        <v>Scope 3Material useMetalMetal: steel cansClosed-loop sourcetonnes</v>
      </c>
    </row>
    <row r="126" spans="1:10" ht="22.5" customHeight="1">
      <c r="A126" s="71" t="s">
        <v>444</v>
      </c>
      <c r="B126" s="71" t="s">
        <v>3</v>
      </c>
      <c r="C126" s="33" t="s">
        <v>412</v>
      </c>
      <c r="D126" s="33" t="s">
        <v>168</v>
      </c>
      <c r="E126" s="33" t="s">
        <v>429</v>
      </c>
      <c r="F126" s="33" t="s">
        <v>11</v>
      </c>
      <c r="G126" s="162">
        <f>_xlfn.XLOOKUP(J126,DB!N:N,DB!J:J)</f>
        <v>3116.2915638999998</v>
      </c>
      <c r="H126" s="60"/>
      <c r="I126" s="159">
        <f t="shared" si="2"/>
        <v>0</v>
      </c>
      <c r="J126" s="75" t="str">
        <f t="shared" si="3"/>
        <v>Scope 3Material usePlasticPlastics: average plasticsPrimary material productiontonnes</v>
      </c>
    </row>
    <row r="127" spans="1:10" ht="22.5" customHeight="1">
      <c r="A127" s="71" t="s">
        <v>444</v>
      </c>
      <c r="B127" s="71" t="s">
        <v>3</v>
      </c>
      <c r="C127" s="33" t="s">
        <v>412</v>
      </c>
      <c r="D127" s="33" t="s">
        <v>168</v>
      </c>
      <c r="E127" s="33" t="s">
        <v>631</v>
      </c>
      <c r="F127" s="33" t="s">
        <v>11</v>
      </c>
      <c r="G127" s="162">
        <f>_xlfn.XLOOKUP(J127,DB!N:N,DB!J:J)</f>
        <v>0</v>
      </c>
      <c r="H127" s="60"/>
      <c r="I127" s="159">
        <f t="shared" si="2"/>
        <v>0</v>
      </c>
      <c r="J127" s="75" t="str">
        <f t="shared" si="3"/>
        <v>Scope 3Material usePlasticPlastics: average plasticsRe-usedtonnes</v>
      </c>
    </row>
    <row r="128" spans="1:10" ht="22.5" customHeight="1">
      <c r="A128" s="71" t="s">
        <v>444</v>
      </c>
      <c r="B128" s="71" t="s">
        <v>3</v>
      </c>
      <c r="C128" s="33" t="s">
        <v>412</v>
      </c>
      <c r="D128" s="33" t="s">
        <v>168</v>
      </c>
      <c r="E128" s="33" t="s">
        <v>632</v>
      </c>
      <c r="F128" s="33" t="s">
        <v>11</v>
      </c>
      <c r="G128" s="162">
        <f>_xlfn.XLOOKUP(J128,DB!N:N,DB!J:J)</f>
        <v>0</v>
      </c>
      <c r="H128" s="60"/>
      <c r="I128" s="159">
        <f t="shared" si="2"/>
        <v>0</v>
      </c>
      <c r="J128" s="75" t="str">
        <f t="shared" si="3"/>
        <v>Scope 3Material usePlasticPlastics: average plasticsOpen-loop sourcetonnes</v>
      </c>
    </row>
    <row r="129" spans="1:10" ht="22.5" customHeight="1">
      <c r="A129" s="71" t="s">
        <v>444</v>
      </c>
      <c r="B129" s="71" t="s">
        <v>3</v>
      </c>
      <c r="C129" s="33" t="s">
        <v>412</v>
      </c>
      <c r="D129" s="33" t="s">
        <v>168</v>
      </c>
      <c r="E129" s="33" t="s">
        <v>633</v>
      </c>
      <c r="F129" s="33" t="s">
        <v>11</v>
      </c>
      <c r="G129" s="162">
        <f>_xlfn.XLOOKUP(J129,DB!N:N,DB!J:J)</f>
        <v>2326.5302799000001</v>
      </c>
      <c r="H129" s="60"/>
      <c r="I129" s="159">
        <f t="shared" si="2"/>
        <v>0</v>
      </c>
      <c r="J129" s="75" t="str">
        <f t="shared" si="3"/>
        <v>Scope 3Material usePlasticPlastics: average plasticsClosed-loop sourcetonnes</v>
      </c>
    </row>
    <row r="130" spans="1:10" ht="22.5" customHeight="1">
      <c r="A130" s="71" t="s">
        <v>444</v>
      </c>
      <c r="B130" s="71" t="s">
        <v>3</v>
      </c>
      <c r="C130" s="33" t="s">
        <v>412</v>
      </c>
      <c r="D130" s="33" t="s">
        <v>166</v>
      </c>
      <c r="E130" s="33" t="s">
        <v>429</v>
      </c>
      <c r="F130" s="33" t="s">
        <v>11</v>
      </c>
      <c r="G130" s="162">
        <f>_xlfn.XLOOKUP(J130,DB!N:N,DB!J:J)</f>
        <v>2574.1647527999999</v>
      </c>
      <c r="H130" s="60"/>
      <c r="I130" s="159">
        <f t="shared" si="2"/>
        <v>0</v>
      </c>
      <c r="J130" s="75" t="str">
        <f t="shared" si="3"/>
        <v>Scope 3Material usePlasticPlastics: average plastic filmPrimary material productiontonnes</v>
      </c>
    </row>
    <row r="131" spans="1:10" ht="22.5" customHeight="1">
      <c r="A131" s="71" t="s">
        <v>444</v>
      </c>
      <c r="B131" s="71" t="s">
        <v>3</v>
      </c>
      <c r="C131" s="33" t="s">
        <v>412</v>
      </c>
      <c r="D131" s="33" t="s">
        <v>166</v>
      </c>
      <c r="E131" s="33" t="s">
        <v>631</v>
      </c>
      <c r="F131" s="33" t="s">
        <v>11</v>
      </c>
      <c r="G131" s="162">
        <f>_xlfn.XLOOKUP(J131,DB!N:N,DB!J:J)</f>
        <v>0</v>
      </c>
      <c r="H131" s="60"/>
      <c r="I131" s="159">
        <f t="shared" si="2"/>
        <v>0</v>
      </c>
      <c r="J131" s="75" t="str">
        <f t="shared" si="3"/>
        <v>Scope 3Material usePlasticPlastics: average plastic filmRe-usedtonnes</v>
      </c>
    </row>
    <row r="132" spans="1:10" ht="22.5" customHeight="1">
      <c r="A132" s="71" t="s">
        <v>444</v>
      </c>
      <c r="B132" s="71" t="s">
        <v>3</v>
      </c>
      <c r="C132" s="33" t="s">
        <v>412</v>
      </c>
      <c r="D132" s="33" t="s">
        <v>166</v>
      </c>
      <c r="E132" s="33" t="s">
        <v>632</v>
      </c>
      <c r="F132" s="33" t="s">
        <v>11</v>
      </c>
      <c r="G132" s="162">
        <f>_xlfn.XLOOKUP(J132,DB!N:N,DB!J:J)</f>
        <v>0</v>
      </c>
      <c r="H132" s="60"/>
      <c r="I132" s="159">
        <f t="shared" si="2"/>
        <v>0</v>
      </c>
      <c r="J132" s="75" t="str">
        <f t="shared" si="3"/>
        <v>Scope 3Material usePlasticPlastics: average plastic filmOpen-loop sourcetonnes</v>
      </c>
    </row>
    <row r="133" spans="1:10" ht="22.5" customHeight="1">
      <c r="A133" s="71" t="s">
        <v>444</v>
      </c>
      <c r="B133" s="71" t="s">
        <v>3</v>
      </c>
      <c r="C133" s="33" t="s">
        <v>412</v>
      </c>
      <c r="D133" s="33" t="s">
        <v>166</v>
      </c>
      <c r="E133" s="33" t="s">
        <v>633</v>
      </c>
      <c r="F133" s="33" t="s">
        <v>11</v>
      </c>
      <c r="G133" s="162">
        <f>_xlfn.XLOOKUP(J133,DB!N:N,DB!J:J)</f>
        <v>1894.6286272</v>
      </c>
      <c r="H133" s="60"/>
      <c r="I133" s="159">
        <f t="shared" si="2"/>
        <v>0</v>
      </c>
      <c r="J133" s="75" t="str">
        <f t="shared" si="3"/>
        <v>Scope 3Material usePlasticPlastics: average plastic filmClosed-loop sourcetonnes</v>
      </c>
    </row>
    <row r="134" spans="1:10" ht="22.5" customHeight="1">
      <c r="A134" s="71" t="s">
        <v>444</v>
      </c>
      <c r="B134" s="71" t="s">
        <v>3</v>
      </c>
      <c r="C134" s="33" t="s">
        <v>412</v>
      </c>
      <c r="D134" s="33" t="s">
        <v>167</v>
      </c>
      <c r="E134" s="33" t="s">
        <v>429</v>
      </c>
      <c r="F134" s="33" t="s">
        <v>11</v>
      </c>
      <c r="G134" s="162">
        <f>_xlfn.XLOOKUP(J134,DB!N:N,DB!J:J)</f>
        <v>3276.7069333999998</v>
      </c>
      <c r="H134" s="60"/>
      <c r="I134" s="159">
        <f t="shared" si="2"/>
        <v>0</v>
      </c>
      <c r="J134" s="75" t="str">
        <f t="shared" si="3"/>
        <v>Scope 3Material usePlasticPlastics: average plastic rigidPrimary material productiontonnes</v>
      </c>
    </row>
    <row r="135" spans="1:10" ht="22.5" customHeight="1">
      <c r="A135" s="71" t="s">
        <v>444</v>
      </c>
      <c r="B135" s="71" t="s">
        <v>3</v>
      </c>
      <c r="C135" s="33" t="s">
        <v>412</v>
      </c>
      <c r="D135" s="33" t="s">
        <v>167</v>
      </c>
      <c r="E135" s="33" t="s">
        <v>631</v>
      </c>
      <c r="F135" s="33" t="s">
        <v>11</v>
      </c>
      <c r="G135" s="162">
        <f>_xlfn.XLOOKUP(J135,DB!N:N,DB!J:J)</f>
        <v>0</v>
      </c>
      <c r="H135" s="60"/>
      <c r="I135" s="159">
        <f t="shared" ref="I135:I173" si="4">IF(OR(ISBLANK(D135),ISBLANK(E135)),"-",H135*G135)</f>
        <v>0</v>
      </c>
      <c r="J135" s="75" t="str">
        <f t="shared" ref="J135:J173" si="5">_xlfn.CONCAT(A135:F135)</f>
        <v>Scope 3Material usePlasticPlastics: average plastic rigidRe-usedtonnes</v>
      </c>
    </row>
    <row r="136" spans="1:10" ht="22.5" customHeight="1">
      <c r="A136" s="71" t="s">
        <v>444</v>
      </c>
      <c r="B136" s="71" t="s">
        <v>3</v>
      </c>
      <c r="C136" s="33" t="s">
        <v>412</v>
      </c>
      <c r="D136" s="33" t="s">
        <v>167</v>
      </c>
      <c r="E136" s="33" t="s">
        <v>632</v>
      </c>
      <c r="F136" s="33" t="s">
        <v>11</v>
      </c>
      <c r="G136" s="162">
        <f>_xlfn.XLOOKUP(J136,DB!N:N,DB!J:J)</f>
        <v>0</v>
      </c>
      <c r="H136" s="60"/>
      <c r="I136" s="159">
        <f t="shared" si="4"/>
        <v>0</v>
      </c>
      <c r="J136" s="75" t="str">
        <f t="shared" si="5"/>
        <v>Scope 3Material usePlasticPlastics: average plastic rigidOpen-loop sourcetonnes</v>
      </c>
    </row>
    <row r="137" spans="1:10" ht="22.5" customHeight="1">
      <c r="A137" s="71" t="s">
        <v>444</v>
      </c>
      <c r="B137" s="71" t="s">
        <v>3</v>
      </c>
      <c r="C137" s="33" t="s">
        <v>412</v>
      </c>
      <c r="D137" s="33" t="s">
        <v>167</v>
      </c>
      <c r="E137" s="33" t="s">
        <v>633</v>
      </c>
      <c r="F137" s="33" t="s">
        <v>11</v>
      </c>
      <c r="G137" s="162">
        <f>_xlfn.XLOOKUP(J137,DB!N:N,DB!J:J)</f>
        <v>2748.8329795999998</v>
      </c>
      <c r="H137" s="60"/>
      <c r="I137" s="159">
        <f t="shared" si="4"/>
        <v>0</v>
      </c>
      <c r="J137" s="75" t="str">
        <f t="shared" si="5"/>
        <v>Scope 3Material usePlasticPlastics: average plastic rigidClosed-loop sourcetonnes</v>
      </c>
    </row>
    <row r="138" spans="1:10" ht="22.5" customHeight="1">
      <c r="A138" s="71" t="s">
        <v>444</v>
      </c>
      <c r="B138" s="71" t="s">
        <v>3</v>
      </c>
      <c r="C138" s="33" t="s">
        <v>412</v>
      </c>
      <c r="D138" s="33" t="s">
        <v>169</v>
      </c>
      <c r="E138" s="33" t="s">
        <v>429</v>
      </c>
      <c r="F138" s="33" t="s">
        <v>11</v>
      </c>
      <c r="G138" s="162">
        <f>_xlfn.XLOOKUP(J138,DB!N:N,DB!J:J)</f>
        <v>3269.8388921999999</v>
      </c>
      <c r="H138" s="60"/>
      <c r="I138" s="159">
        <f t="shared" si="4"/>
        <v>0</v>
      </c>
      <c r="J138" s="75" t="str">
        <f t="shared" si="5"/>
        <v>Scope 3Material usePlasticPlastics: HDPE (incl. forming)Primary material productiontonnes</v>
      </c>
    </row>
    <row r="139" spans="1:10" ht="22.5" customHeight="1">
      <c r="A139" s="71" t="s">
        <v>444</v>
      </c>
      <c r="B139" s="71" t="s">
        <v>3</v>
      </c>
      <c r="C139" s="33" t="s">
        <v>412</v>
      </c>
      <c r="D139" s="33" t="s">
        <v>169</v>
      </c>
      <c r="E139" s="33" t="s">
        <v>631</v>
      </c>
      <c r="F139" s="33" t="s">
        <v>11</v>
      </c>
      <c r="G139" s="162">
        <f>_xlfn.XLOOKUP(J139,DB!N:N,DB!J:J)</f>
        <v>0</v>
      </c>
      <c r="H139" s="60"/>
      <c r="I139" s="159">
        <f t="shared" si="4"/>
        <v>0</v>
      </c>
      <c r="J139" s="75" t="str">
        <f t="shared" si="5"/>
        <v>Scope 3Material usePlasticPlastics: HDPE (incl. forming)Re-usedtonnes</v>
      </c>
    </row>
    <row r="140" spans="1:10" ht="22.5" customHeight="1">
      <c r="A140" s="71" t="s">
        <v>444</v>
      </c>
      <c r="B140" s="71" t="s">
        <v>3</v>
      </c>
      <c r="C140" s="33" t="s">
        <v>412</v>
      </c>
      <c r="D140" s="33" t="s">
        <v>169</v>
      </c>
      <c r="E140" s="33" t="s">
        <v>632</v>
      </c>
      <c r="F140" s="33" t="s">
        <v>11</v>
      </c>
      <c r="G140" s="162">
        <f>_xlfn.XLOOKUP(J140,DB!N:N,DB!J:J)</f>
        <v>0</v>
      </c>
      <c r="H140" s="60"/>
      <c r="I140" s="159">
        <f t="shared" si="4"/>
        <v>0</v>
      </c>
      <c r="J140" s="75" t="str">
        <f t="shared" si="5"/>
        <v>Scope 3Material usePlasticPlastics: HDPE (incl. forming)Open-loop sourcetonnes</v>
      </c>
    </row>
    <row r="141" spans="1:10" ht="22.5" customHeight="1">
      <c r="A141" s="71" t="s">
        <v>444</v>
      </c>
      <c r="B141" s="71" t="s">
        <v>3</v>
      </c>
      <c r="C141" s="33" t="s">
        <v>412</v>
      </c>
      <c r="D141" s="33" t="s">
        <v>169</v>
      </c>
      <c r="E141" s="33" t="s">
        <v>633</v>
      </c>
      <c r="F141" s="33" t="s">
        <v>11</v>
      </c>
      <c r="G141" s="162">
        <f>_xlfn.XLOOKUP(J141,DB!N:N,DB!J:J)</f>
        <v>2350.6163416999998</v>
      </c>
      <c r="H141" s="60"/>
      <c r="I141" s="159">
        <f t="shared" si="4"/>
        <v>0</v>
      </c>
      <c r="J141" s="75" t="str">
        <f t="shared" si="5"/>
        <v>Scope 3Material usePlasticPlastics: HDPE (incl. forming)Closed-loop sourcetonnes</v>
      </c>
    </row>
    <row r="142" spans="1:10" ht="22.5" customHeight="1">
      <c r="A142" s="71" t="s">
        <v>444</v>
      </c>
      <c r="B142" s="71" t="s">
        <v>3</v>
      </c>
      <c r="C142" s="33" t="s">
        <v>412</v>
      </c>
      <c r="D142" s="33" t="s">
        <v>170</v>
      </c>
      <c r="E142" s="33" t="s">
        <v>429</v>
      </c>
      <c r="F142" s="33" t="s">
        <v>11</v>
      </c>
      <c r="G142" s="162">
        <f>_xlfn.XLOOKUP(J142,DB!N:N,DB!J:J)</f>
        <v>2600.6363999999999</v>
      </c>
      <c r="H142" s="60"/>
      <c r="I142" s="159">
        <f t="shared" si="4"/>
        <v>0</v>
      </c>
      <c r="J142" s="75" t="str">
        <f t="shared" si="5"/>
        <v>Scope 3Material usePlasticPlastics: LDPE and LLDPE (incl. forming)Primary material productiontonnes</v>
      </c>
    </row>
    <row r="143" spans="1:10" ht="22.5" customHeight="1">
      <c r="A143" s="71" t="s">
        <v>444</v>
      </c>
      <c r="B143" s="71" t="s">
        <v>3</v>
      </c>
      <c r="C143" s="33" t="s">
        <v>412</v>
      </c>
      <c r="D143" s="33" t="s">
        <v>170</v>
      </c>
      <c r="E143" s="33" t="s">
        <v>631</v>
      </c>
      <c r="F143" s="33" t="s">
        <v>11</v>
      </c>
      <c r="G143" s="162">
        <f>_xlfn.XLOOKUP(J143,DB!N:N,DB!J:J)</f>
        <v>0</v>
      </c>
      <c r="H143" s="60"/>
      <c r="I143" s="159">
        <f t="shared" si="4"/>
        <v>0</v>
      </c>
      <c r="J143" s="75" t="str">
        <f t="shared" si="5"/>
        <v>Scope 3Material usePlasticPlastics: LDPE and LLDPE (incl. forming)Re-usedtonnes</v>
      </c>
    </row>
    <row r="144" spans="1:10" ht="22.5" customHeight="1">
      <c r="A144" s="71" t="s">
        <v>444</v>
      </c>
      <c r="B144" s="71" t="s">
        <v>3</v>
      </c>
      <c r="C144" s="33" t="s">
        <v>412</v>
      </c>
      <c r="D144" s="33" t="s">
        <v>170</v>
      </c>
      <c r="E144" s="33" t="s">
        <v>632</v>
      </c>
      <c r="F144" s="33" t="s">
        <v>11</v>
      </c>
      <c r="G144" s="162">
        <f>_xlfn.XLOOKUP(J144,DB!N:N,DB!J:J)</f>
        <v>0</v>
      </c>
      <c r="H144" s="60"/>
      <c r="I144" s="159">
        <f t="shared" si="4"/>
        <v>0</v>
      </c>
      <c r="J144" s="75" t="str">
        <f t="shared" si="5"/>
        <v>Scope 3Material usePlasticPlastics: LDPE and LLDPE (incl. forming)Open-loop sourcetonnes</v>
      </c>
    </row>
    <row r="145" spans="1:10" ht="22.5" customHeight="1">
      <c r="A145" s="71" t="s">
        <v>444</v>
      </c>
      <c r="B145" s="71" t="s">
        <v>3</v>
      </c>
      <c r="C145" s="33" t="s">
        <v>412</v>
      </c>
      <c r="D145" s="33" t="s">
        <v>170</v>
      </c>
      <c r="E145" s="33" t="s">
        <v>633</v>
      </c>
      <c r="F145" s="33" t="s">
        <v>11</v>
      </c>
      <c r="G145" s="162">
        <f>_xlfn.XLOOKUP(J145,DB!N:N,DB!J:J)</f>
        <v>1797.2226780999999</v>
      </c>
      <c r="H145" s="60"/>
      <c r="I145" s="159">
        <f t="shared" si="4"/>
        <v>0</v>
      </c>
      <c r="J145" s="75" t="str">
        <f t="shared" si="5"/>
        <v>Scope 3Material usePlasticPlastics: LDPE and LLDPE (incl. forming)Closed-loop sourcetonnes</v>
      </c>
    </row>
    <row r="146" spans="1:10" ht="22.5" customHeight="1">
      <c r="A146" s="71" t="s">
        <v>444</v>
      </c>
      <c r="B146" s="71" t="s">
        <v>3</v>
      </c>
      <c r="C146" s="33" t="s">
        <v>412</v>
      </c>
      <c r="D146" s="33" t="s">
        <v>171</v>
      </c>
      <c r="E146" s="33" t="s">
        <v>429</v>
      </c>
      <c r="F146" s="33" t="s">
        <v>11</v>
      </c>
      <c r="G146" s="162">
        <f>_xlfn.XLOOKUP(J146,DB!N:N,DB!J:J)</f>
        <v>4032.3924975999998</v>
      </c>
      <c r="H146" s="60"/>
      <c r="I146" s="159">
        <f t="shared" si="4"/>
        <v>0</v>
      </c>
      <c r="J146" s="75" t="str">
        <f t="shared" si="5"/>
        <v>Scope 3Material usePlasticPlastics: PET (incl. forming)Primary material productiontonnes</v>
      </c>
    </row>
    <row r="147" spans="1:10" ht="22.5" customHeight="1">
      <c r="A147" s="71" t="s">
        <v>444</v>
      </c>
      <c r="B147" s="71" t="s">
        <v>3</v>
      </c>
      <c r="C147" s="33" t="s">
        <v>412</v>
      </c>
      <c r="D147" s="33" t="s">
        <v>171</v>
      </c>
      <c r="E147" s="33" t="s">
        <v>631</v>
      </c>
      <c r="F147" s="33" t="s">
        <v>11</v>
      </c>
      <c r="G147" s="162">
        <f>_xlfn.XLOOKUP(J147,DB!N:N,DB!J:J)</f>
        <v>0</v>
      </c>
      <c r="H147" s="60"/>
      <c r="I147" s="159">
        <f t="shared" si="4"/>
        <v>0</v>
      </c>
      <c r="J147" s="75" t="str">
        <f t="shared" si="5"/>
        <v>Scope 3Material usePlasticPlastics: PET (incl. forming)Re-usedtonnes</v>
      </c>
    </row>
    <row r="148" spans="1:10" ht="22.5" customHeight="1">
      <c r="A148" s="71" t="s">
        <v>444</v>
      </c>
      <c r="B148" s="71" t="s">
        <v>3</v>
      </c>
      <c r="C148" s="33" t="s">
        <v>412</v>
      </c>
      <c r="D148" s="33" t="s">
        <v>171</v>
      </c>
      <c r="E148" s="33" t="s">
        <v>632</v>
      </c>
      <c r="F148" s="33" t="s">
        <v>11</v>
      </c>
      <c r="G148" s="162">
        <f>_xlfn.XLOOKUP(J148,DB!N:N,DB!J:J)</f>
        <v>0</v>
      </c>
      <c r="H148" s="60"/>
      <c r="I148" s="159">
        <f t="shared" si="4"/>
        <v>0</v>
      </c>
      <c r="J148" s="75" t="str">
        <f t="shared" si="5"/>
        <v>Scope 3Material usePlasticPlastics: PET (incl. forming)Open-loop sourcetonnes</v>
      </c>
    </row>
    <row r="149" spans="1:10" ht="22.5" customHeight="1">
      <c r="A149" s="71" t="s">
        <v>444</v>
      </c>
      <c r="B149" s="71" t="s">
        <v>3</v>
      </c>
      <c r="C149" s="33" t="s">
        <v>412</v>
      </c>
      <c r="D149" s="33" t="s">
        <v>171</v>
      </c>
      <c r="E149" s="33" t="s">
        <v>633</v>
      </c>
      <c r="F149" s="33" t="s">
        <v>11</v>
      </c>
      <c r="G149" s="162">
        <f>_xlfn.XLOOKUP(J149,DB!N:N,DB!J:J)</f>
        <v>3125.2715672999998</v>
      </c>
      <c r="H149" s="60"/>
      <c r="I149" s="159">
        <f t="shared" si="4"/>
        <v>0</v>
      </c>
      <c r="J149" s="75" t="str">
        <f t="shared" si="5"/>
        <v>Scope 3Material usePlasticPlastics: PET (incl. forming)Closed-loop sourcetonnes</v>
      </c>
    </row>
    <row r="150" spans="1:10" ht="22.5" customHeight="1">
      <c r="A150" s="71" t="s">
        <v>444</v>
      </c>
      <c r="B150" s="71" t="s">
        <v>3</v>
      </c>
      <c r="C150" s="33" t="s">
        <v>412</v>
      </c>
      <c r="D150" s="33" t="s">
        <v>172</v>
      </c>
      <c r="E150" s="33" t="s">
        <v>429</v>
      </c>
      <c r="F150" s="33" t="s">
        <v>11</v>
      </c>
      <c r="G150" s="162">
        <f>_xlfn.XLOOKUP(J150,DB!N:N,DB!J:J)</f>
        <v>3104.7269922999999</v>
      </c>
      <c r="H150" s="60"/>
      <c r="I150" s="159">
        <f t="shared" si="4"/>
        <v>0</v>
      </c>
      <c r="J150" s="75" t="str">
        <f t="shared" si="5"/>
        <v>Scope 3Material usePlasticPlastics: PP (incl. forming)Primary material productiontonnes</v>
      </c>
    </row>
    <row r="151" spans="1:10" ht="22.5" customHeight="1">
      <c r="A151" s="71" t="s">
        <v>444</v>
      </c>
      <c r="B151" s="71" t="s">
        <v>3</v>
      </c>
      <c r="C151" s="33" t="s">
        <v>412</v>
      </c>
      <c r="D151" s="33" t="s">
        <v>172</v>
      </c>
      <c r="E151" s="33" t="s">
        <v>631</v>
      </c>
      <c r="F151" s="33" t="s">
        <v>11</v>
      </c>
      <c r="G151" s="162">
        <f>_xlfn.XLOOKUP(J151,DB!N:N,DB!J:J)</f>
        <v>0</v>
      </c>
      <c r="H151" s="60"/>
      <c r="I151" s="159">
        <f t="shared" si="4"/>
        <v>0</v>
      </c>
      <c r="J151" s="75" t="str">
        <f t="shared" si="5"/>
        <v>Scope 3Material usePlasticPlastics: PP (incl. forming)Re-usedtonnes</v>
      </c>
    </row>
    <row r="152" spans="1:10" ht="22.5" customHeight="1">
      <c r="A152" s="71" t="s">
        <v>444</v>
      </c>
      <c r="B152" s="71" t="s">
        <v>3</v>
      </c>
      <c r="C152" s="33" t="s">
        <v>412</v>
      </c>
      <c r="D152" s="33" t="s">
        <v>172</v>
      </c>
      <c r="E152" s="33" t="s">
        <v>632</v>
      </c>
      <c r="F152" s="33" t="s">
        <v>11</v>
      </c>
      <c r="G152" s="162">
        <f>_xlfn.XLOOKUP(J152,DB!N:N,DB!J:J)</f>
        <v>0</v>
      </c>
      <c r="H152" s="60"/>
      <c r="I152" s="159">
        <f t="shared" si="4"/>
        <v>0</v>
      </c>
      <c r="J152" s="75" t="str">
        <f t="shared" si="5"/>
        <v>Scope 3Material usePlasticPlastics: PP (incl. forming)Open-loop sourcetonnes</v>
      </c>
    </row>
    <row r="153" spans="1:10" ht="22.5" customHeight="1">
      <c r="A153" s="71" t="s">
        <v>444</v>
      </c>
      <c r="B153" s="71" t="s">
        <v>3</v>
      </c>
      <c r="C153" s="33" t="s">
        <v>412</v>
      </c>
      <c r="D153" s="33" t="s">
        <v>172</v>
      </c>
      <c r="E153" s="33" t="s">
        <v>633</v>
      </c>
      <c r="F153" s="33" t="s">
        <v>11</v>
      </c>
      <c r="G153" s="162">
        <f>_xlfn.XLOOKUP(J153,DB!N:N,DB!J:J)</f>
        <v>2541.3132704</v>
      </c>
      <c r="H153" s="60"/>
      <c r="I153" s="159">
        <f t="shared" si="4"/>
        <v>0</v>
      </c>
      <c r="J153" s="75" t="str">
        <f t="shared" si="5"/>
        <v>Scope 3Material usePlasticPlastics: PP (incl. forming)Closed-loop sourcetonnes</v>
      </c>
    </row>
    <row r="154" spans="1:10" ht="22.5" customHeight="1">
      <c r="A154" s="71" t="s">
        <v>444</v>
      </c>
      <c r="B154" s="71" t="s">
        <v>3</v>
      </c>
      <c r="C154" s="33" t="s">
        <v>412</v>
      </c>
      <c r="D154" s="33" t="s">
        <v>173</v>
      </c>
      <c r="E154" s="33" t="s">
        <v>429</v>
      </c>
      <c r="F154" s="33" t="s">
        <v>11</v>
      </c>
      <c r="G154" s="162">
        <f>_xlfn.XLOOKUP(J154,DB!N:N,DB!J:J)</f>
        <v>3777.9488999999999</v>
      </c>
      <c r="H154" s="60"/>
      <c r="I154" s="159">
        <f t="shared" si="4"/>
        <v>0</v>
      </c>
      <c r="J154" s="75" t="str">
        <f t="shared" si="5"/>
        <v>Scope 3Material usePlasticPlastics: PS (incl. forming)Primary material productiontonnes</v>
      </c>
    </row>
    <row r="155" spans="1:10" ht="22.5" customHeight="1">
      <c r="A155" s="71" t="s">
        <v>444</v>
      </c>
      <c r="B155" s="71" t="s">
        <v>3</v>
      </c>
      <c r="C155" s="33" t="s">
        <v>412</v>
      </c>
      <c r="D155" s="33" t="s">
        <v>173</v>
      </c>
      <c r="E155" s="33" t="s">
        <v>631</v>
      </c>
      <c r="F155" s="33" t="s">
        <v>11</v>
      </c>
      <c r="G155" s="162">
        <f>_xlfn.XLOOKUP(J155,DB!N:N,DB!J:J)</f>
        <v>0</v>
      </c>
      <c r="H155" s="60"/>
      <c r="I155" s="159">
        <f t="shared" si="4"/>
        <v>0</v>
      </c>
      <c r="J155" s="75" t="str">
        <f t="shared" si="5"/>
        <v>Scope 3Material usePlasticPlastics: PS (incl. forming)Re-usedtonnes</v>
      </c>
    </row>
    <row r="156" spans="1:10" ht="22.5" customHeight="1">
      <c r="A156" s="71" t="s">
        <v>444</v>
      </c>
      <c r="B156" s="71" t="s">
        <v>3</v>
      </c>
      <c r="C156" s="33" t="s">
        <v>412</v>
      </c>
      <c r="D156" s="33" t="s">
        <v>173</v>
      </c>
      <c r="E156" s="33" t="s">
        <v>632</v>
      </c>
      <c r="F156" s="33" t="s">
        <v>11</v>
      </c>
      <c r="G156" s="162">
        <f>_xlfn.XLOOKUP(J156,DB!N:N,DB!J:J)</f>
        <v>0</v>
      </c>
      <c r="H156" s="60"/>
      <c r="I156" s="159">
        <f t="shared" si="4"/>
        <v>0</v>
      </c>
      <c r="J156" s="75" t="str">
        <f t="shared" si="5"/>
        <v>Scope 3Material usePlasticPlastics: PS (incl. forming)Open-loop sourcetonnes</v>
      </c>
    </row>
    <row r="157" spans="1:10" ht="22.5" customHeight="1">
      <c r="A157" s="71" t="s">
        <v>444</v>
      </c>
      <c r="B157" s="71" t="s">
        <v>3</v>
      </c>
      <c r="C157" s="33" t="s">
        <v>412</v>
      </c>
      <c r="D157" s="33" t="s">
        <v>173</v>
      </c>
      <c r="E157" s="33" t="s">
        <v>633</v>
      </c>
      <c r="F157" s="33" t="s">
        <v>11</v>
      </c>
      <c r="G157" s="162">
        <f>_xlfn.XLOOKUP(J157,DB!N:N,DB!J:J)</f>
        <v>3198.9573171000002</v>
      </c>
      <c r="H157" s="60"/>
      <c r="I157" s="159">
        <f t="shared" si="4"/>
        <v>0</v>
      </c>
      <c r="J157" s="75" t="str">
        <f t="shared" si="5"/>
        <v>Scope 3Material usePlasticPlastics: PS (incl. forming)Closed-loop sourcetonnes</v>
      </c>
    </row>
    <row r="158" spans="1:10" ht="22.5" customHeight="1">
      <c r="A158" s="71" t="s">
        <v>444</v>
      </c>
      <c r="B158" s="71" t="s">
        <v>3</v>
      </c>
      <c r="C158" s="33" t="s">
        <v>412</v>
      </c>
      <c r="D158" s="33" t="s">
        <v>174</v>
      </c>
      <c r="E158" s="33" t="s">
        <v>429</v>
      </c>
      <c r="F158" s="33" t="s">
        <v>11</v>
      </c>
      <c r="G158" s="162">
        <f>_xlfn.XLOOKUP(J158,DB!N:N,DB!J:J)</f>
        <v>3413.0841611999999</v>
      </c>
      <c r="H158" s="60"/>
      <c r="I158" s="159">
        <f t="shared" si="4"/>
        <v>0</v>
      </c>
      <c r="J158" s="75" t="str">
        <f t="shared" si="5"/>
        <v>Scope 3Material usePlasticPlastics: PVC (incl. forming)Primary material productiontonnes</v>
      </c>
    </row>
    <row r="159" spans="1:10" ht="22.5" customHeight="1">
      <c r="A159" s="71" t="s">
        <v>444</v>
      </c>
      <c r="B159" s="71" t="s">
        <v>3</v>
      </c>
      <c r="C159" s="33" t="s">
        <v>412</v>
      </c>
      <c r="D159" s="33" t="s">
        <v>174</v>
      </c>
      <c r="E159" s="33" t="s">
        <v>631</v>
      </c>
      <c r="F159" s="33" t="s">
        <v>11</v>
      </c>
      <c r="G159" s="162">
        <f>_xlfn.XLOOKUP(J159,DB!N:N,DB!J:J)</f>
        <v>0</v>
      </c>
      <c r="H159" s="60"/>
      <c r="I159" s="159">
        <f t="shared" si="4"/>
        <v>0</v>
      </c>
      <c r="J159" s="75" t="str">
        <f t="shared" si="5"/>
        <v>Scope 3Material usePlasticPlastics: PVC (incl. forming)Re-usedtonnes</v>
      </c>
    </row>
    <row r="160" spans="1:10" ht="22.5" customHeight="1">
      <c r="A160" s="71" t="s">
        <v>444</v>
      </c>
      <c r="B160" s="71" t="s">
        <v>3</v>
      </c>
      <c r="C160" s="33" t="s">
        <v>412</v>
      </c>
      <c r="D160" s="33" t="s">
        <v>174</v>
      </c>
      <c r="E160" s="33" t="s">
        <v>632</v>
      </c>
      <c r="F160" s="33" t="s">
        <v>11</v>
      </c>
      <c r="G160" s="162">
        <f>_xlfn.XLOOKUP(J160,DB!N:N,DB!J:J)</f>
        <v>0</v>
      </c>
      <c r="H160" s="60"/>
      <c r="I160" s="159">
        <f t="shared" si="4"/>
        <v>0</v>
      </c>
      <c r="J160" s="75" t="str">
        <f t="shared" si="5"/>
        <v>Scope 3Material usePlasticPlastics: PVC (incl. forming)Open-loop sourcetonnes</v>
      </c>
    </row>
    <row r="161" spans="1:10" ht="22.5" customHeight="1">
      <c r="A161" s="71" t="s">
        <v>444</v>
      </c>
      <c r="B161" s="71" t="s">
        <v>3</v>
      </c>
      <c r="C161" s="33" t="s">
        <v>412</v>
      </c>
      <c r="D161" s="33" t="s">
        <v>174</v>
      </c>
      <c r="E161" s="33" t="s">
        <v>633</v>
      </c>
      <c r="F161" s="33" t="s">
        <v>11</v>
      </c>
      <c r="G161" s="162">
        <f>_xlfn.XLOOKUP(J161,DB!N:N,DB!J:J)</f>
        <v>2489.6704393</v>
      </c>
      <c r="H161" s="60"/>
      <c r="I161" s="159">
        <f t="shared" si="4"/>
        <v>0</v>
      </c>
      <c r="J161" s="75" t="str">
        <f t="shared" si="5"/>
        <v>Scope 3Material usePlasticPlastics: PVC (incl. forming)Closed-loop sourcetonnes</v>
      </c>
    </row>
    <row r="162" spans="1:10" ht="22.5" customHeight="1">
      <c r="A162" s="71" t="s">
        <v>444</v>
      </c>
      <c r="B162" s="71" t="s">
        <v>3</v>
      </c>
      <c r="C162" s="33" t="s">
        <v>413</v>
      </c>
      <c r="D162" s="33" t="s">
        <v>162</v>
      </c>
      <c r="E162" s="33" t="s">
        <v>429</v>
      </c>
      <c r="F162" s="33" t="s">
        <v>11</v>
      </c>
      <c r="G162" s="162">
        <f>_xlfn.XLOOKUP(J162,DB!N:N,DB!J:J)</f>
        <v>828.868156</v>
      </c>
      <c r="H162" s="60"/>
      <c r="I162" s="159">
        <f t="shared" si="4"/>
        <v>0</v>
      </c>
      <c r="J162" s="75" t="str">
        <f t="shared" si="5"/>
        <v>Scope 3Material usePaperPaper and board: boardPrimary material productiontonnes</v>
      </c>
    </row>
    <row r="163" spans="1:10" ht="22.5" customHeight="1">
      <c r="A163" s="71" t="s">
        <v>444</v>
      </c>
      <c r="B163" s="71" t="s">
        <v>3</v>
      </c>
      <c r="C163" s="33" t="s">
        <v>413</v>
      </c>
      <c r="D163" s="33" t="s">
        <v>162</v>
      </c>
      <c r="E163" s="33" t="s">
        <v>631</v>
      </c>
      <c r="F163" s="33" t="s">
        <v>11</v>
      </c>
      <c r="G163" s="162">
        <f>_xlfn.XLOOKUP(J163,DB!N:N,DB!J:J)</f>
        <v>0</v>
      </c>
      <c r="H163" s="60"/>
      <c r="I163" s="159">
        <f t="shared" si="4"/>
        <v>0</v>
      </c>
      <c r="J163" s="75" t="str">
        <f t="shared" si="5"/>
        <v>Scope 3Material usePaperPaper and board: boardRe-usedtonnes</v>
      </c>
    </row>
    <row r="164" spans="1:10" ht="22.5" customHeight="1">
      <c r="A164" s="71" t="s">
        <v>444</v>
      </c>
      <c r="B164" s="71" t="s">
        <v>3</v>
      </c>
      <c r="C164" s="33" t="s">
        <v>413</v>
      </c>
      <c r="D164" s="33" t="s">
        <v>162</v>
      </c>
      <c r="E164" s="33" t="s">
        <v>632</v>
      </c>
      <c r="F164" s="33" t="s">
        <v>11</v>
      </c>
      <c r="G164" s="162">
        <f>_xlfn.XLOOKUP(J164,DB!N:N,DB!J:J)</f>
        <v>0</v>
      </c>
      <c r="H164" s="60"/>
      <c r="I164" s="159">
        <f t="shared" si="4"/>
        <v>0</v>
      </c>
      <c r="J164" s="75" t="str">
        <f t="shared" si="5"/>
        <v>Scope 3Material usePaperPaper and board: boardOpen-loop sourcetonnes</v>
      </c>
    </row>
    <row r="165" spans="1:10" ht="22.5" customHeight="1">
      <c r="A165" s="71" t="s">
        <v>444</v>
      </c>
      <c r="B165" s="71" t="s">
        <v>3</v>
      </c>
      <c r="C165" s="33" t="s">
        <v>413</v>
      </c>
      <c r="D165" s="33" t="s">
        <v>162</v>
      </c>
      <c r="E165" s="33" t="s">
        <v>633</v>
      </c>
      <c r="F165" s="33" t="s">
        <v>11</v>
      </c>
      <c r="G165" s="162">
        <f>_xlfn.XLOOKUP(J165,DB!N:N,DB!J:J)</f>
        <v>719.55532374999996</v>
      </c>
      <c r="H165" s="60"/>
      <c r="I165" s="159">
        <f t="shared" si="4"/>
        <v>0</v>
      </c>
      <c r="J165" s="75" t="str">
        <f t="shared" si="5"/>
        <v>Scope 3Material usePaperPaper and board: boardClosed-loop sourcetonnes</v>
      </c>
    </row>
    <row r="166" spans="1:10" ht="22.5" customHeight="1">
      <c r="A166" s="71" t="s">
        <v>444</v>
      </c>
      <c r="B166" s="71" t="s">
        <v>3</v>
      </c>
      <c r="C166" s="33" t="s">
        <v>413</v>
      </c>
      <c r="D166" s="33" t="s">
        <v>163</v>
      </c>
      <c r="E166" s="33" t="s">
        <v>429</v>
      </c>
      <c r="F166" s="33" t="s">
        <v>11</v>
      </c>
      <c r="G166" s="162">
        <f>_xlfn.XLOOKUP(J166,DB!N:N,DB!J:J)</f>
        <v>884.16078262999997</v>
      </c>
      <c r="H166" s="60"/>
      <c r="I166" s="159">
        <f t="shared" si="4"/>
        <v>0</v>
      </c>
      <c r="J166" s="75" t="str">
        <f t="shared" si="5"/>
        <v>Scope 3Material usePaperPaper and board: mixedPrimary material productiontonnes</v>
      </c>
    </row>
    <row r="167" spans="1:10" ht="22.5" customHeight="1">
      <c r="A167" s="71" t="s">
        <v>444</v>
      </c>
      <c r="B167" s="71" t="s">
        <v>3</v>
      </c>
      <c r="C167" s="33" t="s">
        <v>413</v>
      </c>
      <c r="D167" s="33" t="s">
        <v>163</v>
      </c>
      <c r="E167" s="33" t="s">
        <v>631</v>
      </c>
      <c r="F167" s="33" t="s">
        <v>11</v>
      </c>
      <c r="G167" s="162">
        <f>_xlfn.XLOOKUP(J167,DB!N:N,DB!J:J)</f>
        <v>0</v>
      </c>
      <c r="H167" s="60"/>
      <c r="I167" s="159">
        <f t="shared" si="4"/>
        <v>0</v>
      </c>
      <c r="J167" s="75" t="str">
        <f t="shared" si="5"/>
        <v>Scope 3Material usePaperPaper and board: mixedRe-usedtonnes</v>
      </c>
    </row>
    <row r="168" spans="1:10" ht="22.5" customHeight="1">
      <c r="A168" s="71" t="s">
        <v>444</v>
      </c>
      <c r="B168" s="71" t="s">
        <v>3</v>
      </c>
      <c r="C168" s="33" t="s">
        <v>413</v>
      </c>
      <c r="D168" s="33" t="s">
        <v>163</v>
      </c>
      <c r="E168" s="33" t="s">
        <v>632</v>
      </c>
      <c r="F168" s="33" t="s">
        <v>11</v>
      </c>
      <c r="G168" s="162">
        <f>_xlfn.XLOOKUP(J168,DB!N:N,DB!J:J)</f>
        <v>0</v>
      </c>
      <c r="H168" s="60"/>
      <c r="I168" s="159">
        <f t="shared" si="4"/>
        <v>0</v>
      </c>
      <c r="J168" s="75" t="str">
        <f t="shared" si="5"/>
        <v>Scope 3Material usePaperPaper and board: mixedOpen-loop sourcetonnes</v>
      </c>
    </row>
    <row r="169" spans="1:10" ht="22.5" customHeight="1">
      <c r="A169" s="71" t="s">
        <v>444</v>
      </c>
      <c r="B169" s="71" t="s">
        <v>3</v>
      </c>
      <c r="C169" s="33" t="s">
        <v>413</v>
      </c>
      <c r="D169" s="33" t="s">
        <v>163</v>
      </c>
      <c r="E169" s="33" t="s">
        <v>633</v>
      </c>
      <c r="F169" s="33" t="s">
        <v>11</v>
      </c>
      <c r="G169" s="162">
        <f>_xlfn.XLOOKUP(J169,DB!N:N,DB!J:J)</f>
        <v>731.67375212000002</v>
      </c>
      <c r="H169" s="60"/>
      <c r="I169" s="159">
        <f t="shared" si="4"/>
        <v>0</v>
      </c>
      <c r="J169" s="75" t="str">
        <f t="shared" si="5"/>
        <v>Scope 3Material usePaperPaper and board: mixedClosed-loop sourcetonnes</v>
      </c>
    </row>
    <row r="170" spans="1:10" ht="22.5" customHeight="1">
      <c r="A170" s="71" t="s">
        <v>444</v>
      </c>
      <c r="B170" s="71" t="s">
        <v>3</v>
      </c>
      <c r="C170" s="33" t="s">
        <v>413</v>
      </c>
      <c r="D170" s="33" t="s">
        <v>164</v>
      </c>
      <c r="E170" s="33" t="s">
        <v>429</v>
      </c>
      <c r="F170" s="33" t="s">
        <v>11</v>
      </c>
      <c r="G170" s="162">
        <f>_xlfn.XLOOKUP(J170,DB!N:N,DB!J:J)</f>
        <v>919.39628000000005</v>
      </c>
      <c r="H170" s="60"/>
      <c r="I170" s="159">
        <f t="shared" si="4"/>
        <v>0</v>
      </c>
      <c r="J170" s="75" t="str">
        <f t="shared" si="5"/>
        <v>Scope 3Material usePaperPaper and board: paperPrimary material productiontonnes</v>
      </c>
    </row>
    <row r="171" spans="1:10" ht="22.5" customHeight="1">
      <c r="A171" s="71" t="s">
        <v>444</v>
      </c>
      <c r="B171" s="71" t="s">
        <v>3</v>
      </c>
      <c r="C171" s="33" t="s">
        <v>413</v>
      </c>
      <c r="D171" s="33" t="s">
        <v>164</v>
      </c>
      <c r="E171" s="33" t="s">
        <v>631</v>
      </c>
      <c r="F171" s="33" t="s">
        <v>11</v>
      </c>
      <c r="G171" s="162">
        <f>_xlfn.XLOOKUP(J171,DB!N:N,DB!J:J)</f>
        <v>0</v>
      </c>
      <c r="H171" s="60"/>
      <c r="I171" s="159">
        <f t="shared" si="4"/>
        <v>0</v>
      </c>
      <c r="J171" s="75" t="str">
        <f t="shared" si="5"/>
        <v>Scope 3Material usePaperPaper and board: paperRe-usedtonnes</v>
      </c>
    </row>
    <row r="172" spans="1:10" ht="22.5" customHeight="1">
      <c r="A172" s="71" t="s">
        <v>444</v>
      </c>
      <c r="B172" s="71" t="s">
        <v>3</v>
      </c>
      <c r="C172" s="33" t="s">
        <v>413</v>
      </c>
      <c r="D172" s="33" t="s">
        <v>164</v>
      </c>
      <c r="E172" s="33" t="s">
        <v>632</v>
      </c>
      <c r="F172" s="33" t="s">
        <v>11</v>
      </c>
      <c r="G172" s="162">
        <f>_xlfn.XLOOKUP(J172,DB!N:N,DB!J:J)</f>
        <v>0</v>
      </c>
      <c r="H172" s="60"/>
      <c r="I172" s="159">
        <f t="shared" si="4"/>
        <v>0</v>
      </c>
      <c r="J172" s="75" t="str">
        <f t="shared" si="5"/>
        <v>Scope 3Material usePaperPaper and board: paperOpen-loop sourcetonnes</v>
      </c>
    </row>
    <row r="173" spans="1:10" ht="22.5" customHeight="1">
      <c r="A173" s="71" t="s">
        <v>444</v>
      </c>
      <c r="B173" s="71" t="s">
        <v>3</v>
      </c>
      <c r="C173" s="33" t="s">
        <v>413</v>
      </c>
      <c r="D173" s="33" t="s">
        <v>164</v>
      </c>
      <c r="E173" s="33" t="s">
        <v>633</v>
      </c>
      <c r="F173" s="33" t="s">
        <v>11</v>
      </c>
      <c r="G173" s="162">
        <f>_xlfn.XLOOKUP(J173,DB!N:N,DB!J:J)</f>
        <v>739.39628000000005</v>
      </c>
      <c r="H173" s="60"/>
      <c r="I173" s="159">
        <f t="shared" si="4"/>
        <v>0</v>
      </c>
      <c r="J173" s="75" t="str">
        <f t="shared" si="5"/>
        <v>Scope 3Material usePaperPaper and board: paperClosed-loop sourcetonnes</v>
      </c>
    </row>
  </sheetData>
  <sheetProtection algorithmName="SHA-512" hashValue="UvPlv6ZSeG/pxylGXfZRnJczFy3kQBIKng2GNbXoJyKJNkOMRNM5lMmsjG0BzzyTsUKbmgoL8zzitot2ehfyvQ==" saltValue="sp3PcYPCLmvT0afwEPDgXA==" spinCount="100000" sheet="1" objects="1" scenarios="1" selectLockedCells="1" autoFilter="0"/>
  <autoFilter ref="C5:E173" xr:uid="{6F34D45D-E115-0C48-87BB-A4214564EB04}"/>
  <mergeCells count="3">
    <mergeCell ref="C2:H2"/>
    <mergeCell ref="C3:H3"/>
    <mergeCell ref="C4:H4"/>
  </mergeCell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InputMessage="1" showErrorMessage="1" xr:uid="{E97DEEA8-A720-4AF8-AFC0-29C39DE0B144}">
          <x14:formula1>
            <xm:f>Dropdowns!$W$2:$W$14</xm:f>
          </x14:formula1>
          <xm:sqref>D6</xm:sqref>
        </x14:dataValidation>
        <x14:dataValidation type="list" allowBlank="1" showInputMessage="1" showErrorMessage="1" xr:uid="{93160579-FEF3-4C6B-B149-E42252676E4F}">
          <x14:formula1>
            <xm:f>Dropdowns!$Y$2:$Y$8</xm:f>
          </x14:formula1>
          <xm:sqref>D9</xm:sqref>
        </x14:dataValidation>
        <x14:dataValidation type="list" allowBlank="1" showInputMessage="1" showErrorMessage="1" xr:uid="{D8A6ACD6-2953-4B6A-AB3C-29AAE4A6E7B7}">
          <x14:formula1>
            <xm:f>Dropdowns!$AA$2:$AA$5</xm:f>
          </x14:formula1>
          <xm:sqref>D10</xm:sqref>
        </x14:dataValidation>
        <x14:dataValidation type="list" allowBlank="1" showInputMessage="1" showErrorMessage="1" xr:uid="{8AC40F55-8E64-4BA9-A143-2F05BE651958}">
          <x14:formula1>
            <xm:f>Dropdowns!$AC$2:$AC$3</xm:f>
          </x14:formula1>
          <xm:sqref>D8</xm:sqref>
        </x14:dataValidation>
        <x14:dataValidation type="list" allowBlank="1" showInputMessage="1" showErrorMessage="1" xr:uid="{E3F9E8C1-92CA-4B83-BB7C-CA889E017E0A}">
          <x14:formula1>
            <xm:f>Dropdowns!$AE$2:$AE$5</xm:f>
          </x14:formula1>
          <xm:sqref>D7</xm:sqref>
        </x14:dataValidation>
        <x14:dataValidation type="list" allowBlank="1" showInputMessage="1" showErrorMessage="1" xr:uid="{F366D170-A4F0-45E7-954C-11472F5529AB}">
          <x14:formula1>
            <xm:f>Dropdowns!$AG$2:$AG$5</xm:f>
          </x14:formula1>
          <xm:sqref>D12</xm:sqref>
        </x14:dataValidation>
        <x14:dataValidation type="list" allowBlank="1" showInputMessage="1" showErrorMessage="1" xr:uid="{E7930D35-E4A8-4DCF-83B8-24476A4CBE6A}">
          <x14:formula1>
            <xm:f>Dropdowns!$AI$2:$AI$10</xm:f>
          </x14:formula1>
          <xm:sqref>D11</xm:sqref>
        </x14:dataValidation>
        <x14:dataValidation type="list" allowBlank="1" showInputMessage="1" showErrorMessage="1" xr:uid="{361C6447-60C2-487A-BD56-39C6A99D4B60}">
          <x14:formula1>
            <xm:f>Dropdowns!$AK$2:$AK$5</xm:f>
          </x14:formula1>
          <xm:sqref>E6:E12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65E43-C905-2A42-AFC5-8A40555CAA42}">
  <sheetPr codeName="Sheet14">
    <tabColor rgb="FFB07EB4"/>
  </sheetPr>
  <dimension ref="A1:I52"/>
  <sheetViews>
    <sheetView zoomScaleNormal="100" workbookViewId="0">
      <pane ySplit="5" topLeftCell="A6" activePane="bottomLeft" state="frozen"/>
      <selection pane="bottomLeft" activeCell="G10" sqref="G10"/>
    </sheetView>
  </sheetViews>
  <sheetFormatPr defaultColWidth="10.83203125" defaultRowHeight="15.5"/>
  <cols>
    <col min="1" max="1" width="6.58203125" style="109" customWidth="1"/>
    <col min="2" max="2" width="19.75" style="8" customWidth="1"/>
    <col min="3" max="3" width="17.5" style="8" customWidth="1"/>
    <col min="4" max="4" width="21.83203125" style="8" customWidth="1"/>
    <col min="5" max="5" width="14.5" style="8" customWidth="1"/>
    <col min="6" max="6" width="13.33203125" style="158" bestFit="1" customWidth="1"/>
    <col min="7" max="8" width="16.83203125" style="9" customWidth="1"/>
    <col min="9" max="9" width="7.33203125" style="8" customWidth="1"/>
    <col min="10" max="16384" width="10.83203125" style="8"/>
  </cols>
  <sheetData>
    <row r="1" spans="1:9" s="6" customFormat="1">
      <c r="A1" s="71"/>
      <c r="C1" s="4"/>
      <c r="D1" s="3"/>
      <c r="E1" s="3"/>
      <c r="F1" s="156"/>
      <c r="G1" s="66"/>
      <c r="H1" s="66"/>
    </row>
    <row r="2" spans="1:9" s="18" customFormat="1" ht="16" customHeight="1">
      <c r="A2" s="72"/>
      <c r="B2" s="252" t="s">
        <v>7968</v>
      </c>
      <c r="C2" s="252"/>
      <c r="D2" s="252"/>
      <c r="E2" s="252"/>
      <c r="F2" s="252"/>
      <c r="G2" s="252"/>
      <c r="H2" s="252"/>
    </row>
    <row r="3" spans="1:9" s="18" customFormat="1" ht="75" customHeight="1">
      <c r="A3" s="72"/>
      <c r="B3" s="249" t="s">
        <v>7952</v>
      </c>
      <c r="C3" s="249"/>
      <c r="D3" s="249"/>
      <c r="E3" s="249"/>
      <c r="F3" s="249"/>
      <c r="G3" s="249"/>
      <c r="H3" s="249"/>
    </row>
    <row r="4" spans="1:9" s="18" customFormat="1" ht="29.15" customHeight="1">
      <c r="A4" s="72"/>
      <c r="B4" s="245" t="s">
        <v>7991</v>
      </c>
      <c r="C4" s="245"/>
      <c r="D4" s="245"/>
      <c r="E4" s="245"/>
      <c r="F4" s="245"/>
      <c r="G4" s="245"/>
      <c r="H4" s="245"/>
    </row>
    <row r="5" spans="1:9" s="55" customFormat="1" ht="30" customHeight="1">
      <c r="A5" s="108"/>
      <c r="B5" s="2" t="s">
        <v>492</v>
      </c>
      <c r="C5" s="2" t="s">
        <v>132</v>
      </c>
      <c r="D5" s="2" t="s">
        <v>7</v>
      </c>
      <c r="E5" s="2" t="s">
        <v>8</v>
      </c>
      <c r="F5" s="157" t="s">
        <v>134</v>
      </c>
      <c r="G5" s="2" t="s">
        <v>425</v>
      </c>
      <c r="H5" s="2" t="s">
        <v>506</v>
      </c>
    </row>
    <row r="6" spans="1:9" s="52" customFormat="1" ht="20.149999999999999" customHeight="1">
      <c r="A6" s="74" t="s">
        <v>752</v>
      </c>
      <c r="B6" s="33" t="s">
        <v>617</v>
      </c>
      <c r="C6" s="33" t="s">
        <v>212</v>
      </c>
      <c r="D6" s="33" t="s">
        <v>141</v>
      </c>
      <c r="E6" s="62"/>
      <c r="F6" s="56" t="str">
        <f>_xlfn.XLOOKUP(I6,DB!N:N,DB!J:J,"Select Unit",0,1)</f>
        <v>Select Unit</v>
      </c>
      <c r="G6" s="60"/>
      <c r="H6" s="45" t="str">
        <f t="shared" ref="H6:H25" si="0">IF(OR(ISBLANK(E6),ISBLANK(F6),ISBLANK(G6)),"-",(G6*F6))</f>
        <v>-</v>
      </c>
      <c r="I6" s="75" t="str">
        <f t="shared" ref="I6:I25" si="1">CONCATENATE(A6,B6,C6,D6,E6)</f>
        <v>Scope 3Business travel- landCars (by size)Small carDiesel</v>
      </c>
    </row>
    <row r="7" spans="1:9" s="52" customFormat="1" ht="20.149999999999999" customHeight="1">
      <c r="A7" s="74" t="s">
        <v>752</v>
      </c>
      <c r="B7" s="33" t="s">
        <v>617</v>
      </c>
      <c r="C7" s="33" t="s">
        <v>212</v>
      </c>
      <c r="D7" s="33" t="s">
        <v>207</v>
      </c>
      <c r="E7" s="62"/>
      <c r="F7" s="56" t="str">
        <f>_xlfn.XLOOKUP(I7,DB!N:N,DB!J:J,"Select Unit",0,1)</f>
        <v>Select Unit</v>
      </c>
      <c r="G7" s="60"/>
      <c r="H7" s="45" t="str">
        <f t="shared" si="0"/>
        <v>-</v>
      </c>
      <c r="I7" s="75" t="str">
        <f t="shared" si="1"/>
        <v>Scope 3Business travel- landCars (by size)Small carPetrol</v>
      </c>
    </row>
    <row r="8" spans="1:9" s="52" customFormat="1" ht="20.149999999999999" customHeight="1">
      <c r="A8" s="74" t="s">
        <v>752</v>
      </c>
      <c r="B8" s="33" t="s">
        <v>617</v>
      </c>
      <c r="C8" s="33" t="s">
        <v>212</v>
      </c>
      <c r="D8" s="33" t="s">
        <v>215</v>
      </c>
      <c r="E8" s="62"/>
      <c r="F8" s="56" t="str">
        <f>_xlfn.XLOOKUP(I8,DB!N:N,DB!J:J,"Select Unit",0,1)</f>
        <v>Select Unit</v>
      </c>
      <c r="G8" s="60"/>
      <c r="H8" s="45" t="str">
        <f t="shared" si="0"/>
        <v>-</v>
      </c>
      <c r="I8" s="75" t="str">
        <f t="shared" si="1"/>
        <v>Scope 3Business travel- landCars (by size)Small carHybrid</v>
      </c>
    </row>
    <row r="9" spans="1:9" s="52" customFormat="1" ht="20.149999999999999" customHeight="1">
      <c r="A9" s="74" t="s">
        <v>752</v>
      </c>
      <c r="B9" s="33" t="s">
        <v>617</v>
      </c>
      <c r="C9" s="33" t="s">
        <v>212</v>
      </c>
      <c r="D9" s="33" t="s">
        <v>10</v>
      </c>
      <c r="E9" s="62"/>
      <c r="F9" s="56" t="str">
        <f>_xlfn.XLOOKUP(I9,DB!N:N,DB!J:J,"Select Unit",0,1)</f>
        <v>Select Unit</v>
      </c>
      <c r="G9" s="60"/>
      <c r="H9" s="45" t="str">
        <f t="shared" si="0"/>
        <v>-</v>
      </c>
      <c r="I9" s="75" t="str">
        <f t="shared" si="1"/>
        <v>Scope 3Business travel- landCars (by size)Small carCNG</v>
      </c>
    </row>
    <row r="10" spans="1:9" s="52" customFormat="1" ht="20.149999999999999" customHeight="1">
      <c r="A10" s="74" t="s">
        <v>752</v>
      </c>
      <c r="B10" s="33" t="s">
        <v>617</v>
      </c>
      <c r="C10" s="33" t="s">
        <v>212</v>
      </c>
      <c r="D10" s="33" t="s">
        <v>12</v>
      </c>
      <c r="E10" s="62"/>
      <c r="F10" s="56" t="str">
        <f>_xlfn.XLOOKUP(I10,DB!N:N,DB!J:J,"Select Unit",0,1)</f>
        <v>Select Unit</v>
      </c>
      <c r="G10" s="60"/>
      <c r="H10" s="45" t="str">
        <f t="shared" si="0"/>
        <v>-</v>
      </c>
      <c r="I10" s="75" t="str">
        <f t="shared" si="1"/>
        <v>Scope 3Business travel- landCars (by size)Small carLPG</v>
      </c>
    </row>
    <row r="11" spans="1:9" s="28" customFormat="1" ht="20.149999999999999" customHeight="1">
      <c r="A11" s="74" t="s">
        <v>752</v>
      </c>
      <c r="B11" s="33" t="s">
        <v>617</v>
      </c>
      <c r="C11" s="33" t="s">
        <v>212</v>
      </c>
      <c r="D11" s="33" t="s">
        <v>208</v>
      </c>
      <c r="E11" s="62"/>
      <c r="F11" s="56" t="str">
        <f>_xlfn.XLOOKUP(I11,DB!N:N,DB!J:J,"Select Unit",0,1)</f>
        <v>Select Unit</v>
      </c>
      <c r="G11" s="60"/>
      <c r="H11" s="45" t="str">
        <f t="shared" si="0"/>
        <v>-</v>
      </c>
      <c r="I11" s="75" t="str">
        <f t="shared" si="1"/>
        <v>Scope 3Business travel- landCars (by size)Small carUnknown</v>
      </c>
    </row>
    <row r="12" spans="1:9" s="28" customFormat="1" ht="20.149999999999999" customHeight="1">
      <c r="A12" s="74" t="s">
        <v>752</v>
      </c>
      <c r="B12" s="33" t="s">
        <v>617</v>
      </c>
      <c r="C12" s="33" t="s">
        <v>212</v>
      </c>
      <c r="D12" s="33" t="s">
        <v>607</v>
      </c>
      <c r="E12" s="62"/>
      <c r="F12" s="56" t="str">
        <f>_xlfn.XLOOKUP(I12,DB!N:N,DB!J:J,"Select Unit",0,1)</f>
        <v>Select Unit</v>
      </c>
      <c r="G12" s="60"/>
      <c r="H12" s="45" t="str">
        <f t="shared" si="0"/>
        <v>-</v>
      </c>
      <c r="I12" s="75" t="str">
        <f t="shared" si="1"/>
        <v>Scope 3Business travel- landCars (by size)Small carPlug-in Hybrid Electric Vehicle</v>
      </c>
    </row>
    <row r="13" spans="1:9" s="28" customFormat="1" ht="20.149999999999999" customHeight="1">
      <c r="A13" s="74" t="s">
        <v>752</v>
      </c>
      <c r="B13" s="33" t="s">
        <v>617</v>
      </c>
      <c r="C13" s="33" t="s">
        <v>212</v>
      </c>
      <c r="D13" s="33" t="s">
        <v>608</v>
      </c>
      <c r="E13" s="62"/>
      <c r="F13" s="56" t="str">
        <f>_xlfn.XLOOKUP(I13,DB!N:N,DB!J:J,"Select Unit",0,1)</f>
        <v>Select Unit</v>
      </c>
      <c r="G13" s="60"/>
      <c r="H13" s="45" t="str">
        <f t="shared" si="0"/>
        <v>-</v>
      </c>
      <c r="I13" s="75" t="str">
        <f t="shared" si="1"/>
        <v>Scope 3Business travel- landCars (by size)Small carBattery Electric Vehicle</v>
      </c>
    </row>
    <row r="14" spans="1:9" s="28" customFormat="1" ht="20.149999999999999" customHeight="1">
      <c r="A14" s="74" t="s">
        <v>752</v>
      </c>
      <c r="B14" s="33" t="s">
        <v>617</v>
      </c>
      <c r="C14" s="33" t="s">
        <v>136</v>
      </c>
      <c r="D14" s="33" t="s">
        <v>141</v>
      </c>
      <c r="E14" s="62"/>
      <c r="F14" s="56" t="str">
        <f>_xlfn.XLOOKUP(I14,DB!N:N,DB!J:J,"Select Unit",0,1)</f>
        <v>Select Unit</v>
      </c>
      <c r="G14" s="60"/>
      <c r="H14" s="45" t="str">
        <f t="shared" si="0"/>
        <v>-</v>
      </c>
      <c r="I14" s="75" t="str">
        <f t="shared" si="1"/>
        <v>Scope 3Business travel- landCars (by size)Medium carDiesel</v>
      </c>
    </row>
    <row r="15" spans="1:9" s="28" customFormat="1" ht="20.149999999999999" customHeight="1">
      <c r="A15" s="74" t="s">
        <v>752</v>
      </c>
      <c r="B15" s="33" t="s">
        <v>617</v>
      </c>
      <c r="C15" s="33" t="s">
        <v>136</v>
      </c>
      <c r="D15" s="33" t="s">
        <v>207</v>
      </c>
      <c r="E15" s="62"/>
      <c r="F15" s="56" t="str">
        <f>_xlfn.XLOOKUP(I15,DB!N:N,DB!J:J,"Select Unit",0,1)</f>
        <v>Select Unit</v>
      </c>
      <c r="G15" s="60"/>
      <c r="H15" s="45" t="str">
        <f t="shared" si="0"/>
        <v>-</v>
      </c>
      <c r="I15" s="75" t="str">
        <f t="shared" si="1"/>
        <v>Scope 3Business travel- landCars (by size)Medium carPetrol</v>
      </c>
    </row>
    <row r="16" spans="1:9" s="28" customFormat="1" ht="20.149999999999999" customHeight="1">
      <c r="A16" s="74" t="s">
        <v>752</v>
      </c>
      <c r="B16" s="33" t="s">
        <v>617</v>
      </c>
      <c r="C16" s="33" t="s">
        <v>136</v>
      </c>
      <c r="D16" s="33" t="s">
        <v>215</v>
      </c>
      <c r="E16" s="62"/>
      <c r="F16" s="56" t="str">
        <f>_xlfn.XLOOKUP(I16,DB!N:N,DB!J:J,"Select Unit",0,1)</f>
        <v>Select Unit</v>
      </c>
      <c r="G16" s="60"/>
      <c r="H16" s="45" t="str">
        <f t="shared" si="0"/>
        <v>-</v>
      </c>
      <c r="I16" s="75" t="str">
        <f t="shared" si="1"/>
        <v>Scope 3Business travel- landCars (by size)Medium carHybrid</v>
      </c>
    </row>
    <row r="17" spans="1:9" s="28" customFormat="1" ht="20.149999999999999" customHeight="1">
      <c r="A17" s="74" t="s">
        <v>752</v>
      </c>
      <c r="B17" s="33" t="s">
        <v>617</v>
      </c>
      <c r="C17" s="33" t="s">
        <v>136</v>
      </c>
      <c r="D17" s="33" t="s">
        <v>10</v>
      </c>
      <c r="E17" s="62"/>
      <c r="F17" s="56" t="str">
        <f>_xlfn.XLOOKUP(I17,DB!N:N,DB!J:J,"Select Unit",0,1)</f>
        <v>Select Unit</v>
      </c>
      <c r="G17" s="60"/>
      <c r="H17" s="45" t="str">
        <f t="shared" si="0"/>
        <v>-</v>
      </c>
      <c r="I17" s="75" t="str">
        <f t="shared" si="1"/>
        <v>Scope 3Business travel- landCars (by size)Medium carCNG</v>
      </c>
    </row>
    <row r="18" spans="1:9" s="28" customFormat="1" ht="20.149999999999999" customHeight="1">
      <c r="A18" s="74" t="s">
        <v>752</v>
      </c>
      <c r="B18" s="33" t="s">
        <v>617</v>
      </c>
      <c r="C18" s="33" t="s">
        <v>136</v>
      </c>
      <c r="D18" s="33" t="s">
        <v>12</v>
      </c>
      <c r="E18" s="62"/>
      <c r="F18" s="56" t="str">
        <f>_xlfn.XLOOKUP(I18,DB!N:N,DB!J:J,"Select Unit",0,1)</f>
        <v>Select Unit</v>
      </c>
      <c r="G18" s="60"/>
      <c r="H18" s="45" t="str">
        <f t="shared" si="0"/>
        <v>-</v>
      </c>
      <c r="I18" s="75" t="str">
        <f t="shared" si="1"/>
        <v>Scope 3Business travel- landCars (by size)Medium carLPG</v>
      </c>
    </row>
    <row r="19" spans="1:9" s="28" customFormat="1" ht="20.149999999999999" customHeight="1">
      <c r="A19" s="74" t="s">
        <v>752</v>
      </c>
      <c r="B19" s="33" t="s">
        <v>617</v>
      </c>
      <c r="C19" s="33" t="s">
        <v>136</v>
      </c>
      <c r="D19" s="33" t="s">
        <v>208</v>
      </c>
      <c r="E19" s="62"/>
      <c r="F19" s="56" t="str">
        <f>_xlfn.XLOOKUP(I19,DB!N:N,DB!J:J,"Select Unit",0,1)</f>
        <v>Select Unit</v>
      </c>
      <c r="G19" s="60"/>
      <c r="H19" s="45" t="str">
        <f t="shared" si="0"/>
        <v>-</v>
      </c>
      <c r="I19" s="75" t="str">
        <f t="shared" si="1"/>
        <v>Scope 3Business travel- landCars (by size)Medium carUnknown</v>
      </c>
    </row>
    <row r="20" spans="1:9" s="28" customFormat="1" ht="20.149999999999999" customHeight="1">
      <c r="A20" s="74" t="s">
        <v>752</v>
      </c>
      <c r="B20" s="33" t="s">
        <v>617</v>
      </c>
      <c r="C20" s="33" t="s">
        <v>136</v>
      </c>
      <c r="D20" s="33" t="s">
        <v>607</v>
      </c>
      <c r="E20" s="62"/>
      <c r="F20" s="56" t="str">
        <f>_xlfn.XLOOKUP(I20,DB!N:N,DB!J:J,"Select Unit",0,1)</f>
        <v>Select Unit</v>
      </c>
      <c r="G20" s="60"/>
      <c r="H20" s="45" t="str">
        <f t="shared" si="0"/>
        <v>-</v>
      </c>
      <c r="I20" s="75" t="str">
        <f t="shared" si="1"/>
        <v>Scope 3Business travel- landCars (by size)Medium carPlug-in Hybrid Electric Vehicle</v>
      </c>
    </row>
    <row r="21" spans="1:9" s="28" customFormat="1" ht="20.149999999999999" customHeight="1">
      <c r="A21" s="74" t="s">
        <v>752</v>
      </c>
      <c r="B21" s="33" t="s">
        <v>617</v>
      </c>
      <c r="C21" s="33" t="s">
        <v>136</v>
      </c>
      <c r="D21" s="33" t="s">
        <v>608</v>
      </c>
      <c r="E21" s="62"/>
      <c r="F21" s="56" t="str">
        <f>_xlfn.XLOOKUP(I21,DB!N:N,DB!J:J,"Select Unit",0,1)</f>
        <v>Select Unit</v>
      </c>
      <c r="G21" s="60"/>
      <c r="H21" s="45" t="str">
        <f t="shared" si="0"/>
        <v>-</v>
      </c>
      <c r="I21" s="75" t="str">
        <f t="shared" si="1"/>
        <v>Scope 3Business travel- landCars (by size)Medium carBattery Electric Vehicle</v>
      </c>
    </row>
    <row r="22" spans="1:9" s="28" customFormat="1" ht="20.149999999999999" customHeight="1">
      <c r="A22" s="74" t="s">
        <v>752</v>
      </c>
      <c r="B22" s="33" t="s">
        <v>617</v>
      </c>
      <c r="C22" s="33" t="s">
        <v>213</v>
      </c>
      <c r="D22" s="33" t="s">
        <v>141</v>
      </c>
      <c r="E22" s="62"/>
      <c r="F22" s="56" t="str">
        <f>_xlfn.XLOOKUP(I22,DB!N:N,DB!J:J,"Select Unit",0,1)</f>
        <v>Select Unit</v>
      </c>
      <c r="G22" s="60"/>
      <c r="H22" s="45" t="str">
        <f t="shared" si="0"/>
        <v>-</v>
      </c>
      <c r="I22" s="75" t="str">
        <f t="shared" si="1"/>
        <v>Scope 3Business travel- landCars (by size)Large carDiesel</v>
      </c>
    </row>
    <row r="23" spans="1:9" s="28" customFormat="1" ht="20.149999999999999" customHeight="1">
      <c r="A23" s="74" t="s">
        <v>752</v>
      </c>
      <c r="B23" s="33" t="s">
        <v>617</v>
      </c>
      <c r="C23" s="33" t="s">
        <v>213</v>
      </c>
      <c r="D23" s="33" t="s">
        <v>207</v>
      </c>
      <c r="E23" s="62"/>
      <c r="F23" s="56" t="str">
        <f>_xlfn.XLOOKUP(I23,DB!N:N,DB!J:J,"Select Unit",0,1)</f>
        <v>Select Unit</v>
      </c>
      <c r="G23" s="60"/>
      <c r="H23" s="45" t="str">
        <f t="shared" si="0"/>
        <v>-</v>
      </c>
      <c r="I23" s="75" t="str">
        <f t="shared" si="1"/>
        <v>Scope 3Business travel- landCars (by size)Large carPetrol</v>
      </c>
    </row>
    <row r="24" spans="1:9" s="28" customFormat="1" ht="20.149999999999999" customHeight="1">
      <c r="A24" s="74" t="s">
        <v>752</v>
      </c>
      <c r="B24" s="33" t="s">
        <v>617</v>
      </c>
      <c r="C24" s="33" t="s">
        <v>213</v>
      </c>
      <c r="D24" s="33" t="s">
        <v>215</v>
      </c>
      <c r="E24" s="62"/>
      <c r="F24" s="56" t="str">
        <f>_xlfn.XLOOKUP(I24,DB!N:N,DB!J:J,"Select Unit",0,1)</f>
        <v>Select Unit</v>
      </c>
      <c r="G24" s="60"/>
      <c r="H24" s="45" t="str">
        <f t="shared" si="0"/>
        <v>-</v>
      </c>
      <c r="I24" s="75" t="str">
        <f t="shared" si="1"/>
        <v>Scope 3Business travel- landCars (by size)Large carHybrid</v>
      </c>
    </row>
    <row r="25" spans="1:9" s="28" customFormat="1" ht="20.149999999999999" customHeight="1">
      <c r="A25" s="74" t="s">
        <v>752</v>
      </c>
      <c r="B25" s="33" t="s">
        <v>617</v>
      </c>
      <c r="C25" s="33" t="s">
        <v>213</v>
      </c>
      <c r="D25" s="33" t="s">
        <v>10</v>
      </c>
      <c r="E25" s="62"/>
      <c r="F25" s="56" t="str">
        <f>_xlfn.XLOOKUP(I25,DB!N:N,DB!J:J,"Select Unit",0,1)</f>
        <v>Select Unit</v>
      </c>
      <c r="G25" s="60"/>
      <c r="H25" s="45" t="str">
        <f t="shared" si="0"/>
        <v>-</v>
      </c>
      <c r="I25" s="75" t="str">
        <f t="shared" si="1"/>
        <v>Scope 3Business travel- landCars (by size)Large carCNG</v>
      </c>
    </row>
    <row r="26" spans="1:9" s="28" customFormat="1" ht="20.149999999999999" customHeight="1">
      <c r="A26" s="74" t="s">
        <v>752</v>
      </c>
      <c r="B26" s="33" t="s">
        <v>617</v>
      </c>
      <c r="C26" s="33" t="s">
        <v>213</v>
      </c>
      <c r="D26" s="33" t="s">
        <v>12</v>
      </c>
      <c r="E26" s="62"/>
      <c r="F26" s="56" t="str">
        <f>_xlfn.XLOOKUP(I26,DB!N:N,DB!J:J,"Select Unit",0,1)</f>
        <v>Select Unit</v>
      </c>
      <c r="G26" s="60"/>
      <c r="H26" s="45" t="str">
        <f t="shared" ref="H26:H52" si="2">IF(OR(ISBLANK(E26),ISBLANK(F26),ISBLANK(G26)),"-",(G26*F26))</f>
        <v>-</v>
      </c>
      <c r="I26" s="75" t="str">
        <f t="shared" ref="I26:I52" si="3">CONCATENATE(A26,B26,C26,D26,E26)</f>
        <v>Scope 3Business travel- landCars (by size)Large carLPG</v>
      </c>
    </row>
    <row r="27" spans="1:9" s="28" customFormat="1" ht="20.149999999999999" customHeight="1">
      <c r="A27" s="74" t="s">
        <v>752</v>
      </c>
      <c r="B27" s="33" t="s">
        <v>617</v>
      </c>
      <c r="C27" s="33" t="s">
        <v>213</v>
      </c>
      <c r="D27" s="33" t="s">
        <v>208</v>
      </c>
      <c r="E27" s="62"/>
      <c r="F27" s="56" t="str">
        <f>_xlfn.XLOOKUP(I27,DB!N:N,DB!J:J,"Select Unit",0,1)</f>
        <v>Select Unit</v>
      </c>
      <c r="G27" s="60"/>
      <c r="H27" s="45" t="str">
        <f t="shared" si="2"/>
        <v>-</v>
      </c>
      <c r="I27" s="75" t="str">
        <f t="shared" si="3"/>
        <v>Scope 3Business travel- landCars (by size)Large carUnknown</v>
      </c>
    </row>
    <row r="28" spans="1:9" s="28" customFormat="1" ht="20.149999999999999" customHeight="1">
      <c r="A28" s="74" t="s">
        <v>752</v>
      </c>
      <c r="B28" s="33" t="s">
        <v>617</v>
      </c>
      <c r="C28" s="33" t="s">
        <v>213</v>
      </c>
      <c r="D28" s="33" t="s">
        <v>607</v>
      </c>
      <c r="E28" s="62"/>
      <c r="F28" s="56" t="str">
        <f>_xlfn.XLOOKUP(I28,DB!N:N,DB!J:J,"Select Unit",0,1)</f>
        <v>Select Unit</v>
      </c>
      <c r="G28" s="60"/>
      <c r="H28" s="45" t="str">
        <f t="shared" si="2"/>
        <v>-</v>
      </c>
      <c r="I28" s="75" t="str">
        <f t="shared" si="3"/>
        <v>Scope 3Business travel- landCars (by size)Large carPlug-in Hybrid Electric Vehicle</v>
      </c>
    </row>
    <row r="29" spans="1:9" s="28" customFormat="1" ht="20.149999999999999" customHeight="1">
      <c r="A29" s="74" t="s">
        <v>752</v>
      </c>
      <c r="B29" s="33" t="s">
        <v>617</v>
      </c>
      <c r="C29" s="33" t="s">
        <v>213</v>
      </c>
      <c r="D29" s="33" t="s">
        <v>608</v>
      </c>
      <c r="E29" s="62"/>
      <c r="F29" s="56" t="str">
        <f>_xlfn.XLOOKUP(I29,DB!N:N,DB!J:J,"Select Unit",0,1)</f>
        <v>Select Unit</v>
      </c>
      <c r="G29" s="60"/>
      <c r="H29" s="45" t="str">
        <f t="shared" si="2"/>
        <v>-</v>
      </c>
      <c r="I29" s="75" t="str">
        <f t="shared" si="3"/>
        <v>Scope 3Business travel- landCars (by size)Large carBattery Electric Vehicle</v>
      </c>
    </row>
    <row r="30" spans="1:9" s="28" customFormat="1" ht="20.149999999999999" customHeight="1">
      <c r="A30" s="74" t="s">
        <v>752</v>
      </c>
      <c r="B30" s="33" t="s">
        <v>617</v>
      </c>
      <c r="C30" s="33" t="s">
        <v>214</v>
      </c>
      <c r="D30" s="33" t="s">
        <v>141</v>
      </c>
      <c r="E30" s="62"/>
      <c r="F30" s="56" t="str">
        <f>_xlfn.XLOOKUP(I30,DB!N:N,DB!J:J,"Select Unit",0,1)</f>
        <v>Select Unit</v>
      </c>
      <c r="G30" s="60"/>
      <c r="H30" s="45" t="str">
        <f t="shared" si="2"/>
        <v>-</v>
      </c>
      <c r="I30" s="75" t="str">
        <f t="shared" si="3"/>
        <v>Scope 3Business travel- landCars (by size)Average carDiesel</v>
      </c>
    </row>
    <row r="31" spans="1:9" s="28" customFormat="1" ht="20.149999999999999" customHeight="1">
      <c r="A31" s="74" t="s">
        <v>752</v>
      </c>
      <c r="B31" s="33" t="s">
        <v>617</v>
      </c>
      <c r="C31" s="33" t="s">
        <v>214</v>
      </c>
      <c r="D31" s="33" t="s">
        <v>207</v>
      </c>
      <c r="E31" s="62"/>
      <c r="F31" s="56" t="str">
        <f>_xlfn.XLOOKUP(I31,DB!N:N,DB!J:J,"Select Unit",0,1)</f>
        <v>Select Unit</v>
      </c>
      <c r="G31" s="60"/>
      <c r="H31" s="45" t="str">
        <f t="shared" si="2"/>
        <v>-</v>
      </c>
      <c r="I31" s="75" t="str">
        <f t="shared" si="3"/>
        <v>Scope 3Business travel- landCars (by size)Average carPetrol</v>
      </c>
    </row>
    <row r="32" spans="1:9" s="28" customFormat="1" ht="20.149999999999999" customHeight="1">
      <c r="A32" s="74" t="s">
        <v>752</v>
      </c>
      <c r="B32" s="33" t="s">
        <v>617</v>
      </c>
      <c r="C32" s="33" t="s">
        <v>214</v>
      </c>
      <c r="D32" s="33" t="s">
        <v>215</v>
      </c>
      <c r="E32" s="62"/>
      <c r="F32" s="56" t="str">
        <f>_xlfn.XLOOKUP(I32,DB!N:N,DB!J:J,"Select Unit",0,1)</f>
        <v>Select Unit</v>
      </c>
      <c r="G32" s="60"/>
      <c r="H32" s="45" t="str">
        <f t="shared" si="2"/>
        <v>-</v>
      </c>
      <c r="I32" s="75" t="str">
        <f t="shared" si="3"/>
        <v>Scope 3Business travel- landCars (by size)Average carHybrid</v>
      </c>
    </row>
    <row r="33" spans="1:9" ht="20.149999999999999" customHeight="1">
      <c r="A33" s="74" t="s">
        <v>752</v>
      </c>
      <c r="B33" s="33" t="s">
        <v>617</v>
      </c>
      <c r="C33" s="33" t="s">
        <v>214</v>
      </c>
      <c r="D33" s="33" t="s">
        <v>10</v>
      </c>
      <c r="E33" s="62"/>
      <c r="F33" s="56" t="str">
        <f>_xlfn.XLOOKUP(I33,DB!N:N,DB!J:J,"Select Unit",0,1)</f>
        <v>Select Unit</v>
      </c>
      <c r="G33" s="60"/>
      <c r="H33" s="45" t="str">
        <f t="shared" si="2"/>
        <v>-</v>
      </c>
      <c r="I33" s="75" t="str">
        <f t="shared" si="3"/>
        <v>Scope 3Business travel- landCars (by size)Average carCNG</v>
      </c>
    </row>
    <row r="34" spans="1:9" ht="20.149999999999999" customHeight="1">
      <c r="A34" s="74" t="s">
        <v>752</v>
      </c>
      <c r="B34" s="33" t="s">
        <v>617</v>
      </c>
      <c r="C34" s="33" t="s">
        <v>214</v>
      </c>
      <c r="D34" s="33" t="s">
        <v>12</v>
      </c>
      <c r="E34" s="62"/>
      <c r="F34" s="56" t="str">
        <f>_xlfn.XLOOKUP(I34,DB!N:N,DB!J:J,"Select Unit",0,1)</f>
        <v>Select Unit</v>
      </c>
      <c r="G34" s="60"/>
      <c r="H34" s="45" t="str">
        <f t="shared" si="2"/>
        <v>-</v>
      </c>
      <c r="I34" s="75" t="str">
        <f t="shared" si="3"/>
        <v>Scope 3Business travel- landCars (by size)Average carLPG</v>
      </c>
    </row>
    <row r="35" spans="1:9" ht="20.149999999999999" customHeight="1">
      <c r="A35" s="74" t="s">
        <v>752</v>
      </c>
      <c r="B35" s="33" t="s">
        <v>617</v>
      </c>
      <c r="C35" s="33" t="s">
        <v>214</v>
      </c>
      <c r="D35" s="33" t="s">
        <v>208</v>
      </c>
      <c r="E35" s="62"/>
      <c r="F35" s="56" t="str">
        <f>_xlfn.XLOOKUP(I35,DB!N:N,DB!J:J,"Select Unit",0,1)</f>
        <v>Select Unit</v>
      </c>
      <c r="G35" s="60"/>
      <c r="H35" s="45" t="str">
        <f t="shared" si="2"/>
        <v>-</v>
      </c>
      <c r="I35" s="75" t="str">
        <f t="shared" si="3"/>
        <v>Scope 3Business travel- landCars (by size)Average carUnknown</v>
      </c>
    </row>
    <row r="36" spans="1:9" ht="20.149999999999999" customHeight="1">
      <c r="A36" s="74" t="s">
        <v>752</v>
      </c>
      <c r="B36" s="33" t="s">
        <v>617</v>
      </c>
      <c r="C36" s="33" t="s">
        <v>214</v>
      </c>
      <c r="D36" s="33" t="s">
        <v>607</v>
      </c>
      <c r="E36" s="62"/>
      <c r="F36" s="56" t="str">
        <f>_xlfn.XLOOKUP(I36,DB!N:N,DB!J:J,"Select Unit",0,1)</f>
        <v>Select Unit</v>
      </c>
      <c r="G36" s="60"/>
      <c r="H36" s="45" t="str">
        <f t="shared" si="2"/>
        <v>-</v>
      </c>
      <c r="I36" s="75" t="str">
        <f t="shared" si="3"/>
        <v>Scope 3Business travel- landCars (by size)Average carPlug-in Hybrid Electric Vehicle</v>
      </c>
    </row>
    <row r="37" spans="1:9" ht="20.149999999999999" customHeight="1">
      <c r="A37" s="74" t="s">
        <v>752</v>
      </c>
      <c r="B37" s="33" t="s">
        <v>617</v>
      </c>
      <c r="C37" s="33" t="s">
        <v>214</v>
      </c>
      <c r="D37" s="33" t="s">
        <v>608</v>
      </c>
      <c r="E37" s="62"/>
      <c r="F37" s="56" t="str">
        <f>_xlfn.XLOOKUP(I37,DB!N:N,DB!J:J,"Select Unit",0,1)</f>
        <v>Select Unit</v>
      </c>
      <c r="G37" s="60"/>
      <c r="H37" s="45" t="str">
        <f t="shared" si="2"/>
        <v>-</v>
      </c>
      <c r="I37" s="75" t="str">
        <f t="shared" si="3"/>
        <v>Scope 3Business travel- landCars (by size)Average carBattery Electric Vehicle</v>
      </c>
    </row>
    <row r="38" spans="1:9" ht="20.149999999999999" customHeight="1">
      <c r="A38" s="74" t="s">
        <v>752</v>
      </c>
      <c r="B38" s="33" t="s">
        <v>216</v>
      </c>
      <c r="C38" s="33" t="s">
        <v>133</v>
      </c>
      <c r="D38" s="33"/>
      <c r="E38" s="62"/>
      <c r="F38" s="56" t="str">
        <f>_xlfn.XLOOKUP(I38,DB!N:N,DB!J:J,"Select Unit",0,1)</f>
        <v>Select Unit</v>
      </c>
      <c r="G38" s="60"/>
      <c r="H38" s="45" t="str">
        <f t="shared" si="2"/>
        <v>-</v>
      </c>
      <c r="I38" s="75" t="str">
        <f t="shared" si="3"/>
        <v>Scope 3Business travel- landMotorbikeSmall</v>
      </c>
    </row>
    <row r="39" spans="1:9" ht="20.149999999999999" customHeight="1">
      <c r="A39" s="74" t="s">
        <v>752</v>
      </c>
      <c r="B39" s="33" t="s">
        <v>216</v>
      </c>
      <c r="C39" s="33" t="s">
        <v>209</v>
      </c>
      <c r="D39" s="33"/>
      <c r="E39" s="62"/>
      <c r="F39" s="56" t="str">
        <f>_xlfn.XLOOKUP(I39,DB!N:N,DB!J:J,"Select Unit",0,1)</f>
        <v>Select Unit</v>
      </c>
      <c r="G39" s="60"/>
      <c r="H39" s="45" t="str">
        <f t="shared" si="2"/>
        <v>-</v>
      </c>
      <c r="I39" s="75" t="str">
        <f t="shared" si="3"/>
        <v>Scope 3Business travel- landMotorbikeMedium</v>
      </c>
    </row>
    <row r="40" spans="1:9" ht="20.149999999999999" customHeight="1">
      <c r="A40" s="74" t="s">
        <v>752</v>
      </c>
      <c r="B40" s="33" t="s">
        <v>216</v>
      </c>
      <c r="C40" s="33" t="s">
        <v>210</v>
      </c>
      <c r="D40" s="33"/>
      <c r="E40" s="62"/>
      <c r="F40" s="56" t="str">
        <f>_xlfn.XLOOKUP(I40,DB!N:N,DB!J:J,"Select Unit",0,1)</f>
        <v>Select Unit</v>
      </c>
      <c r="G40" s="60"/>
      <c r="H40" s="45" t="str">
        <f t="shared" si="2"/>
        <v>-</v>
      </c>
      <c r="I40" s="75" t="str">
        <f t="shared" si="3"/>
        <v>Scope 3Business travel- landMotorbikeLarge</v>
      </c>
    </row>
    <row r="41" spans="1:9" ht="20.149999999999999" customHeight="1">
      <c r="A41" s="74" t="s">
        <v>752</v>
      </c>
      <c r="B41" s="33" t="s">
        <v>216</v>
      </c>
      <c r="C41" s="33" t="s">
        <v>211</v>
      </c>
      <c r="D41" s="33"/>
      <c r="E41" s="62"/>
      <c r="F41" s="56" t="str">
        <f>_xlfn.XLOOKUP(I41,DB!N:N,DB!J:J,"Select Unit",0,1)</f>
        <v>Select Unit</v>
      </c>
      <c r="G41" s="60"/>
      <c r="H41" s="45" t="str">
        <f t="shared" si="2"/>
        <v>-</v>
      </c>
      <c r="I41" s="75" t="str">
        <f t="shared" si="3"/>
        <v>Scope 3Business travel- landMotorbikeAverage</v>
      </c>
    </row>
    <row r="42" spans="1:9" ht="20.149999999999999" customHeight="1">
      <c r="A42" s="74" t="s">
        <v>752</v>
      </c>
      <c r="B42" s="33" t="s">
        <v>721</v>
      </c>
      <c r="C42" s="33" t="s">
        <v>654</v>
      </c>
      <c r="D42" s="33"/>
      <c r="E42" s="62"/>
      <c r="F42" s="56" t="str">
        <f>_xlfn.XLOOKUP(I42,DB!N:N,DB!J:J,"Select Unit",0,1)</f>
        <v>Select Unit</v>
      </c>
      <c r="G42" s="60"/>
      <c r="H42" s="45" t="str">
        <f t="shared" si="2"/>
        <v>-</v>
      </c>
      <c r="I42" s="75" t="str">
        <f t="shared" si="3"/>
        <v>Scope 3Business travel- landTaxisRegular taxi</v>
      </c>
    </row>
    <row r="43" spans="1:9" ht="20.149999999999999" customHeight="1">
      <c r="A43" s="74" t="s">
        <v>752</v>
      </c>
      <c r="B43" s="33" t="s">
        <v>721</v>
      </c>
      <c r="C43" s="33" t="s">
        <v>192</v>
      </c>
      <c r="D43" s="33"/>
      <c r="E43" s="62"/>
      <c r="F43" s="56" t="str">
        <f>_xlfn.XLOOKUP(I43,DB!N:N,DB!J:J,"Select Unit",0,1)</f>
        <v>Select Unit</v>
      </c>
      <c r="G43" s="60"/>
      <c r="H43" s="45" t="str">
        <f t="shared" si="2"/>
        <v>-</v>
      </c>
      <c r="I43" s="75" t="str">
        <f t="shared" si="3"/>
        <v>Scope 3Business travel- landTaxisBlack cab</v>
      </c>
    </row>
    <row r="44" spans="1:9" ht="20.149999999999999" customHeight="1">
      <c r="A44" s="74" t="s">
        <v>752</v>
      </c>
      <c r="B44" s="33" t="s">
        <v>420</v>
      </c>
      <c r="C44" s="33" t="s">
        <v>421</v>
      </c>
      <c r="D44" s="33"/>
      <c r="E44" s="33" t="s">
        <v>423</v>
      </c>
      <c r="F44" s="56">
        <f>_xlfn.XLOOKUP(I44,DB!N:N,DB!J:J,"Select Unit",0,1)</f>
        <v>9.6500000000000002E-2</v>
      </c>
      <c r="G44" s="60"/>
      <c r="H44" s="45" t="str">
        <f t="shared" si="2"/>
        <v>-</v>
      </c>
      <c r="I44" s="75" t="str">
        <f t="shared" si="3"/>
        <v>Scope 3Business travel- landBusAverage local buspassenger.km</v>
      </c>
    </row>
    <row r="45" spans="1:9" ht="20.149999999999999" customHeight="1">
      <c r="A45" s="74" t="s">
        <v>752</v>
      </c>
      <c r="B45" s="33" t="s">
        <v>420</v>
      </c>
      <c r="C45" s="33" t="s">
        <v>422</v>
      </c>
      <c r="D45" s="33"/>
      <c r="E45" s="33" t="s">
        <v>423</v>
      </c>
      <c r="F45" s="56">
        <f>_xlfn.XLOOKUP(I45,DB!N:N,DB!J:J,"Select Unit",0,1)</f>
        <v>2.733E-2</v>
      </c>
      <c r="G45" s="60"/>
      <c r="H45" s="45" t="str">
        <f t="shared" si="2"/>
        <v>-</v>
      </c>
      <c r="I45" s="75" t="str">
        <f t="shared" si="3"/>
        <v>Scope 3Business travel- landBusCoachpassenger.km</v>
      </c>
    </row>
    <row r="46" spans="1:9" ht="20.149999999999999" customHeight="1">
      <c r="A46" s="74" t="s">
        <v>752</v>
      </c>
      <c r="B46" s="33" t="s">
        <v>202</v>
      </c>
      <c r="C46" s="33" t="s">
        <v>193</v>
      </c>
      <c r="D46" s="33"/>
      <c r="E46" s="33" t="s">
        <v>423</v>
      </c>
      <c r="F46" s="56">
        <f>_xlfn.XLOOKUP(I46,DB!N:N,DB!J:J,"Select Unit",0,1)</f>
        <v>3.5490000000000001E-2</v>
      </c>
      <c r="G46" s="60"/>
      <c r="H46" s="45" t="str">
        <f t="shared" si="2"/>
        <v>-</v>
      </c>
      <c r="I46" s="75" t="str">
        <f t="shared" si="3"/>
        <v>Scope 3Business travel- landRailNational railpassenger.km</v>
      </c>
    </row>
    <row r="47" spans="1:9" ht="20.149999999999999" customHeight="1">
      <c r="A47" s="74" t="s">
        <v>752</v>
      </c>
      <c r="B47" s="33" t="s">
        <v>202</v>
      </c>
      <c r="C47" s="33" t="s">
        <v>194</v>
      </c>
      <c r="D47" s="33"/>
      <c r="E47" s="33" t="s">
        <v>423</v>
      </c>
      <c r="F47" s="56">
        <f>_xlfn.XLOOKUP(I47,DB!N:N,DB!J:J,"Select Unit",0,1)</f>
        <v>4.4600000000000004E-3</v>
      </c>
      <c r="G47" s="60"/>
      <c r="H47" s="45" t="str">
        <f t="shared" si="2"/>
        <v>-</v>
      </c>
      <c r="I47" s="75" t="str">
        <f t="shared" si="3"/>
        <v>Scope 3Business travel- landRailInternational railpassenger.km</v>
      </c>
    </row>
    <row r="48" spans="1:9" ht="20.149999999999999" customHeight="1">
      <c r="A48" s="74" t="s">
        <v>752</v>
      </c>
      <c r="B48" s="33" t="s">
        <v>202</v>
      </c>
      <c r="C48" s="33" t="s">
        <v>195</v>
      </c>
      <c r="D48" s="33"/>
      <c r="E48" s="33" t="s">
        <v>423</v>
      </c>
      <c r="F48" s="56">
        <f>_xlfn.XLOOKUP(I48,DB!N:N,DB!J:J,"Select Unit",0,1)</f>
        <v>2.861E-2</v>
      </c>
      <c r="G48" s="60"/>
      <c r="H48" s="45" t="str">
        <f t="shared" si="2"/>
        <v>-</v>
      </c>
      <c r="I48" s="75" t="str">
        <f t="shared" si="3"/>
        <v>Scope 3Business travel- landRailLight rail and trampassenger.km</v>
      </c>
    </row>
    <row r="49" spans="1:9" ht="20.149999999999999" customHeight="1">
      <c r="A49" s="74" t="s">
        <v>752</v>
      </c>
      <c r="B49" s="33" t="s">
        <v>202</v>
      </c>
      <c r="C49" s="33" t="s">
        <v>659</v>
      </c>
      <c r="D49" s="33"/>
      <c r="E49" s="33" t="s">
        <v>423</v>
      </c>
      <c r="F49" s="56">
        <f>_xlfn.XLOOKUP(I49,DB!N:N,DB!J:J,"Select Unit",0,1)</f>
        <v>2.7810000000000001E-2</v>
      </c>
      <c r="G49" s="60"/>
      <c r="H49" s="45" t="str">
        <f t="shared" si="2"/>
        <v>-</v>
      </c>
      <c r="I49" s="75" t="str">
        <f t="shared" si="3"/>
        <v>Scope 3Business travel- landRailLondon Undergroundpassenger.km</v>
      </c>
    </row>
    <row r="50" spans="1:9" ht="20.149999999999999" customHeight="1">
      <c r="A50" s="74" t="s">
        <v>7908</v>
      </c>
      <c r="B50" s="33" t="s">
        <v>418</v>
      </c>
      <c r="C50" s="33" t="s">
        <v>196</v>
      </c>
      <c r="D50" s="33"/>
      <c r="E50" s="33" t="s">
        <v>423</v>
      </c>
      <c r="F50" s="56">
        <f>_xlfn.XLOOKUP(I50,DB!N:N,DB!J:J,"Select Unit",0,1)</f>
        <v>1.8738000000000001E-2</v>
      </c>
      <c r="G50" s="60"/>
      <c r="H50" s="45" t="str">
        <f t="shared" si="2"/>
        <v>-</v>
      </c>
      <c r="I50" s="75" t="str">
        <f t="shared" si="3"/>
        <v>Scope 3Business travel- seaFerryFoot passengerpassenger.km</v>
      </c>
    </row>
    <row r="51" spans="1:9" ht="20.149999999999999" customHeight="1">
      <c r="A51" s="74" t="s">
        <v>7908</v>
      </c>
      <c r="B51" s="33" t="s">
        <v>418</v>
      </c>
      <c r="C51" s="33" t="s">
        <v>197</v>
      </c>
      <c r="D51" s="33"/>
      <c r="E51" s="33" t="s">
        <v>423</v>
      </c>
      <c r="F51" s="56">
        <f>_xlfn.XLOOKUP(I51,DB!N:N,DB!J:J,"Select Unit",0,1)</f>
        <v>0.12951699999999999</v>
      </c>
      <c r="G51" s="60"/>
      <c r="H51" s="45" t="str">
        <f t="shared" si="2"/>
        <v>-</v>
      </c>
      <c r="I51" s="75" t="str">
        <f t="shared" si="3"/>
        <v>Scope 3Business travel- seaFerryCar passengerpassenger.km</v>
      </c>
    </row>
    <row r="52" spans="1:9" ht="20.149999999999999" customHeight="1">
      <c r="A52" s="74" t="s">
        <v>7908</v>
      </c>
      <c r="B52" s="33" t="s">
        <v>418</v>
      </c>
      <c r="C52" s="33" t="s">
        <v>567</v>
      </c>
      <c r="D52" s="33"/>
      <c r="E52" s="33" t="s">
        <v>423</v>
      </c>
      <c r="F52" s="56">
        <f>_xlfn.XLOOKUP(I52,DB!N:N,DB!J:J,"Select Unit",0,1)</f>
        <v>0.112862</v>
      </c>
      <c r="G52" s="60"/>
      <c r="H52" s="45" t="str">
        <f t="shared" si="2"/>
        <v>-</v>
      </c>
      <c r="I52" s="75" t="str">
        <f t="shared" si="3"/>
        <v>Scope 3Business travel- seaFerryAverage (all passenger)passenger.km</v>
      </c>
    </row>
  </sheetData>
  <sheetProtection algorithmName="SHA-512" hashValue="/7Ilg0ptnI3Wz4lrf1gJMpzxoSHkh4eVSmtmP4PXu4qRjtbEZOuZE/xMFfU9AG0f195ZmElmYgZ7IwCyNOksOA==" saltValue="UJqnk5VJuMouw7RB5sxaJA==" spinCount="100000" sheet="1" objects="1" scenarios="1" selectLockedCells="1" autoFilter="0"/>
  <autoFilter ref="B5:D52" xr:uid="{8F665E43-C905-2A42-AFC5-8A40555CAA42}"/>
  <mergeCells count="3">
    <mergeCell ref="B2:H2"/>
    <mergeCell ref="B3:H3"/>
    <mergeCell ref="B4:H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3C0D29B4-8B13-46DF-8FDA-1F76BEEE5557}">
          <x14:formula1>
            <xm:f>DB!$H$2030:$H$2031</xm:f>
          </x14:formula1>
          <xm:sqref>E42:E43</xm:sqref>
        </x14:dataValidation>
        <x14:dataValidation type="list" allowBlank="1" showInputMessage="1" showErrorMessage="1" xr:uid="{AA973E8E-5557-43C6-9DB7-60F6E628C873}">
          <x14:formula1>
            <xm:f>DB!$H$2013:$H$2014</xm:f>
          </x14:formula1>
          <xm:sqref>E6:E41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C076E-0E51-6646-A56B-687E6400A0A2}">
  <sheetPr codeName="Sheet13">
    <tabColor rgb="FFB07EB4"/>
  </sheetPr>
  <dimension ref="A1:Z400"/>
  <sheetViews>
    <sheetView zoomScaleNormal="100" workbookViewId="0">
      <pane ySplit="5" topLeftCell="A11" activePane="bottomLeft" state="frozen"/>
      <selection pane="bottomLeft" activeCell="B6" sqref="B6"/>
    </sheetView>
  </sheetViews>
  <sheetFormatPr defaultColWidth="10.83203125" defaultRowHeight="14.5"/>
  <cols>
    <col min="1" max="1" width="6.58203125" style="6" customWidth="1"/>
    <col min="2" max="3" width="19" style="10" customWidth="1"/>
    <col min="4" max="4" width="15.08203125" style="6" customWidth="1"/>
    <col min="5" max="5" width="15.33203125" style="11" customWidth="1"/>
    <col min="6" max="6" width="16.33203125" style="11" customWidth="1"/>
    <col min="7" max="7" width="7.83203125" style="6" customWidth="1"/>
    <col min="8" max="9" width="2.58203125" style="130" customWidth="1"/>
    <col min="10" max="10" width="28.5" style="10" customWidth="1"/>
    <col min="11" max="11" width="15.83203125" style="10" customWidth="1"/>
    <col min="12" max="12" width="15.5" style="10" customWidth="1"/>
    <col min="13" max="13" width="15.5" style="39" customWidth="1"/>
    <col min="14" max="14" width="15.5" style="46" customWidth="1"/>
    <col min="15" max="15" width="10.83203125" style="71"/>
    <col min="16" max="25" width="10.83203125" style="6"/>
    <col min="26" max="26" width="10.83203125" style="71"/>
    <col min="27" max="16384" width="10.83203125" style="6"/>
  </cols>
  <sheetData>
    <row r="1" spans="1:26" ht="15.5">
      <c r="M1" s="66"/>
      <c r="N1" s="66"/>
    </row>
    <row r="2" spans="1:26" s="16" customFormat="1" ht="15.5">
      <c r="A2" s="172"/>
      <c r="B2" s="252" t="s">
        <v>7966</v>
      </c>
      <c r="C2" s="252"/>
      <c r="D2" s="252"/>
      <c r="E2" s="252"/>
      <c r="F2" s="12"/>
      <c r="H2" s="72"/>
      <c r="I2" s="72"/>
      <c r="J2" s="252" t="s">
        <v>7967</v>
      </c>
      <c r="K2" s="252"/>
      <c r="L2" s="252"/>
      <c r="M2" s="12"/>
      <c r="N2" s="44"/>
      <c r="O2" s="72"/>
      <c r="Z2" s="72"/>
    </row>
    <row r="3" spans="1:26" s="16" customFormat="1" ht="19" customHeight="1">
      <c r="A3" s="172"/>
      <c r="B3" s="255" t="s">
        <v>490</v>
      </c>
      <c r="C3" s="255"/>
      <c r="D3" s="255"/>
      <c r="E3" s="255"/>
      <c r="F3" s="12"/>
      <c r="H3" s="72"/>
      <c r="I3" s="72"/>
      <c r="J3" s="253" t="s">
        <v>493</v>
      </c>
      <c r="K3" s="253"/>
      <c r="L3" s="253"/>
      <c r="M3" s="12"/>
      <c r="N3" s="44"/>
      <c r="O3" s="72"/>
      <c r="Z3" s="72"/>
    </row>
    <row r="4" spans="1:26" s="16" customFormat="1" ht="60" customHeight="1">
      <c r="A4" s="172"/>
      <c r="B4" s="245" t="s">
        <v>7924</v>
      </c>
      <c r="C4" s="245"/>
      <c r="D4" s="245"/>
      <c r="E4" s="245"/>
      <c r="F4" s="177" t="s">
        <v>416</v>
      </c>
      <c r="H4" s="72"/>
      <c r="I4" s="72"/>
      <c r="J4" s="245" t="s">
        <v>7923</v>
      </c>
      <c r="K4" s="245"/>
      <c r="L4" s="245"/>
      <c r="M4" s="12"/>
      <c r="N4" s="44"/>
      <c r="O4" s="72"/>
      <c r="Z4" s="72"/>
    </row>
    <row r="5" spans="1:26" s="13" customFormat="1" ht="38.15" customHeight="1">
      <c r="B5" s="19" t="s">
        <v>415</v>
      </c>
      <c r="C5" s="19" t="s">
        <v>414</v>
      </c>
      <c r="D5" s="1" t="s">
        <v>187</v>
      </c>
      <c r="E5" s="20" t="s">
        <v>434</v>
      </c>
      <c r="F5" s="20" t="s">
        <v>506</v>
      </c>
      <c r="H5" s="131"/>
      <c r="I5" s="131"/>
      <c r="J5" s="19" t="s">
        <v>189</v>
      </c>
      <c r="K5" s="19" t="s">
        <v>199</v>
      </c>
      <c r="L5" s="19" t="s">
        <v>417</v>
      </c>
      <c r="M5" s="20" t="s">
        <v>134</v>
      </c>
      <c r="N5" s="20" t="s">
        <v>506</v>
      </c>
      <c r="O5" s="73"/>
      <c r="Z5" s="73"/>
    </row>
    <row r="6" spans="1:26" s="52" customFormat="1" ht="21" customHeight="1">
      <c r="B6" s="62"/>
      <c r="C6" s="62"/>
      <c r="D6" s="62"/>
      <c r="E6" s="60"/>
      <c r="F6" s="60"/>
      <c r="H6" s="132" t="s">
        <v>444</v>
      </c>
      <c r="I6" s="132" t="s">
        <v>740</v>
      </c>
      <c r="J6" s="62" t="s">
        <v>762</v>
      </c>
      <c r="K6" s="62"/>
      <c r="L6" s="62"/>
      <c r="M6" s="65" t="str">
        <f>_xlfn.XLOOKUP(O6,DB!N:N,DB!J:J,"Select Country",0,1)</f>
        <v>Select Country</v>
      </c>
      <c r="N6" s="45" t="str">
        <f>IF(OR(J6="",J6="Choose a country from the list"),"-",M6*L6*K6)</f>
        <v>-</v>
      </c>
      <c r="O6" s="74" t="str">
        <f>_xlfn.CONCAT(H6,I6,J6)</f>
        <v>Scope 3Hotel stayChoose a country from the list</v>
      </c>
      <c r="Z6" s="74" t="s">
        <v>762</v>
      </c>
    </row>
    <row r="7" spans="1:26" s="52" customFormat="1" ht="21" customHeight="1">
      <c r="B7" s="62"/>
      <c r="C7" s="62"/>
      <c r="D7" s="62"/>
      <c r="E7" s="60"/>
      <c r="F7" s="60"/>
      <c r="H7" s="132" t="s">
        <v>444</v>
      </c>
      <c r="I7" s="132" t="s">
        <v>740</v>
      </c>
      <c r="J7" s="62"/>
      <c r="K7" s="62"/>
      <c r="L7" s="62"/>
      <c r="M7" s="65" t="str">
        <f>_xlfn.XLOOKUP(O7,DB!N:N,DB!J:J,"Select Country",0,1)</f>
        <v>Select Country</v>
      </c>
      <c r="N7" s="45" t="str">
        <f t="shared" ref="N7:N70" si="0">IF(J7="","-",M7*L7*K7)</f>
        <v>-</v>
      </c>
      <c r="O7" s="74" t="str">
        <f t="shared" ref="O7:O70" si="1">_xlfn.CONCAT(H7,I7,J7)</f>
        <v>Scope 3Hotel stay</v>
      </c>
      <c r="Z7" s="74" t="s">
        <v>229</v>
      </c>
    </row>
    <row r="8" spans="1:26" s="52" customFormat="1" ht="21" customHeight="1">
      <c r="B8" s="62"/>
      <c r="C8" s="62"/>
      <c r="D8" s="62"/>
      <c r="E8" s="60"/>
      <c r="F8" s="60"/>
      <c r="H8" s="132" t="s">
        <v>444</v>
      </c>
      <c r="I8" s="132" t="s">
        <v>740</v>
      </c>
      <c r="J8" s="62"/>
      <c r="K8" s="62"/>
      <c r="L8" s="62"/>
      <c r="M8" s="65" t="str">
        <f>_xlfn.XLOOKUP(O8,DB!N:N,DB!J:J,"Select Country",0,1)</f>
        <v>Select Country</v>
      </c>
      <c r="N8" s="45" t="str">
        <f t="shared" si="0"/>
        <v>-</v>
      </c>
      <c r="O8" s="74" t="str">
        <f t="shared" si="1"/>
        <v>Scope 3Hotel stay</v>
      </c>
      <c r="Z8" s="74" t="s">
        <v>231</v>
      </c>
    </row>
    <row r="9" spans="1:26" s="52" customFormat="1" ht="21" customHeight="1">
      <c r="B9" s="62"/>
      <c r="C9" s="62"/>
      <c r="D9" s="62"/>
      <c r="E9" s="60"/>
      <c r="F9" s="60"/>
      <c r="H9" s="132" t="s">
        <v>444</v>
      </c>
      <c r="I9" s="132" t="s">
        <v>740</v>
      </c>
      <c r="J9" s="62"/>
      <c r="K9" s="62"/>
      <c r="L9" s="62"/>
      <c r="M9" s="65" t="str">
        <f>_xlfn.XLOOKUP(O9,DB!N:N,DB!J:J,"Select Country",0,1)</f>
        <v>Select Country</v>
      </c>
      <c r="N9" s="45" t="str">
        <f t="shared" si="0"/>
        <v>-</v>
      </c>
      <c r="O9" s="74" t="str">
        <f t="shared" si="1"/>
        <v>Scope 3Hotel stay</v>
      </c>
      <c r="Z9" s="74" t="s">
        <v>232</v>
      </c>
    </row>
    <row r="10" spans="1:26" s="52" customFormat="1" ht="21" customHeight="1">
      <c r="B10" s="62"/>
      <c r="C10" s="62"/>
      <c r="D10" s="62"/>
      <c r="E10" s="60"/>
      <c r="F10" s="60"/>
      <c r="H10" s="132" t="s">
        <v>444</v>
      </c>
      <c r="I10" s="132" t="s">
        <v>740</v>
      </c>
      <c r="J10" s="62"/>
      <c r="K10" s="62"/>
      <c r="L10" s="62"/>
      <c r="M10" s="65" t="str">
        <f>_xlfn.XLOOKUP(O10,DB!N:N,DB!J:J,"Select Country",0,1)</f>
        <v>Select Country</v>
      </c>
      <c r="N10" s="45" t="str">
        <f t="shared" si="0"/>
        <v>-</v>
      </c>
      <c r="O10" s="74" t="str">
        <f t="shared" si="1"/>
        <v>Scope 3Hotel stay</v>
      </c>
      <c r="Z10" s="74" t="s">
        <v>239</v>
      </c>
    </row>
    <row r="11" spans="1:26" s="52" customFormat="1" ht="21" customHeight="1">
      <c r="B11" s="62"/>
      <c r="C11" s="62"/>
      <c r="D11" s="62"/>
      <c r="E11" s="60"/>
      <c r="F11" s="60"/>
      <c r="H11" s="132" t="s">
        <v>444</v>
      </c>
      <c r="I11" s="132" t="s">
        <v>740</v>
      </c>
      <c r="J11" s="62"/>
      <c r="K11" s="62"/>
      <c r="L11" s="62"/>
      <c r="M11" s="65" t="str">
        <f>_xlfn.XLOOKUP(O11,DB!N:N,DB!J:J,"Select Country",0,1)</f>
        <v>Select Country</v>
      </c>
      <c r="N11" s="45" t="str">
        <f t="shared" si="0"/>
        <v>-</v>
      </c>
      <c r="O11" s="74" t="str">
        <f t="shared" si="1"/>
        <v>Scope 3Hotel stay</v>
      </c>
      <c r="Z11" s="74" t="s">
        <v>245</v>
      </c>
    </row>
    <row r="12" spans="1:26" s="52" customFormat="1" ht="21" customHeight="1">
      <c r="B12" s="62"/>
      <c r="C12" s="62"/>
      <c r="D12" s="62"/>
      <c r="E12" s="60"/>
      <c r="F12" s="60"/>
      <c r="H12" s="132" t="s">
        <v>444</v>
      </c>
      <c r="I12" s="132" t="s">
        <v>740</v>
      </c>
      <c r="J12" s="62"/>
      <c r="K12" s="62"/>
      <c r="L12" s="62"/>
      <c r="M12" s="65" t="str">
        <f>_xlfn.XLOOKUP(O12,DB!N:N,DB!J:J,"Select Country",0,1)</f>
        <v>Select Country</v>
      </c>
      <c r="N12" s="45" t="str">
        <f t="shared" si="0"/>
        <v>-</v>
      </c>
      <c r="O12" s="74" t="str">
        <f t="shared" si="1"/>
        <v>Scope 3Hotel stay</v>
      </c>
      <c r="Z12" s="74" t="s">
        <v>252</v>
      </c>
    </row>
    <row r="13" spans="1:26" s="52" customFormat="1" ht="21" customHeight="1">
      <c r="B13" s="62"/>
      <c r="C13" s="62"/>
      <c r="D13" s="62"/>
      <c r="E13" s="60"/>
      <c r="F13" s="60"/>
      <c r="H13" s="132" t="s">
        <v>444</v>
      </c>
      <c r="I13" s="132" t="s">
        <v>740</v>
      </c>
      <c r="J13" s="62"/>
      <c r="K13" s="62"/>
      <c r="L13" s="62"/>
      <c r="M13" s="65" t="str">
        <f>_xlfn.XLOOKUP(O13,DB!N:N,DB!J:J,"Select Country",0,1)</f>
        <v>Select Country</v>
      </c>
      <c r="N13" s="45" t="str">
        <f t="shared" si="0"/>
        <v>-</v>
      </c>
      <c r="O13" s="74" t="str">
        <f t="shared" si="1"/>
        <v>Scope 3Hotel stay</v>
      </c>
      <c r="Z13" s="74" t="s">
        <v>255</v>
      </c>
    </row>
    <row r="14" spans="1:26" s="52" customFormat="1" ht="21" customHeight="1">
      <c r="B14" s="62"/>
      <c r="C14" s="62"/>
      <c r="D14" s="62"/>
      <c r="E14" s="60"/>
      <c r="F14" s="60"/>
      <c r="H14" s="132" t="s">
        <v>444</v>
      </c>
      <c r="I14" s="132" t="s">
        <v>740</v>
      </c>
      <c r="J14" s="62"/>
      <c r="K14" s="62"/>
      <c r="L14" s="62"/>
      <c r="M14" s="65" t="str">
        <f>_xlfn.XLOOKUP(O14,DB!N:N,DB!J:J,"Select Country",0,1)</f>
        <v>Select Country</v>
      </c>
      <c r="N14" s="45" t="str">
        <f t="shared" si="0"/>
        <v>-</v>
      </c>
      <c r="O14" s="74" t="str">
        <f t="shared" si="1"/>
        <v>Scope 3Hotel stay</v>
      </c>
      <c r="Z14" s="74" t="s">
        <v>256</v>
      </c>
    </row>
    <row r="15" spans="1:26" s="52" customFormat="1" ht="21" customHeight="1">
      <c r="B15" s="62"/>
      <c r="C15" s="62"/>
      <c r="D15" s="62"/>
      <c r="E15" s="60"/>
      <c r="F15" s="60"/>
      <c r="H15" s="132" t="s">
        <v>444</v>
      </c>
      <c r="I15" s="132" t="s">
        <v>740</v>
      </c>
      <c r="J15" s="62"/>
      <c r="K15" s="62"/>
      <c r="L15" s="62"/>
      <c r="M15" s="65" t="str">
        <f>_xlfn.XLOOKUP(O15,DB!N:N,DB!J:J,"Select Country",0,1)</f>
        <v>Select Country</v>
      </c>
      <c r="N15" s="45" t="str">
        <f t="shared" si="0"/>
        <v>-</v>
      </c>
      <c r="O15" s="74" t="str">
        <f t="shared" si="1"/>
        <v>Scope 3Hotel stay</v>
      </c>
      <c r="Z15" s="74" t="s">
        <v>257</v>
      </c>
    </row>
    <row r="16" spans="1:26" s="52" customFormat="1" ht="21" customHeight="1">
      <c r="B16" s="62"/>
      <c r="C16" s="62"/>
      <c r="D16" s="62"/>
      <c r="E16" s="60"/>
      <c r="F16" s="60"/>
      <c r="H16" s="132" t="s">
        <v>444</v>
      </c>
      <c r="I16" s="132" t="s">
        <v>740</v>
      </c>
      <c r="J16" s="62"/>
      <c r="K16" s="62"/>
      <c r="L16" s="62"/>
      <c r="M16" s="65" t="str">
        <f>_xlfn.XLOOKUP(O16,DB!N:N,DB!J:J,"Select Country",0,1)</f>
        <v>Select Country</v>
      </c>
      <c r="N16" s="45" t="str">
        <f t="shared" si="0"/>
        <v>-</v>
      </c>
      <c r="O16" s="74" t="str">
        <f t="shared" si="1"/>
        <v>Scope 3Hotel stay</v>
      </c>
      <c r="Z16" s="74" t="s">
        <v>260</v>
      </c>
    </row>
    <row r="17" spans="2:26" s="52" customFormat="1" ht="21" customHeight="1">
      <c r="B17" s="62"/>
      <c r="C17" s="62"/>
      <c r="D17" s="62"/>
      <c r="E17" s="60"/>
      <c r="F17" s="60"/>
      <c r="H17" s="132" t="s">
        <v>444</v>
      </c>
      <c r="I17" s="132" t="s">
        <v>740</v>
      </c>
      <c r="J17" s="62"/>
      <c r="K17" s="62"/>
      <c r="L17" s="62"/>
      <c r="M17" s="65" t="str">
        <f>_xlfn.XLOOKUP(O17,DB!N:N,DB!J:J,"Select Country",0,1)</f>
        <v>Select Country</v>
      </c>
      <c r="N17" s="45" t="str">
        <f t="shared" si="0"/>
        <v>-</v>
      </c>
      <c r="O17" s="74" t="str">
        <f t="shared" si="1"/>
        <v>Scope 3Hotel stay</v>
      </c>
      <c r="Z17" s="74" t="s">
        <v>495</v>
      </c>
    </row>
    <row r="18" spans="2:26" s="52" customFormat="1" ht="21" customHeight="1">
      <c r="B18" s="62"/>
      <c r="C18" s="62"/>
      <c r="D18" s="62"/>
      <c r="E18" s="60"/>
      <c r="F18" s="60"/>
      <c r="H18" s="132" t="s">
        <v>444</v>
      </c>
      <c r="I18" s="132" t="s">
        <v>740</v>
      </c>
      <c r="J18" s="62"/>
      <c r="K18" s="62"/>
      <c r="L18" s="62"/>
      <c r="M18" s="65" t="str">
        <f>_xlfn.XLOOKUP(O18,DB!N:N,DB!J:J,"Select Country",0,1)</f>
        <v>Select Country</v>
      </c>
      <c r="N18" s="45" t="str">
        <f t="shared" si="0"/>
        <v>-</v>
      </c>
      <c r="O18" s="74" t="str">
        <f t="shared" si="1"/>
        <v>Scope 3Hotel stay</v>
      </c>
      <c r="Z18" s="74" t="s">
        <v>269</v>
      </c>
    </row>
    <row r="19" spans="2:26" s="52" customFormat="1" ht="21" customHeight="1">
      <c r="B19" s="62"/>
      <c r="C19" s="62"/>
      <c r="D19" s="62"/>
      <c r="E19" s="60"/>
      <c r="F19" s="60"/>
      <c r="H19" s="132" t="s">
        <v>444</v>
      </c>
      <c r="I19" s="132" t="s">
        <v>740</v>
      </c>
      <c r="J19" s="62"/>
      <c r="K19" s="62"/>
      <c r="L19" s="62"/>
      <c r="M19" s="65" t="str">
        <f>_xlfn.XLOOKUP(O19,DB!N:N,DB!J:J,"Select Country",0,1)</f>
        <v>Select Country</v>
      </c>
      <c r="N19" s="45" t="str">
        <f t="shared" si="0"/>
        <v>-</v>
      </c>
      <c r="O19" s="74" t="str">
        <f t="shared" si="1"/>
        <v>Scope 3Hotel stay</v>
      </c>
      <c r="Z19" s="74" t="s">
        <v>275</v>
      </c>
    </row>
    <row r="20" spans="2:26" s="52" customFormat="1" ht="21" customHeight="1">
      <c r="B20" s="62"/>
      <c r="C20" s="62"/>
      <c r="D20" s="62"/>
      <c r="E20" s="60"/>
      <c r="F20" s="60"/>
      <c r="H20" s="132" t="s">
        <v>444</v>
      </c>
      <c r="I20" s="132" t="s">
        <v>740</v>
      </c>
      <c r="J20" s="62"/>
      <c r="K20" s="62"/>
      <c r="L20" s="62"/>
      <c r="M20" s="65" t="str">
        <f>_xlfn.XLOOKUP(O20,DB!N:N,DB!J:J,"Select Country",0,1)</f>
        <v>Select Country</v>
      </c>
      <c r="N20" s="45" t="str">
        <f t="shared" si="0"/>
        <v>-</v>
      </c>
      <c r="O20" s="74" t="str">
        <f t="shared" si="1"/>
        <v>Scope 3Hotel stay</v>
      </c>
      <c r="Z20" s="74" t="s">
        <v>276</v>
      </c>
    </row>
    <row r="21" spans="2:26" s="52" customFormat="1" ht="21" customHeight="1">
      <c r="B21" s="62"/>
      <c r="C21" s="62"/>
      <c r="D21" s="62"/>
      <c r="E21" s="60"/>
      <c r="F21" s="60"/>
      <c r="H21" s="132" t="s">
        <v>444</v>
      </c>
      <c r="I21" s="132" t="s">
        <v>740</v>
      </c>
      <c r="J21" s="62"/>
      <c r="K21" s="62"/>
      <c r="L21" s="62"/>
      <c r="M21" s="65" t="str">
        <f>_xlfn.XLOOKUP(O21,DB!N:N,DB!J:J,"Select Country",0,1)</f>
        <v>Select Country</v>
      </c>
      <c r="N21" s="45" t="str">
        <f t="shared" si="0"/>
        <v>-</v>
      </c>
      <c r="O21" s="74" t="str">
        <f t="shared" si="1"/>
        <v>Scope 3Hotel stay</v>
      </c>
      <c r="Z21" s="74" t="s">
        <v>277</v>
      </c>
    </row>
    <row r="22" spans="2:26" s="52" customFormat="1" ht="21" customHeight="1">
      <c r="B22" s="62"/>
      <c r="C22" s="62"/>
      <c r="D22" s="62"/>
      <c r="E22" s="60"/>
      <c r="F22" s="60"/>
      <c r="H22" s="132" t="s">
        <v>444</v>
      </c>
      <c r="I22" s="132" t="s">
        <v>740</v>
      </c>
      <c r="J22" s="62"/>
      <c r="K22" s="62"/>
      <c r="L22" s="62"/>
      <c r="M22" s="65" t="str">
        <f>_xlfn.XLOOKUP(O22,DB!N:N,DB!J:J,"Select Country",0,1)</f>
        <v>Select Country</v>
      </c>
      <c r="N22" s="45" t="str">
        <f t="shared" si="0"/>
        <v>-</v>
      </c>
      <c r="O22" s="74" t="str">
        <f t="shared" si="1"/>
        <v>Scope 3Hotel stay</v>
      </c>
      <c r="Z22" s="74" t="s">
        <v>281</v>
      </c>
    </row>
    <row r="23" spans="2:26" s="52" customFormat="1" ht="21" customHeight="1">
      <c r="B23" s="62"/>
      <c r="C23" s="62"/>
      <c r="D23" s="62"/>
      <c r="E23" s="60"/>
      <c r="F23" s="60"/>
      <c r="H23" s="132" t="s">
        <v>444</v>
      </c>
      <c r="I23" s="132" t="s">
        <v>740</v>
      </c>
      <c r="J23" s="62"/>
      <c r="K23" s="62"/>
      <c r="L23" s="62"/>
      <c r="M23" s="65" t="str">
        <f>_xlfn.XLOOKUP(O23,DB!N:N,DB!J:J,"Select Country",0,1)</f>
        <v>Select Country</v>
      </c>
      <c r="N23" s="45" t="str">
        <f t="shared" si="0"/>
        <v>-</v>
      </c>
      <c r="O23" s="74" t="str">
        <f t="shared" si="1"/>
        <v>Scope 3Hotel stay</v>
      </c>
      <c r="Z23" s="74" t="s">
        <v>283</v>
      </c>
    </row>
    <row r="24" spans="2:26" s="52" customFormat="1" ht="21" customHeight="1">
      <c r="B24" s="62"/>
      <c r="C24" s="62"/>
      <c r="D24" s="62"/>
      <c r="E24" s="60"/>
      <c r="F24" s="60"/>
      <c r="H24" s="132" t="s">
        <v>444</v>
      </c>
      <c r="I24" s="132" t="s">
        <v>740</v>
      </c>
      <c r="J24" s="62"/>
      <c r="K24" s="62"/>
      <c r="L24" s="62"/>
      <c r="M24" s="65" t="str">
        <f>_xlfn.XLOOKUP(O24,DB!N:N,DB!J:J,"Select Country",0,1)</f>
        <v>Select Country</v>
      </c>
      <c r="N24" s="45" t="str">
        <f t="shared" si="0"/>
        <v>-</v>
      </c>
      <c r="O24" s="74" t="str">
        <f t="shared" si="1"/>
        <v>Scope 3Hotel stay</v>
      </c>
      <c r="Z24" s="74" t="s">
        <v>496</v>
      </c>
    </row>
    <row r="25" spans="2:26" s="52" customFormat="1" ht="21" customHeight="1">
      <c r="B25" s="62"/>
      <c r="C25" s="62"/>
      <c r="D25" s="62"/>
      <c r="E25" s="60"/>
      <c r="F25" s="60"/>
      <c r="H25" s="132" t="s">
        <v>444</v>
      </c>
      <c r="I25" s="132" t="s">
        <v>740</v>
      </c>
      <c r="J25" s="62"/>
      <c r="K25" s="62"/>
      <c r="L25" s="62"/>
      <c r="M25" s="65" t="str">
        <f>_xlfn.XLOOKUP(O25,DB!N:N,DB!J:J,"Select Country",0,1)</f>
        <v>Select Country</v>
      </c>
      <c r="N25" s="45" t="str">
        <f t="shared" si="0"/>
        <v>-</v>
      </c>
      <c r="O25" s="74" t="str">
        <f t="shared" si="1"/>
        <v>Scope 3Hotel stay</v>
      </c>
      <c r="Z25" s="74" t="s">
        <v>291</v>
      </c>
    </row>
    <row r="26" spans="2:26" s="52" customFormat="1" ht="21" customHeight="1">
      <c r="B26" s="62"/>
      <c r="C26" s="62"/>
      <c r="D26" s="62"/>
      <c r="E26" s="60"/>
      <c r="F26" s="60"/>
      <c r="H26" s="132" t="s">
        <v>444</v>
      </c>
      <c r="I26" s="132" t="s">
        <v>740</v>
      </c>
      <c r="J26" s="62"/>
      <c r="K26" s="62"/>
      <c r="L26" s="62"/>
      <c r="M26" s="65" t="str">
        <f>_xlfn.XLOOKUP(O26,DB!N:N,DB!J:J,"Select Country",0,1)</f>
        <v>Select Country</v>
      </c>
      <c r="N26" s="45" t="str">
        <f t="shared" si="0"/>
        <v>-</v>
      </c>
      <c r="O26" s="74" t="str">
        <f t="shared" si="1"/>
        <v>Scope 3Hotel stay</v>
      </c>
      <c r="Z26" s="74" t="s">
        <v>293</v>
      </c>
    </row>
    <row r="27" spans="2:26" s="52" customFormat="1" ht="21" customHeight="1">
      <c r="B27" s="62"/>
      <c r="C27" s="62"/>
      <c r="D27" s="62"/>
      <c r="E27" s="60"/>
      <c r="F27" s="60"/>
      <c r="H27" s="132" t="s">
        <v>444</v>
      </c>
      <c r="I27" s="132" t="s">
        <v>740</v>
      </c>
      <c r="J27" s="62"/>
      <c r="K27" s="62"/>
      <c r="L27" s="62"/>
      <c r="M27" s="65" t="str">
        <f>_xlfn.XLOOKUP(O27,DB!N:N,DB!J:J,"Select Country",0,1)</f>
        <v>Select Country</v>
      </c>
      <c r="N27" s="45" t="str">
        <f t="shared" si="0"/>
        <v>-</v>
      </c>
      <c r="O27" s="74" t="str">
        <f t="shared" si="1"/>
        <v>Scope 3Hotel stay</v>
      </c>
      <c r="Z27" s="74" t="s">
        <v>294</v>
      </c>
    </row>
    <row r="28" spans="2:26" s="52" customFormat="1" ht="21" customHeight="1">
      <c r="B28" s="62"/>
      <c r="C28" s="62"/>
      <c r="D28" s="62"/>
      <c r="E28" s="60"/>
      <c r="F28" s="60"/>
      <c r="H28" s="132" t="s">
        <v>444</v>
      </c>
      <c r="I28" s="132" t="s">
        <v>740</v>
      </c>
      <c r="J28" s="62"/>
      <c r="K28" s="62"/>
      <c r="L28" s="62"/>
      <c r="M28" s="65" t="str">
        <f>_xlfn.XLOOKUP(O28,DB!N:N,DB!J:J,"Select Country",0,1)</f>
        <v>Select Country</v>
      </c>
      <c r="N28" s="45" t="str">
        <f t="shared" si="0"/>
        <v>-</v>
      </c>
      <c r="O28" s="74" t="str">
        <f t="shared" si="1"/>
        <v>Scope 3Hotel stay</v>
      </c>
      <c r="Z28" s="74" t="s">
        <v>296</v>
      </c>
    </row>
    <row r="29" spans="2:26" s="52" customFormat="1" ht="21" customHeight="1">
      <c r="B29" s="62"/>
      <c r="C29" s="62"/>
      <c r="D29" s="62"/>
      <c r="E29" s="60"/>
      <c r="F29" s="60"/>
      <c r="H29" s="132" t="s">
        <v>444</v>
      </c>
      <c r="I29" s="132" t="s">
        <v>740</v>
      </c>
      <c r="J29" s="62"/>
      <c r="K29" s="62"/>
      <c r="L29" s="62"/>
      <c r="M29" s="65" t="str">
        <f>_xlfn.XLOOKUP(O29,DB!N:N,DB!J:J,"Select Country",0,1)</f>
        <v>Select Country</v>
      </c>
      <c r="N29" s="45" t="str">
        <f t="shared" si="0"/>
        <v>-</v>
      </c>
      <c r="O29" s="74" t="str">
        <f t="shared" si="1"/>
        <v>Scope 3Hotel stay</v>
      </c>
      <c r="Z29" s="74" t="s">
        <v>297</v>
      </c>
    </row>
    <row r="30" spans="2:26" s="52" customFormat="1" ht="21" customHeight="1">
      <c r="B30" s="62"/>
      <c r="C30" s="62"/>
      <c r="D30" s="62"/>
      <c r="E30" s="60"/>
      <c r="F30" s="60"/>
      <c r="H30" s="132" t="s">
        <v>444</v>
      </c>
      <c r="I30" s="132" t="s">
        <v>740</v>
      </c>
      <c r="J30" s="62"/>
      <c r="K30" s="62"/>
      <c r="L30" s="62"/>
      <c r="M30" s="65" t="str">
        <f>_xlfn.XLOOKUP(O30,DB!N:N,DB!J:J,"Select Country",0,1)</f>
        <v>Select Country</v>
      </c>
      <c r="N30" s="45" t="str">
        <f t="shared" si="0"/>
        <v>-</v>
      </c>
      <c r="O30" s="74" t="str">
        <f t="shared" si="1"/>
        <v>Scope 3Hotel stay</v>
      </c>
      <c r="Z30" s="74" t="s">
        <v>298</v>
      </c>
    </row>
    <row r="31" spans="2:26" s="52" customFormat="1" ht="21" customHeight="1">
      <c r="B31" s="62"/>
      <c r="C31" s="62"/>
      <c r="D31" s="62"/>
      <c r="E31" s="60"/>
      <c r="F31" s="60"/>
      <c r="H31" s="132" t="s">
        <v>444</v>
      </c>
      <c r="I31" s="132" t="s">
        <v>740</v>
      </c>
      <c r="J31" s="62"/>
      <c r="K31" s="62"/>
      <c r="L31" s="62"/>
      <c r="M31" s="65" t="str">
        <f>_xlfn.XLOOKUP(O31,DB!N:N,DB!J:J,"Select Country",0,1)</f>
        <v>Select Country</v>
      </c>
      <c r="N31" s="45" t="str">
        <f t="shared" si="0"/>
        <v>-</v>
      </c>
      <c r="O31" s="74" t="str">
        <f t="shared" si="1"/>
        <v>Scope 3Hotel stay</v>
      </c>
      <c r="Z31" s="74" t="s">
        <v>300</v>
      </c>
    </row>
    <row r="32" spans="2:26" s="52" customFormat="1" ht="21" customHeight="1">
      <c r="B32" s="62"/>
      <c r="C32" s="62"/>
      <c r="D32" s="62"/>
      <c r="E32" s="60"/>
      <c r="F32" s="60"/>
      <c r="H32" s="132" t="s">
        <v>444</v>
      </c>
      <c r="I32" s="132" t="s">
        <v>740</v>
      </c>
      <c r="J32" s="62"/>
      <c r="K32" s="62"/>
      <c r="L32" s="62"/>
      <c r="M32" s="65" t="str">
        <f>_xlfn.XLOOKUP(O32,DB!N:N,DB!J:J,"Select Country",0,1)</f>
        <v>Select Country</v>
      </c>
      <c r="N32" s="45" t="str">
        <f>IF(OR(J32="",J32="Choose a country from the list"),"-",M32*L32*K32)</f>
        <v>-</v>
      </c>
      <c r="O32" s="74" t="str">
        <f t="shared" si="1"/>
        <v>Scope 3Hotel stay</v>
      </c>
      <c r="Z32" s="74" t="s">
        <v>301</v>
      </c>
    </row>
    <row r="33" spans="2:26" s="52" customFormat="1" ht="21" customHeight="1">
      <c r="B33" s="62"/>
      <c r="C33" s="62"/>
      <c r="D33" s="62"/>
      <c r="E33" s="60"/>
      <c r="F33" s="60"/>
      <c r="H33" s="132" t="s">
        <v>444</v>
      </c>
      <c r="I33" s="132" t="s">
        <v>740</v>
      </c>
      <c r="J33" s="62"/>
      <c r="K33" s="62"/>
      <c r="L33" s="62"/>
      <c r="M33" s="65" t="str">
        <f>_xlfn.XLOOKUP(O33,DB!N:N,DB!J:J,"Select Country",0,1)</f>
        <v>Select Country</v>
      </c>
      <c r="N33" s="45" t="str">
        <f t="shared" si="0"/>
        <v>-</v>
      </c>
      <c r="O33" s="74" t="str">
        <f t="shared" si="1"/>
        <v>Scope 3Hotel stay</v>
      </c>
      <c r="Z33" s="74" t="s">
        <v>302</v>
      </c>
    </row>
    <row r="34" spans="2:26" s="52" customFormat="1" ht="21" customHeight="1">
      <c r="B34" s="62"/>
      <c r="C34" s="62"/>
      <c r="D34" s="62"/>
      <c r="E34" s="60"/>
      <c r="F34" s="60"/>
      <c r="H34" s="132" t="s">
        <v>444</v>
      </c>
      <c r="I34" s="132" t="s">
        <v>740</v>
      </c>
      <c r="J34" s="62"/>
      <c r="K34" s="62"/>
      <c r="L34" s="62"/>
      <c r="M34" s="65" t="str">
        <f>_xlfn.XLOOKUP(O34,DB!N:N,DB!J:J,"Select Country",0,1)</f>
        <v>Select Country</v>
      </c>
      <c r="N34" s="45" t="str">
        <f t="shared" si="0"/>
        <v>-</v>
      </c>
      <c r="O34" s="74" t="str">
        <f t="shared" si="1"/>
        <v>Scope 3Hotel stay</v>
      </c>
      <c r="Z34" s="74" t="s">
        <v>497</v>
      </c>
    </row>
    <row r="35" spans="2:26" s="52" customFormat="1" ht="21" customHeight="1">
      <c r="B35" s="64"/>
      <c r="C35" s="64"/>
      <c r="D35" s="62"/>
      <c r="E35" s="60"/>
      <c r="F35" s="60"/>
      <c r="H35" s="132" t="s">
        <v>444</v>
      </c>
      <c r="I35" s="132" t="s">
        <v>740</v>
      </c>
      <c r="J35" s="64"/>
      <c r="K35" s="64"/>
      <c r="L35" s="64"/>
      <c r="M35" s="65" t="str">
        <f>_xlfn.XLOOKUP(O35,DB!N:N,DB!J:J,"Select Country",0,1)</f>
        <v>Select Country</v>
      </c>
      <c r="N35" s="45" t="str">
        <f t="shared" si="0"/>
        <v>-</v>
      </c>
      <c r="O35" s="74" t="str">
        <f t="shared" si="1"/>
        <v>Scope 3Hotel stay</v>
      </c>
      <c r="Z35" s="74" t="s">
        <v>498</v>
      </c>
    </row>
    <row r="36" spans="2:26" s="52" customFormat="1" ht="21" customHeight="1">
      <c r="B36" s="64"/>
      <c r="C36" s="64"/>
      <c r="D36" s="62"/>
      <c r="E36" s="60"/>
      <c r="F36" s="60"/>
      <c r="H36" s="132" t="s">
        <v>444</v>
      </c>
      <c r="I36" s="132" t="s">
        <v>740</v>
      </c>
      <c r="J36" s="64"/>
      <c r="K36" s="64"/>
      <c r="L36" s="64"/>
      <c r="M36" s="65" t="str">
        <f>_xlfn.XLOOKUP(O36,DB!N:N,DB!J:J,"Select Country",0,1)</f>
        <v>Select Country</v>
      </c>
      <c r="N36" s="45" t="str">
        <f t="shared" si="0"/>
        <v>-</v>
      </c>
      <c r="O36" s="74" t="str">
        <f t="shared" si="1"/>
        <v>Scope 3Hotel stay</v>
      </c>
      <c r="Z36" s="74" t="s">
        <v>318</v>
      </c>
    </row>
    <row r="37" spans="2:26" s="52" customFormat="1" ht="21" customHeight="1">
      <c r="B37" s="64"/>
      <c r="C37" s="64"/>
      <c r="D37" s="62"/>
      <c r="E37" s="60"/>
      <c r="F37" s="60"/>
      <c r="H37" s="132" t="s">
        <v>444</v>
      </c>
      <c r="I37" s="132" t="s">
        <v>740</v>
      </c>
      <c r="J37" s="64"/>
      <c r="K37" s="64"/>
      <c r="L37" s="64"/>
      <c r="M37" s="65" t="str">
        <f>_xlfn.XLOOKUP(O37,DB!N:N,DB!J:J,"Select Country",0,1)</f>
        <v>Select Country</v>
      </c>
      <c r="N37" s="45" t="str">
        <f t="shared" si="0"/>
        <v>-</v>
      </c>
      <c r="O37" s="74" t="str">
        <f t="shared" si="1"/>
        <v>Scope 3Hotel stay</v>
      </c>
      <c r="Z37" s="74" t="s">
        <v>319</v>
      </c>
    </row>
    <row r="38" spans="2:26" s="52" customFormat="1" ht="21" customHeight="1">
      <c r="B38" s="64"/>
      <c r="C38" s="64"/>
      <c r="D38" s="62"/>
      <c r="E38" s="60"/>
      <c r="F38" s="60"/>
      <c r="H38" s="132" t="s">
        <v>444</v>
      </c>
      <c r="I38" s="132" t="s">
        <v>740</v>
      </c>
      <c r="J38" s="64"/>
      <c r="K38" s="64"/>
      <c r="L38" s="64"/>
      <c r="M38" s="65" t="str">
        <f>_xlfn.XLOOKUP(O38,DB!N:N,DB!J:J,"Select Country",0,1)</f>
        <v>Select Country</v>
      </c>
      <c r="N38" s="45" t="str">
        <f t="shared" si="0"/>
        <v>-</v>
      </c>
      <c r="O38" s="74" t="str">
        <f t="shared" si="1"/>
        <v>Scope 3Hotel stay</v>
      </c>
      <c r="Z38" s="74" t="s">
        <v>325</v>
      </c>
    </row>
    <row r="39" spans="2:26" s="52" customFormat="1" ht="21" customHeight="1">
      <c r="B39" s="64"/>
      <c r="C39" s="64"/>
      <c r="D39" s="62"/>
      <c r="E39" s="60"/>
      <c r="F39" s="60"/>
      <c r="H39" s="132" t="s">
        <v>444</v>
      </c>
      <c r="I39" s="132" t="s">
        <v>740</v>
      </c>
      <c r="J39" s="64"/>
      <c r="K39" s="64"/>
      <c r="L39" s="64"/>
      <c r="M39" s="65" t="str">
        <f>_xlfn.XLOOKUP(O39,DB!N:N,DB!J:J,"Select Country",0,1)</f>
        <v>Select Country</v>
      </c>
      <c r="N39" s="45" t="str">
        <f t="shared" si="0"/>
        <v>-</v>
      </c>
      <c r="O39" s="74" t="str">
        <f t="shared" si="1"/>
        <v>Scope 3Hotel stay</v>
      </c>
      <c r="Z39" s="74" t="s">
        <v>329</v>
      </c>
    </row>
    <row r="40" spans="2:26" s="52" customFormat="1" ht="21" customHeight="1">
      <c r="B40" s="64"/>
      <c r="C40" s="64"/>
      <c r="D40" s="62"/>
      <c r="E40" s="60"/>
      <c r="F40" s="60"/>
      <c r="H40" s="132" t="s">
        <v>444</v>
      </c>
      <c r="I40" s="132" t="s">
        <v>740</v>
      </c>
      <c r="J40" s="64"/>
      <c r="K40" s="64"/>
      <c r="L40" s="64"/>
      <c r="M40" s="65" t="str">
        <f>_xlfn.XLOOKUP(O40,DB!N:N,DB!J:J,"Select Country",0,1)</f>
        <v>Select Country</v>
      </c>
      <c r="N40" s="45" t="str">
        <f t="shared" si="0"/>
        <v>-</v>
      </c>
      <c r="O40" s="74" t="str">
        <f t="shared" si="1"/>
        <v>Scope 3Hotel stay</v>
      </c>
      <c r="Z40" s="74" t="s">
        <v>335</v>
      </c>
    </row>
    <row r="41" spans="2:26" s="52" customFormat="1" ht="21" customHeight="1">
      <c r="B41" s="64"/>
      <c r="C41" s="64"/>
      <c r="D41" s="62"/>
      <c r="E41" s="60"/>
      <c r="F41" s="60"/>
      <c r="H41" s="132" t="s">
        <v>444</v>
      </c>
      <c r="I41" s="132" t="s">
        <v>740</v>
      </c>
      <c r="J41" s="64"/>
      <c r="K41" s="64"/>
      <c r="L41" s="64"/>
      <c r="M41" s="65" t="str">
        <f>_xlfn.XLOOKUP(O41,DB!N:N,DB!J:J,"Select Country",0,1)</f>
        <v>Select Country</v>
      </c>
      <c r="N41" s="45" t="str">
        <f t="shared" si="0"/>
        <v>-</v>
      </c>
      <c r="O41" s="74" t="str">
        <f t="shared" si="1"/>
        <v>Scope 3Hotel stay</v>
      </c>
      <c r="Z41" s="74" t="s">
        <v>336</v>
      </c>
    </row>
    <row r="42" spans="2:26" s="52" customFormat="1" ht="21" customHeight="1">
      <c r="B42" s="64"/>
      <c r="C42" s="64"/>
      <c r="D42" s="62"/>
      <c r="E42" s="60"/>
      <c r="F42" s="60"/>
      <c r="H42" s="132" t="s">
        <v>444</v>
      </c>
      <c r="I42" s="132" t="s">
        <v>740</v>
      </c>
      <c r="J42" s="64"/>
      <c r="K42" s="64"/>
      <c r="L42" s="64"/>
      <c r="M42" s="65" t="str">
        <f>_xlfn.XLOOKUP(O42,DB!N:N,DB!J:J,"Select Country",0,1)</f>
        <v>Select Country</v>
      </c>
      <c r="N42" s="45" t="str">
        <f t="shared" si="0"/>
        <v>-</v>
      </c>
      <c r="O42" s="74" t="str">
        <f t="shared" si="1"/>
        <v>Scope 3Hotel stay</v>
      </c>
      <c r="Z42" s="74" t="s">
        <v>342</v>
      </c>
    </row>
    <row r="43" spans="2:26" s="52" customFormat="1" ht="21" customHeight="1">
      <c r="B43" s="64"/>
      <c r="C43" s="64"/>
      <c r="D43" s="62"/>
      <c r="E43" s="60"/>
      <c r="F43" s="60"/>
      <c r="H43" s="132" t="s">
        <v>444</v>
      </c>
      <c r="I43" s="132" t="s">
        <v>740</v>
      </c>
      <c r="J43" s="64"/>
      <c r="K43" s="64"/>
      <c r="L43" s="64"/>
      <c r="M43" s="65" t="str">
        <f>_xlfn.XLOOKUP(O43,DB!N:N,DB!J:J,"Select Country",0,1)</f>
        <v>Select Country</v>
      </c>
      <c r="N43" s="45" t="str">
        <f t="shared" si="0"/>
        <v>-</v>
      </c>
      <c r="O43" s="74" t="str">
        <f t="shared" si="1"/>
        <v>Scope 3Hotel stay</v>
      </c>
      <c r="Z43" s="74" t="s">
        <v>345</v>
      </c>
    </row>
    <row r="44" spans="2:26" s="52" customFormat="1" ht="21" customHeight="1">
      <c r="B44" s="64"/>
      <c r="C44" s="64"/>
      <c r="D44" s="62"/>
      <c r="E44" s="60"/>
      <c r="F44" s="60"/>
      <c r="H44" s="132" t="s">
        <v>444</v>
      </c>
      <c r="I44" s="132" t="s">
        <v>740</v>
      </c>
      <c r="J44" s="64"/>
      <c r="K44" s="64"/>
      <c r="L44" s="64"/>
      <c r="M44" s="65" t="str">
        <f>_xlfn.XLOOKUP(O44,DB!N:N,DB!J:J,"Select Country",0,1)</f>
        <v>Select Country</v>
      </c>
      <c r="N44" s="45" t="str">
        <f t="shared" si="0"/>
        <v>-</v>
      </c>
      <c r="O44" s="74" t="str">
        <f t="shared" si="1"/>
        <v>Scope 3Hotel stay</v>
      </c>
      <c r="Z44" s="74" t="s">
        <v>348</v>
      </c>
    </row>
    <row r="45" spans="2:26" s="52" customFormat="1" ht="21" customHeight="1">
      <c r="B45" s="64"/>
      <c r="C45" s="64"/>
      <c r="D45" s="62"/>
      <c r="E45" s="60"/>
      <c r="F45" s="60"/>
      <c r="H45" s="132" t="s">
        <v>444</v>
      </c>
      <c r="I45" s="132" t="s">
        <v>740</v>
      </c>
      <c r="J45" s="64"/>
      <c r="K45" s="64"/>
      <c r="L45" s="64"/>
      <c r="M45" s="65" t="str">
        <f>_xlfn.XLOOKUP(O45,DB!N:N,DB!J:J,"Select Country",0,1)</f>
        <v>Select Country</v>
      </c>
      <c r="N45" s="45" t="str">
        <f t="shared" si="0"/>
        <v>-</v>
      </c>
      <c r="O45" s="74" t="str">
        <f t="shared" si="1"/>
        <v>Scope 3Hotel stay</v>
      </c>
      <c r="Z45" s="74" t="s">
        <v>349</v>
      </c>
    </row>
    <row r="46" spans="2:26" s="52" customFormat="1" ht="21" customHeight="1">
      <c r="B46" s="64"/>
      <c r="C46" s="64"/>
      <c r="D46" s="62"/>
      <c r="E46" s="60"/>
      <c r="F46" s="60"/>
      <c r="H46" s="132" t="s">
        <v>444</v>
      </c>
      <c r="I46" s="132" t="s">
        <v>740</v>
      </c>
      <c r="J46" s="64"/>
      <c r="K46" s="64"/>
      <c r="L46" s="64"/>
      <c r="M46" s="65" t="str">
        <f>_xlfn.XLOOKUP(O46,DB!N:N,DB!J:J,"Select Country",0,1)</f>
        <v>Select Country</v>
      </c>
      <c r="N46" s="45" t="str">
        <f t="shared" si="0"/>
        <v>-</v>
      </c>
      <c r="O46" s="74" t="str">
        <f t="shared" si="1"/>
        <v>Scope 3Hotel stay</v>
      </c>
      <c r="Z46" s="74" t="s">
        <v>350</v>
      </c>
    </row>
    <row r="47" spans="2:26" s="52" customFormat="1" ht="21" customHeight="1">
      <c r="B47" s="62"/>
      <c r="C47" s="62"/>
      <c r="D47" s="62"/>
      <c r="E47" s="60"/>
      <c r="F47" s="60"/>
      <c r="H47" s="132" t="s">
        <v>444</v>
      </c>
      <c r="I47" s="132" t="s">
        <v>740</v>
      </c>
      <c r="J47" s="62"/>
      <c r="K47" s="62"/>
      <c r="L47" s="62"/>
      <c r="M47" s="65" t="str">
        <f>_xlfn.XLOOKUP(O47,DB!N:N,DB!J:J,"Select Country",0,1)</f>
        <v>Select Country</v>
      </c>
      <c r="N47" s="45" t="str">
        <f t="shared" si="0"/>
        <v>-</v>
      </c>
      <c r="O47" s="74" t="str">
        <f t="shared" si="1"/>
        <v>Scope 3Hotel stay</v>
      </c>
      <c r="Z47" s="74" t="s">
        <v>351</v>
      </c>
    </row>
    <row r="48" spans="2:26" s="52" customFormat="1" ht="21" customHeight="1">
      <c r="B48" s="62"/>
      <c r="C48" s="62"/>
      <c r="D48" s="62"/>
      <c r="E48" s="60"/>
      <c r="F48" s="60"/>
      <c r="H48" s="132" t="s">
        <v>444</v>
      </c>
      <c r="I48" s="132" t="s">
        <v>740</v>
      </c>
      <c r="J48" s="62"/>
      <c r="K48" s="62"/>
      <c r="L48" s="62"/>
      <c r="M48" s="65" t="str">
        <f>_xlfn.XLOOKUP(O48,DB!N:N,DB!J:J,"Select Country",0,1)</f>
        <v>Select Country</v>
      </c>
      <c r="N48" s="45" t="str">
        <f t="shared" si="0"/>
        <v>-</v>
      </c>
      <c r="O48" s="74" t="str">
        <f t="shared" si="1"/>
        <v>Scope 3Hotel stay</v>
      </c>
      <c r="Z48" s="74" t="s">
        <v>352</v>
      </c>
    </row>
    <row r="49" spans="2:26" s="52" customFormat="1" ht="21" customHeight="1">
      <c r="B49" s="62"/>
      <c r="C49" s="62"/>
      <c r="D49" s="62"/>
      <c r="E49" s="60"/>
      <c r="F49" s="60"/>
      <c r="H49" s="132" t="s">
        <v>444</v>
      </c>
      <c r="I49" s="132" t="s">
        <v>740</v>
      </c>
      <c r="J49" s="62"/>
      <c r="K49" s="62"/>
      <c r="L49" s="62"/>
      <c r="M49" s="65" t="str">
        <f>_xlfn.XLOOKUP(O49,DB!N:N,DB!J:J,"Select Country",0,1)</f>
        <v>Select Country</v>
      </c>
      <c r="N49" s="45" t="str">
        <f t="shared" si="0"/>
        <v>-</v>
      </c>
      <c r="O49" s="74" t="str">
        <f t="shared" si="1"/>
        <v>Scope 3Hotel stay</v>
      </c>
      <c r="Z49" s="74" t="s">
        <v>353</v>
      </c>
    </row>
    <row r="50" spans="2:26" s="52" customFormat="1" ht="21" customHeight="1">
      <c r="B50" s="62"/>
      <c r="C50" s="62"/>
      <c r="D50" s="62"/>
      <c r="E50" s="60"/>
      <c r="F50" s="60"/>
      <c r="H50" s="132" t="s">
        <v>444</v>
      </c>
      <c r="I50" s="132" t="s">
        <v>740</v>
      </c>
      <c r="J50" s="62"/>
      <c r="K50" s="62"/>
      <c r="L50" s="62"/>
      <c r="M50" s="65" t="str">
        <f>_xlfn.XLOOKUP(O50,DB!N:N,DB!J:J,"Select Country",0,1)</f>
        <v>Select Country</v>
      </c>
      <c r="N50" s="45" t="str">
        <f>IF(OR(J50="",J50="Choose a country from the list"),"-",M50*L50*K50)</f>
        <v>-</v>
      </c>
      <c r="O50" s="74" t="str">
        <f t="shared" si="1"/>
        <v>Scope 3Hotel stay</v>
      </c>
      <c r="Z50" s="74" t="s">
        <v>354</v>
      </c>
    </row>
    <row r="51" spans="2:26" s="52" customFormat="1" ht="21" customHeight="1">
      <c r="B51" s="62"/>
      <c r="C51" s="62"/>
      <c r="D51" s="62"/>
      <c r="E51" s="60"/>
      <c r="F51" s="60"/>
      <c r="H51" s="132" t="s">
        <v>444</v>
      </c>
      <c r="I51" s="132" t="s">
        <v>740</v>
      </c>
      <c r="J51" s="62"/>
      <c r="K51" s="62"/>
      <c r="L51" s="62"/>
      <c r="M51" s="65" t="str">
        <f>_xlfn.XLOOKUP(O51,DB!N:N,DB!J:J,"Select Country",0,1)</f>
        <v>Select Country</v>
      </c>
      <c r="N51" s="45" t="str">
        <f t="shared" si="0"/>
        <v>-</v>
      </c>
      <c r="O51" s="74" t="str">
        <f t="shared" si="1"/>
        <v>Scope 3Hotel stay</v>
      </c>
      <c r="Z51" s="74" t="s">
        <v>360</v>
      </c>
    </row>
    <row r="52" spans="2:26" s="52" customFormat="1" ht="21" customHeight="1">
      <c r="B52" s="62"/>
      <c r="C52" s="62"/>
      <c r="D52" s="62"/>
      <c r="E52" s="60"/>
      <c r="F52" s="60"/>
      <c r="H52" s="132" t="s">
        <v>444</v>
      </c>
      <c r="I52" s="132" t="s">
        <v>740</v>
      </c>
      <c r="J52" s="62"/>
      <c r="K52" s="62"/>
      <c r="L52" s="62"/>
      <c r="M52" s="65" t="str">
        <f>_xlfn.XLOOKUP(O52,DB!N:N,DB!J:J,"Select Country",0,1)</f>
        <v>Select Country</v>
      </c>
      <c r="N52" s="45" t="str">
        <f t="shared" si="0"/>
        <v>-</v>
      </c>
      <c r="O52" s="74" t="str">
        <f t="shared" si="1"/>
        <v>Scope 3Hotel stay</v>
      </c>
      <c r="Z52" s="74" t="s">
        <v>365</v>
      </c>
    </row>
    <row r="53" spans="2:26" s="52" customFormat="1" ht="21" customHeight="1">
      <c r="B53" s="62"/>
      <c r="C53" s="62"/>
      <c r="D53" s="62"/>
      <c r="E53" s="60"/>
      <c r="F53" s="60"/>
      <c r="H53" s="132" t="s">
        <v>444</v>
      </c>
      <c r="I53" s="132" t="s">
        <v>740</v>
      </c>
      <c r="J53" s="62"/>
      <c r="K53" s="62"/>
      <c r="L53" s="62"/>
      <c r="M53" s="65" t="str">
        <f>_xlfn.XLOOKUP(O53,DB!N:N,DB!J:J,"Select Country",0,1)</f>
        <v>Select Country</v>
      </c>
      <c r="N53" s="45" t="str">
        <f t="shared" si="0"/>
        <v>-</v>
      </c>
      <c r="O53" s="74" t="str">
        <f t="shared" si="1"/>
        <v>Scope 3Hotel stay</v>
      </c>
      <c r="Z53" s="74" t="s">
        <v>369</v>
      </c>
    </row>
    <row r="54" spans="2:26" s="52" customFormat="1" ht="21" customHeight="1">
      <c r="B54" s="62"/>
      <c r="C54" s="62"/>
      <c r="D54" s="62"/>
      <c r="E54" s="60"/>
      <c r="F54" s="60"/>
      <c r="H54" s="132" t="s">
        <v>444</v>
      </c>
      <c r="I54" s="132" t="s">
        <v>740</v>
      </c>
      <c r="J54" s="62"/>
      <c r="K54" s="62"/>
      <c r="L54" s="62"/>
      <c r="M54" s="65" t="str">
        <f>_xlfn.XLOOKUP(O54,DB!N:N,DB!J:J,"Select Country",0,1)</f>
        <v>Select Country</v>
      </c>
      <c r="N54" s="45" t="str">
        <f t="shared" si="0"/>
        <v>-</v>
      </c>
      <c r="O54" s="74" t="str">
        <f t="shared" si="1"/>
        <v>Scope 3Hotel stay</v>
      </c>
      <c r="Z54" s="74" t="s">
        <v>371</v>
      </c>
    </row>
    <row r="55" spans="2:26" s="52" customFormat="1" ht="21" customHeight="1">
      <c r="B55" s="64"/>
      <c r="C55" s="64"/>
      <c r="D55" s="62"/>
      <c r="E55" s="60"/>
      <c r="F55" s="60"/>
      <c r="H55" s="132" t="s">
        <v>444</v>
      </c>
      <c r="I55" s="132" t="s">
        <v>740</v>
      </c>
      <c r="J55" s="64"/>
      <c r="K55" s="64"/>
      <c r="L55" s="64"/>
      <c r="M55" s="65" t="str">
        <f>_xlfn.XLOOKUP(O55,DB!N:N,DB!J:J,"Select Country",0,1)</f>
        <v>Select Country</v>
      </c>
      <c r="N55" s="45" t="str">
        <f t="shared" si="0"/>
        <v>-</v>
      </c>
      <c r="O55" s="74" t="str">
        <f t="shared" si="1"/>
        <v>Scope 3Hotel stay</v>
      </c>
      <c r="Z55" s="74" t="s">
        <v>377</v>
      </c>
    </row>
    <row r="56" spans="2:26" s="52" customFormat="1" ht="21" customHeight="1">
      <c r="B56" s="64"/>
      <c r="C56" s="64"/>
      <c r="D56" s="62"/>
      <c r="E56" s="60"/>
      <c r="F56" s="60"/>
      <c r="H56" s="132" t="s">
        <v>444</v>
      </c>
      <c r="I56" s="132" t="s">
        <v>740</v>
      </c>
      <c r="J56" s="64"/>
      <c r="K56" s="64"/>
      <c r="L56" s="64"/>
      <c r="M56" s="65" t="str">
        <f>_xlfn.XLOOKUP(O56,DB!N:N,DB!J:J,"Select Country",0,1)</f>
        <v>Select Country</v>
      </c>
      <c r="N56" s="45" t="str">
        <f t="shared" si="0"/>
        <v>-</v>
      </c>
      <c r="O56" s="74" t="str">
        <f t="shared" si="1"/>
        <v>Scope 3Hotel stay</v>
      </c>
      <c r="Z56" s="74" t="s">
        <v>380</v>
      </c>
    </row>
    <row r="57" spans="2:26" s="52" customFormat="1" ht="21" customHeight="1">
      <c r="B57" s="64"/>
      <c r="C57" s="64"/>
      <c r="D57" s="62"/>
      <c r="E57" s="60"/>
      <c r="F57" s="60"/>
      <c r="H57" s="132" t="s">
        <v>444</v>
      </c>
      <c r="I57" s="132" t="s">
        <v>740</v>
      </c>
      <c r="J57" s="64"/>
      <c r="K57" s="64"/>
      <c r="L57" s="64"/>
      <c r="M57" s="65" t="str">
        <f>_xlfn.XLOOKUP(O57,DB!N:N,DB!J:J,"Select Country",0,1)</f>
        <v>Select Country</v>
      </c>
      <c r="N57" s="45" t="str">
        <f t="shared" si="0"/>
        <v>-</v>
      </c>
      <c r="O57" s="74" t="str">
        <f t="shared" si="1"/>
        <v>Scope 3Hotel stay</v>
      </c>
      <c r="Z57" s="74" t="s">
        <v>386</v>
      </c>
    </row>
    <row r="58" spans="2:26" s="52" customFormat="1" ht="21" customHeight="1">
      <c r="B58" s="64"/>
      <c r="C58" s="64"/>
      <c r="D58" s="62"/>
      <c r="E58" s="60"/>
      <c r="F58" s="60"/>
      <c r="H58" s="132" t="s">
        <v>444</v>
      </c>
      <c r="I58" s="132" t="s">
        <v>740</v>
      </c>
      <c r="J58" s="64"/>
      <c r="K58" s="64"/>
      <c r="L58" s="64"/>
      <c r="M58" s="65" t="str">
        <f>_xlfn.XLOOKUP(O58,DB!N:N,DB!J:J,"Select Country",0,1)</f>
        <v>Select Country</v>
      </c>
      <c r="N58" s="45" t="str">
        <f t="shared" si="0"/>
        <v>-</v>
      </c>
      <c r="O58" s="74" t="str">
        <f t="shared" si="1"/>
        <v>Scope 3Hotel stay</v>
      </c>
      <c r="Z58" s="74" t="s">
        <v>391</v>
      </c>
    </row>
    <row r="59" spans="2:26" s="52" customFormat="1" ht="21" customHeight="1">
      <c r="B59" s="64"/>
      <c r="C59" s="64"/>
      <c r="D59" s="62"/>
      <c r="E59" s="60"/>
      <c r="F59" s="60"/>
      <c r="H59" s="132" t="s">
        <v>444</v>
      </c>
      <c r="I59" s="132" t="s">
        <v>740</v>
      </c>
      <c r="J59" s="64"/>
      <c r="K59" s="64"/>
      <c r="L59" s="64"/>
      <c r="M59" s="65" t="str">
        <f>_xlfn.XLOOKUP(O59,DB!N:N,DB!J:J,"Select Country",0,1)</f>
        <v>Select Country</v>
      </c>
      <c r="N59" s="45" t="str">
        <f t="shared" si="0"/>
        <v>-</v>
      </c>
      <c r="O59" s="74" t="str">
        <f t="shared" si="1"/>
        <v>Scope 3Hotel stay</v>
      </c>
      <c r="Z59" s="74" t="s">
        <v>501</v>
      </c>
    </row>
    <row r="60" spans="2:26" s="52" customFormat="1" ht="21" customHeight="1">
      <c r="B60" s="64"/>
      <c r="C60" s="64"/>
      <c r="D60" s="62"/>
      <c r="E60" s="60"/>
      <c r="F60" s="60"/>
      <c r="H60" s="132" t="s">
        <v>444</v>
      </c>
      <c r="I60" s="132" t="s">
        <v>740</v>
      </c>
      <c r="J60" s="64"/>
      <c r="K60" s="64"/>
      <c r="L60" s="64"/>
      <c r="M60" s="65" t="str">
        <f>_xlfn.XLOOKUP(O60,DB!N:N,DB!J:J,"Select Country",0,1)</f>
        <v>Select Country</v>
      </c>
      <c r="N60" s="45" t="str">
        <f t="shared" si="0"/>
        <v>-</v>
      </c>
      <c r="O60" s="74" t="str">
        <f t="shared" si="1"/>
        <v>Scope 3Hotel stay</v>
      </c>
      <c r="Z60" s="74" t="s">
        <v>502</v>
      </c>
    </row>
    <row r="61" spans="2:26" s="52" customFormat="1" ht="21" customHeight="1">
      <c r="B61" s="64"/>
      <c r="C61" s="64"/>
      <c r="D61" s="62"/>
      <c r="E61" s="60"/>
      <c r="F61" s="60"/>
      <c r="H61" s="132" t="s">
        <v>444</v>
      </c>
      <c r="I61" s="132" t="s">
        <v>740</v>
      </c>
      <c r="J61" s="64"/>
      <c r="K61" s="64"/>
      <c r="L61" s="64"/>
      <c r="M61" s="65" t="str">
        <f>_xlfn.XLOOKUP(O61,DB!N:N,DB!J:J,"Select Country",0,1)</f>
        <v>Select Country</v>
      </c>
      <c r="N61" s="45" t="str">
        <f t="shared" si="0"/>
        <v>-</v>
      </c>
      <c r="O61" s="74" t="str">
        <f t="shared" si="1"/>
        <v>Scope 3Hotel stay</v>
      </c>
      <c r="Z61" s="74" t="s">
        <v>503</v>
      </c>
    </row>
    <row r="62" spans="2:26" s="52" customFormat="1" ht="21" customHeight="1">
      <c r="B62" s="64"/>
      <c r="C62" s="64"/>
      <c r="D62" s="62"/>
      <c r="E62" s="60"/>
      <c r="F62" s="60"/>
      <c r="H62" s="132" t="s">
        <v>444</v>
      </c>
      <c r="I62" s="132" t="s">
        <v>740</v>
      </c>
      <c r="J62" s="64"/>
      <c r="K62" s="64"/>
      <c r="L62" s="64"/>
      <c r="M62" s="65" t="str">
        <f>_xlfn.XLOOKUP(O62,DB!N:N,DB!J:J,"Select Country",0,1)</f>
        <v>Select Country</v>
      </c>
      <c r="N62" s="45" t="str">
        <f t="shared" si="0"/>
        <v>-</v>
      </c>
      <c r="O62" s="74" t="str">
        <f t="shared" si="1"/>
        <v>Scope 3Hotel stay</v>
      </c>
      <c r="Z62" s="74"/>
    </row>
    <row r="63" spans="2:26" s="52" customFormat="1" ht="21" customHeight="1">
      <c r="B63" s="64"/>
      <c r="C63" s="64"/>
      <c r="D63" s="62"/>
      <c r="E63" s="60"/>
      <c r="F63" s="60"/>
      <c r="H63" s="132" t="s">
        <v>444</v>
      </c>
      <c r="I63" s="132" t="s">
        <v>740</v>
      </c>
      <c r="J63" s="64"/>
      <c r="K63" s="64"/>
      <c r="L63" s="64"/>
      <c r="M63" s="65" t="str">
        <f>_xlfn.XLOOKUP(O63,DB!N:N,DB!J:J,"Select Country",0,1)</f>
        <v>Select Country</v>
      </c>
      <c r="N63" s="45" t="str">
        <f t="shared" si="0"/>
        <v>-</v>
      </c>
      <c r="O63" s="74" t="str">
        <f t="shared" si="1"/>
        <v>Scope 3Hotel stay</v>
      </c>
      <c r="Z63" s="74"/>
    </row>
    <row r="64" spans="2:26" s="52" customFormat="1" ht="21" customHeight="1">
      <c r="B64" s="64"/>
      <c r="C64" s="64"/>
      <c r="D64" s="62"/>
      <c r="E64" s="60"/>
      <c r="F64" s="60"/>
      <c r="H64" s="132" t="s">
        <v>444</v>
      </c>
      <c r="I64" s="132" t="s">
        <v>740</v>
      </c>
      <c r="J64" s="64"/>
      <c r="K64" s="64"/>
      <c r="L64" s="64"/>
      <c r="M64" s="65" t="str">
        <f>_xlfn.XLOOKUP(O64,DB!N:N,DB!J:J,"Select Country",0,1)</f>
        <v>Select Country</v>
      </c>
      <c r="N64" s="45" t="str">
        <f t="shared" si="0"/>
        <v>-</v>
      </c>
      <c r="O64" s="74" t="str">
        <f t="shared" si="1"/>
        <v>Scope 3Hotel stay</v>
      </c>
      <c r="Z64" s="74"/>
    </row>
    <row r="65" spans="2:26" s="52" customFormat="1" ht="21" customHeight="1">
      <c r="B65" s="64"/>
      <c r="C65" s="64"/>
      <c r="D65" s="62"/>
      <c r="E65" s="60"/>
      <c r="F65" s="60"/>
      <c r="H65" s="132" t="s">
        <v>444</v>
      </c>
      <c r="I65" s="132" t="s">
        <v>740</v>
      </c>
      <c r="J65" s="64"/>
      <c r="K65" s="64"/>
      <c r="L65" s="64"/>
      <c r="M65" s="65" t="str">
        <f>_xlfn.XLOOKUP(O65,DB!N:N,DB!J:J,"Select Country",0,1)</f>
        <v>Select Country</v>
      </c>
      <c r="N65" s="45" t="str">
        <f t="shared" si="0"/>
        <v>-</v>
      </c>
      <c r="O65" s="74" t="str">
        <f t="shared" si="1"/>
        <v>Scope 3Hotel stay</v>
      </c>
      <c r="Z65" s="74"/>
    </row>
    <row r="66" spans="2:26" s="52" customFormat="1" ht="21" customHeight="1">
      <c r="B66" s="64"/>
      <c r="C66" s="64"/>
      <c r="D66" s="62"/>
      <c r="E66" s="60"/>
      <c r="F66" s="60"/>
      <c r="H66" s="132" t="s">
        <v>444</v>
      </c>
      <c r="I66" s="132" t="s">
        <v>740</v>
      </c>
      <c r="J66" s="64"/>
      <c r="K66" s="64"/>
      <c r="L66" s="64"/>
      <c r="M66" s="65" t="str">
        <f>_xlfn.XLOOKUP(O66,DB!N:N,DB!J:J,"Select Country",0,1)</f>
        <v>Select Country</v>
      </c>
      <c r="N66" s="45" t="str">
        <f t="shared" si="0"/>
        <v>-</v>
      </c>
      <c r="O66" s="74" t="str">
        <f t="shared" si="1"/>
        <v>Scope 3Hotel stay</v>
      </c>
      <c r="Z66" s="74"/>
    </row>
    <row r="67" spans="2:26" s="52" customFormat="1" ht="21" customHeight="1">
      <c r="B67" s="62"/>
      <c r="C67" s="62"/>
      <c r="D67" s="62"/>
      <c r="E67" s="60"/>
      <c r="F67" s="60"/>
      <c r="H67" s="132" t="s">
        <v>444</v>
      </c>
      <c r="I67" s="132" t="s">
        <v>740</v>
      </c>
      <c r="J67" s="62"/>
      <c r="K67" s="62"/>
      <c r="L67" s="62"/>
      <c r="M67" s="65" t="str">
        <f>_xlfn.XLOOKUP(O67,DB!N:N,DB!J:J,"Select Country",0,1)</f>
        <v>Select Country</v>
      </c>
      <c r="N67" s="45" t="str">
        <f t="shared" si="0"/>
        <v>-</v>
      </c>
      <c r="O67" s="74" t="str">
        <f t="shared" si="1"/>
        <v>Scope 3Hotel stay</v>
      </c>
      <c r="Z67" s="74"/>
    </row>
    <row r="68" spans="2:26" s="52" customFormat="1" ht="21" customHeight="1">
      <c r="B68" s="62"/>
      <c r="C68" s="62"/>
      <c r="D68" s="62"/>
      <c r="E68" s="60"/>
      <c r="F68" s="60"/>
      <c r="H68" s="132" t="s">
        <v>444</v>
      </c>
      <c r="I68" s="132" t="s">
        <v>740</v>
      </c>
      <c r="J68" s="62"/>
      <c r="K68" s="62"/>
      <c r="L68" s="62"/>
      <c r="M68" s="65" t="str">
        <f>_xlfn.XLOOKUP(O68,DB!N:N,DB!J:J,"Select Country",0,1)</f>
        <v>Select Country</v>
      </c>
      <c r="N68" s="45" t="str">
        <f t="shared" si="0"/>
        <v>-</v>
      </c>
      <c r="O68" s="74" t="str">
        <f t="shared" si="1"/>
        <v>Scope 3Hotel stay</v>
      </c>
      <c r="Z68" s="74"/>
    </row>
    <row r="69" spans="2:26" s="52" customFormat="1" ht="21" customHeight="1">
      <c r="B69" s="62"/>
      <c r="C69" s="62"/>
      <c r="D69" s="62"/>
      <c r="E69" s="60"/>
      <c r="F69" s="60"/>
      <c r="H69" s="132" t="s">
        <v>444</v>
      </c>
      <c r="I69" s="132" t="s">
        <v>740</v>
      </c>
      <c r="J69" s="62"/>
      <c r="K69" s="62"/>
      <c r="L69" s="62"/>
      <c r="M69" s="65" t="str">
        <f>_xlfn.XLOOKUP(O69,DB!N:N,DB!J:J,"Select Country",0,1)</f>
        <v>Select Country</v>
      </c>
      <c r="N69" s="45" t="str">
        <f t="shared" si="0"/>
        <v>-</v>
      </c>
      <c r="O69" s="74" t="str">
        <f t="shared" si="1"/>
        <v>Scope 3Hotel stay</v>
      </c>
      <c r="Z69" s="74"/>
    </row>
    <row r="70" spans="2:26" s="52" customFormat="1" ht="21" customHeight="1">
      <c r="B70" s="64"/>
      <c r="C70" s="64"/>
      <c r="D70" s="62"/>
      <c r="E70" s="60"/>
      <c r="F70" s="60"/>
      <c r="H70" s="132" t="s">
        <v>444</v>
      </c>
      <c r="I70" s="132" t="s">
        <v>740</v>
      </c>
      <c r="J70" s="64"/>
      <c r="K70" s="64"/>
      <c r="L70" s="64"/>
      <c r="M70" s="65" t="str">
        <f>_xlfn.XLOOKUP(O70,DB!N:N,DB!J:J,"Select Country",0,1)</f>
        <v>Select Country</v>
      </c>
      <c r="N70" s="45" t="str">
        <f t="shared" si="0"/>
        <v>-</v>
      </c>
      <c r="O70" s="74" t="str">
        <f t="shared" si="1"/>
        <v>Scope 3Hotel stay</v>
      </c>
      <c r="Z70" s="74"/>
    </row>
    <row r="71" spans="2:26" s="52" customFormat="1" ht="21" customHeight="1">
      <c r="B71" s="64"/>
      <c r="C71" s="64"/>
      <c r="D71" s="62"/>
      <c r="E71" s="60"/>
      <c r="F71" s="60"/>
      <c r="H71" s="132" t="s">
        <v>444</v>
      </c>
      <c r="I71" s="132" t="s">
        <v>740</v>
      </c>
      <c r="J71" s="64"/>
      <c r="K71" s="64"/>
      <c r="L71" s="64"/>
      <c r="M71" s="65" t="str">
        <f>_xlfn.XLOOKUP(O71,DB!N:N,DB!J:J,"Select Country",0,1)</f>
        <v>Select Country</v>
      </c>
      <c r="N71" s="45" t="str">
        <f t="shared" ref="N71:N134" si="2">IF(J71="","-",M71*L71*K71)</f>
        <v>-</v>
      </c>
      <c r="O71" s="74" t="str">
        <f t="shared" ref="O71:O134" si="3">_xlfn.CONCAT(H71,I71,J71)</f>
        <v>Scope 3Hotel stay</v>
      </c>
      <c r="Z71" s="74"/>
    </row>
    <row r="72" spans="2:26" s="52" customFormat="1" ht="21" customHeight="1">
      <c r="B72" s="64"/>
      <c r="C72" s="64"/>
      <c r="D72" s="62"/>
      <c r="E72" s="60"/>
      <c r="F72" s="60"/>
      <c r="H72" s="132" t="s">
        <v>444</v>
      </c>
      <c r="I72" s="132" t="s">
        <v>740</v>
      </c>
      <c r="J72" s="64"/>
      <c r="K72" s="64"/>
      <c r="L72" s="64"/>
      <c r="M72" s="65" t="str">
        <f>_xlfn.XLOOKUP(O72,DB!N:N,DB!J:J,"Select Country",0,1)</f>
        <v>Select Country</v>
      </c>
      <c r="N72" s="45" t="str">
        <f t="shared" si="2"/>
        <v>-</v>
      </c>
      <c r="O72" s="74" t="str">
        <f t="shared" si="3"/>
        <v>Scope 3Hotel stay</v>
      </c>
      <c r="Z72" s="74"/>
    </row>
    <row r="73" spans="2:26" s="52" customFormat="1" ht="21" customHeight="1">
      <c r="B73" s="64"/>
      <c r="C73" s="64"/>
      <c r="D73" s="62"/>
      <c r="E73" s="60"/>
      <c r="F73" s="60"/>
      <c r="H73" s="132" t="s">
        <v>444</v>
      </c>
      <c r="I73" s="132" t="s">
        <v>740</v>
      </c>
      <c r="J73" s="64"/>
      <c r="K73" s="64"/>
      <c r="L73" s="64"/>
      <c r="M73" s="65" t="str">
        <f>_xlfn.XLOOKUP(O73,DB!N:N,DB!J:J,"Select Country",0,1)</f>
        <v>Select Country</v>
      </c>
      <c r="N73" s="45" t="str">
        <f t="shared" si="2"/>
        <v>-</v>
      </c>
      <c r="O73" s="74" t="str">
        <f t="shared" si="3"/>
        <v>Scope 3Hotel stay</v>
      </c>
      <c r="Z73" s="74"/>
    </row>
    <row r="74" spans="2:26" s="52" customFormat="1" ht="21" customHeight="1">
      <c r="B74" s="64"/>
      <c r="C74" s="64"/>
      <c r="D74" s="62"/>
      <c r="E74" s="60"/>
      <c r="F74" s="60"/>
      <c r="H74" s="132" t="s">
        <v>444</v>
      </c>
      <c r="I74" s="132" t="s">
        <v>740</v>
      </c>
      <c r="J74" s="64"/>
      <c r="K74" s="64"/>
      <c r="L74" s="64"/>
      <c r="M74" s="65" t="str">
        <f>_xlfn.XLOOKUP(O74,DB!N:N,DB!J:J,"Select Country",0,1)</f>
        <v>Select Country</v>
      </c>
      <c r="N74" s="45" t="str">
        <f t="shared" si="2"/>
        <v>-</v>
      </c>
      <c r="O74" s="74" t="str">
        <f t="shared" si="3"/>
        <v>Scope 3Hotel stay</v>
      </c>
      <c r="Z74" s="74"/>
    </row>
    <row r="75" spans="2:26" s="52" customFormat="1" ht="21" customHeight="1">
      <c r="B75" s="64"/>
      <c r="C75" s="64"/>
      <c r="D75" s="62"/>
      <c r="E75" s="60"/>
      <c r="F75" s="60"/>
      <c r="H75" s="132" t="s">
        <v>444</v>
      </c>
      <c r="I75" s="132" t="s">
        <v>740</v>
      </c>
      <c r="J75" s="64"/>
      <c r="K75" s="64"/>
      <c r="L75" s="64"/>
      <c r="M75" s="65" t="str">
        <f>_xlfn.XLOOKUP(O75,DB!N:N,DB!J:J,"Select Country",0,1)</f>
        <v>Select Country</v>
      </c>
      <c r="N75" s="45" t="str">
        <f t="shared" si="2"/>
        <v>-</v>
      </c>
      <c r="O75" s="74" t="str">
        <f t="shared" si="3"/>
        <v>Scope 3Hotel stay</v>
      </c>
      <c r="Z75" s="74"/>
    </row>
    <row r="76" spans="2:26" s="52" customFormat="1" ht="21" customHeight="1">
      <c r="B76" s="64"/>
      <c r="C76" s="64"/>
      <c r="D76" s="62"/>
      <c r="E76" s="60"/>
      <c r="F76" s="60"/>
      <c r="H76" s="132" t="s">
        <v>444</v>
      </c>
      <c r="I76" s="132" t="s">
        <v>740</v>
      </c>
      <c r="J76" s="64"/>
      <c r="K76" s="64"/>
      <c r="L76" s="64"/>
      <c r="M76" s="65" t="str">
        <f>_xlfn.XLOOKUP(O76,DB!N:N,DB!J:J,"Select Country",0,1)</f>
        <v>Select Country</v>
      </c>
      <c r="N76" s="45" t="str">
        <f t="shared" si="2"/>
        <v>-</v>
      </c>
      <c r="O76" s="74" t="str">
        <f t="shared" si="3"/>
        <v>Scope 3Hotel stay</v>
      </c>
      <c r="Z76" s="74"/>
    </row>
    <row r="77" spans="2:26" s="52" customFormat="1" ht="21" customHeight="1">
      <c r="B77" s="64"/>
      <c r="C77" s="64"/>
      <c r="D77" s="62"/>
      <c r="E77" s="60"/>
      <c r="F77" s="60"/>
      <c r="H77" s="132" t="s">
        <v>444</v>
      </c>
      <c r="I77" s="132" t="s">
        <v>740</v>
      </c>
      <c r="J77" s="64"/>
      <c r="K77" s="64"/>
      <c r="L77" s="64"/>
      <c r="M77" s="65" t="str">
        <f>_xlfn.XLOOKUP(O77,DB!N:N,DB!J:J,"Select Country",0,1)</f>
        <v>Select Country</v>
      </c>
      <c r="N77" s="45" t="str">
        <f t="shared" si="2"/>
        <v>-</v>
      </c>
      <c r="O77" s="74" t="str">
        <f t="shared" si="3"/>
        <v>Scope 3Hotel stay</v>
      </c>
      <c r="Z77" s="74"/>
    </row>
    <row r="78" spans="2:26" s="52" customFormat="1" ht="21" customHeight="1">
      <c r="B78" s="64"/>
      <c r="C78" s="64"/>
      <c r="D78" s="62"/>
      <c r="E78" s="60"/>
      <c r="F78" s="60"/>
      <c r="H78" s="132" t="s">
        <v>444</v>
      </c>
      <c r="I78" s="132" t="s">
        <v>740</v>
      </c>
      <c r="J78" s="64"/>
      <c r="K78" s="64"/>
      <c r="L78" s="64"/>
      <c r="M78" s="65" t="str">
        <f>_xlfn.XLOOKUP(O78,DB!N:N,DB!J:J,"Select Country",0,1)</f>
        <v>Select Country</v>
      </c>
      <c r="N78" s="45" t="str">
        <f t="shared" si="2"/>
        <v>-</v>
      </c>
      <c r="O78" s="74" t="str">
        <f t="shared" si="3"/>
        <v>Scope 3Hotel stay</v>
      </c>
      <c r="Z78" s="74"/>
    </row>
    <row r="79" spans="2:26" s="52" customFormat="1" ht="21" customHeight="1">
      <c r="B79" s="64"/>
      <c r="C79" s="64"/>
      <c r="D79" s="62"/>
      <c r="E79" s="60"/>
      <c r="F79" s="60"/>
      <c r="H79" s="132" t="s">
        <v>444</v>
      </c>
      <c r="I79" s="132" t="s">
        <v>740</v>
      </c>
      <c r="J79" s="64"/>
      <c r="K79" s="64"/>
      <c r="L79" s="64"/>
      <c r="M79" s="65" t="str">
        <f>_xlfn.XLOOKUP(O79,DB!N:N,DB!J:J,"Select Country",0,1)</f>
        <v>Select Country</v>
      </c>
      <c r="N79" s="45" t="str">
        <f t="shared" si="2"/>
        <v>-</v>
      </c>
      <c r="O79" s="74" t="str">
        <f t="shared" si="3"/>
        <v>Scope 3Hotel stay</v>
      </c>
      <c r="Z79" s="74"/>
    </row>
    <row r="80" spans="2:26" s="52" customFormat="1" ht="21" customHeight="1">
      <c r="B80" s="64"/>
      <c r="C80" s="64"/>
      <c r="D80" s="62"/>
      <c r="E80" s="60"/>
      <c r="F80" s="60"/>
      <c r="H80" s="132" t="s">
        <v>444</v>
      </c>
      <c r="I80" s="132" t="s">
        <v>740</v>
      </c>
      <c r="J80" s="64"/>
      <c r="K80" s="64"/>
      <c r="L80" s="64"/>
      <c r="M80" s="65" t="str">
        <f>_xlfn.XLOOKUP(O80,DB!N:N,DB!J:J,"Select Country",0,1)</f>
        <v>Select Country</v>
      </c>
      <c r="N80" s="45" t="str">
        <f t="shared" si="2"/>
        <v>-</v>
      </c>
      <c r="O80" s="74" t="str">
        <f t="shared" si="3"/>
        <v>Scope 3Hotel stay</v>
      </c>
      <c r="Z80" s="74"/>
    </row>
    <row r="81" spans="2:26" s="52" customFormat="1" ht="21" customHeight="1">
      <c r="B81" s="64"/>
      <c r="C81" s="64"/>
      <c r="D81" s="62"/>
      <c r="E81" s="60"/>
      <c r="F81" s="60"/>
      <c r="H81" s="132" t="s">
        <v>444</v>
      </c>
      <c r="I81" s="132" t="s">
        <v>740</v>
      </c>
      <c r="J81" s="64"/>
      <c r="K81" s="64"/>
      <c r="L81" s="64"/>
      <c r="M81" s="65" t="str">
        <f>_xlfn.XLOOKUP(O81,DB!N:N,DB!J:J,"Select Country",0,1)</f>
        <v>Select Country</v>
      </c>
      <c r="N81" s="45" t="str">
        <f t="shared" si="2"/>
        <v>-</v>
      </c>
      <c r="O81" s="74" t="str">
        <f t="shared" si="3"/>
        <v>Scope 3Hotel stay</v>
      </c>
      <c r="Z81" s="74"/>
    </row>
    <row r="82" spans="2:26" s="52" customFormat="1" ht="21" customHeight="1">
      <c r="B82" s="64"/>
      <c r="C82" s="64"/>
      <c r="D82" s="62"/>
      <c r="E82" s="60"/>
      <c r="F82" s="60"/>
      <c r="H82" s="132" t="s">
        <v>444</v>
      </c>
      <c r="I82" s="132" t="s">
        <v>740</v>
      </c>
      <c r="J82" s="64"/>
      <c r="K82" s="64"/>
      <c r="L82" s="64"/>
      <c r="M82" s="65" t="str">
        <f>_xlfn.XLOOKUP(O82,DB!N:N,DB!J:J,"Select Country",0,1)</f>
        <v>Select Country</v>
      </c>
      <c r="N82" s="45" t="str">
        <f t="shared" si="2"/>
        <v>-</v>
      </c>
      <c r="O82" s="74" t="str">
        <f t="shared" si="3"/>
        <v>Scope 3Hotel stay</v>
      </c>
      <c r="Z82" s="74"/>
    </row>
    <row r="83" spans="2:26" s="52" customFormat="1" ht="21" customHeight="1">
      <c r="B83" s="64"/>
      <c r="C83" s="64"/>
      <c r="D83" s="62"/>
      <c r="E83" s="60"/>
      <c r="F83" s="60"/>
      <c r="H83" s="132" t="s">
        <v>444</v>
      </c>
      <c r="I83" s="132" t="s">
        <v>740</v>
      </c>
      <c r="J83" s="64"/>
      <c r="K83" s="64"/>
      <c r="L83" s="64"/>
      <c r="M83" s="65" t="str">
        <f>_xlfn.XLOOKUP(O83,DB!N:N,DB!J:J,"Select Country",0,1)</f>
        <v>Select Country</v>
      </c>
      <c r="N83" s="45" t="str">
        <f t="shared" si="2"/>
        <v>-</v>
      </c>
      <c r="O83" s="74" t="str">
        <f t="shared" si="3"/>
        <v>Scope 3Hotel stay</v>
      </c>
      <c r="Z83" s="74"/>
    </row>
    <row r="84" spans="2:26" s="52" customFormat="1" ht="21" customHeight="1">
      <c r="B84" s="64"/>
      <c r="C84" s="64"/>
      <c r="D84" s="62"/>
      <c r="E84" s="60"/>
      <c r="F84" s="60"/>
      <c r="H84" s="132" t="s">
        <v>444</v>
      </c>
      <c r="I84" s="132" t="s">
        <v>740</v>
      </c>
      <c r="J84" s="64"/>
      <c r="K84" s="64"/>
      <c r="L84" s="64"/>
      <c r="M84" s="65" t="str">
        <f>_xlfn.XLOOKUP(O84,DB!N:N,DB!J:J,"Select Country",0,1)</f>
        <v>Select Country</v>
      </c>
      <c r="N84" s="45" t="str">
        <f t="shared" si="2"/>
        <v>-</v>
      </c>
      <c r="O84" s="74" t="str">
        <f t="shared" si="3"/>
        <v>Scope 3Hotel stay</v>
      </c>
      <c r="Z84" s="74"/>
    </row>
    <row r="85" spans="2:26" s="52" customFormat="1" ht="21" customHeight="1">
      <c r="B85" s="64"/>
      <c r="C85" s="64"/>
      <c r="D85" s="62"/>
      <c r="E85" s="60"/>
      <c r="F85" s="60"/>
      <c r="H85" s="132" t="s">
        <v>444</v>
      </c>
      <c r="I85" s="132" t="s">
        <v>740</v>
      </c>
      <c r="J85" s="64"/>
      <c r="K85" s="64"/>
      <c r="L85" s="64"/>
      <c r="M85" s="65" t="str">
        <f>_xlfn.XLOOKUP(O85,DB!N:N,DB!J:J,"Select Country",0,1)</f>
        <v>Select Country</v>
      </c>
      <c r="N85" s="45" t="str">
        <f t="shared" si="2"/>
        <v>-</v>
      </c>
      <c r="O85" s="74" t="str">
        <f t="shared" si="3"/>
        <v>Scope 3Hotel stay</v>
      </c>
      <c r="Z85" s="74"/>
    </row>
    <row r="86" spans="2:26" s="52" customFormat="1" ht="21" customHeight="1">
      <c r="B86" s="62"/>
      <c r="C86" s="62"/>
      <c r="D86" s="62"/>
      <c r="E86" s="60"/>
      <c r="F86" s="60"/>
      <c r="H86" s="132" t="s">
        <v>444</v>
      </c>
      <c r="I86" s="132" t="s">
        <v>740</v>
      </c>
      <c r="J86" s="62"/>
      <c r="K86" s="62"/>
      <c r="L86" s="62"/>
      <c r="M86" s="65" t="str">
        <f>_xlfn.XLOOKUP(O86,DB!N:N,DB!J:J,"Select Country",0,1)</f>
        <v>Select Country</v>
      </c>
      <c r="N86" s="45" t="str">
        <f t="shared" si="2"/>
        <v>-</v>
      </c>
      <c r="O86" s="74" t="str">
        <f t="shared" si="3"/>
        <v>Scope 3Hotel stay</v>
      </c>
      <c r="Z86" s="74"/>
    </row>
    <row r="87" spans="2:26" s="52" customFormat="1" ht="21" customHeight="1">
      <c r="B87" s="62"/>
      <c r="C87" s="62"/>
      <c r="D87" s="62"/>
      <c r="E87" s="60"/>
      <c r="F87" s="60"/>
      <c r="H87" s="132" t="s">
        <v>444</v>
      </c>
      <c r="I87" s="132" t="s">
        <v>740</v>
      </c>
      <c r="J87" s="62"/>
      <c r="K87" s="62"/>
      <c r="L87" s="62"/>
      <c r="M87" s="65" t="str">
        <f>_xlfn.XLOOKUP(O87,DB!N:N,DB!J:J,"Select Country",0,1)</f>
        <v>Select Country</v>
      </c>
      <c r="N87" s="45" t="str">
        <f t="shared" si="2"/>
        <v>-</v>
      </c>
      <c r="O87" s="74" t="str">
        <f t="shared" si="3"/>
        <v>Scope 3Hotel stay</v>
      </c>
      <c r="Z87" s="74"/>
    </row>
    <row r="88" spans="2:26" s="52" customFormat="1" ht="21" customHeight="1">
      <c r="B88" s="62"/>
      <c r="C88" s="62"/>
      <c r="D88" s="62"/>
      <c r="E88" s="60"/>
      <c r="F88" s="60"/>
      <c r="H88" s="132" t="s">
        <v>444</v>
      </c>
      <c r="I88" s="132" t="s">
        <v>740</v>
      </c>
      <c r="J88" s="62"/>
      <c r="K88" s="62"/>
      <c r="L88" s="62"/>
      <c r="M88" s="65" t="str">
        <f>_xlfn.XLOOKUP(O88,DB!N:N,DB!J:J,"Select Country",0,1)</f>
        <v>Select Country</v>
      </c>
      <c r="N88" s="45" t="str">
        <f t="shared" si="2"/>
        <v>-</v>
      </c>
      <c r="O88" s="74" t="str">
        <f t="shared" si="3"/>
        <v>Scope 3Hotel stay</v>
      </c>
      <c r="Z88" s="74"/>
    </row>
    <row r="89" spans="2:26" s="52" customFormat="1" ht="21" customHeight="1">
      <c r="B89" s="64"/>
      <c r="C89" s="64"/>
      <c r="D89" s="62"/>
      <c r="E89" s="60"/>
      <c r="F89" s="60"/>
      <c r="H89" s="132" t="s">
        <v>444</v>
      </c>
      <c r="I89" s="132" t="s">
        <v>740</v>
      </c>
      <c r="J89" s="64"/>
      <c r="K89" s="64"/>
      <c r="L89" s="64"/>
      <c r="M89" s="65" t="str">
        <f>_xlfn.XLOOKUP(O89,DB!N:N,DB!J:J,"Select Country",0,1)</f>
        <v>Select Country</v>
      </c>
      <c r="N89" s="45" t="str">
        <f t="shared" si="2"/>
        <v>-</v>
      </c>
      <c r="O89" s="74" t="str">
        <f t="shared" si="3"/>
        <v>Scope 3Hotel stay</v>
      </c>
      <c r="Z89" s="74"/>
    </row>
    <row r="90" spans="2:26" s="52" customFormat="1" ht="21" customHeight="1">
      <c r="B90" s="64"/>
      <c r="C90" s="64"/>
      <c r="D90" s="62"/>
      <c r="E90" s="60"/>
      <c r="F90" s="60"/>
      <c r="H90" s="132" t="s">
        <v>444</v>
      </c>
      <c r="I90" s="132" t="s">
        <v>740</v>
      </c>
      <c r="J90" s="64"/>
      <c r="K90" s="64"/>
      <c r="L90" s="64"/>
      <c r="M90" s="65" t="str">
        <f>_xlfn.XLOOKUP(O90,DB!N:N,DB!J:J,"Select Country",0,1)</f>
        <v>Select Country</v>
      </c>
      <c r="N90" s="45" t="str">
        <f t="shared" si="2"/>
        <v>-</v>
      </c>
      <c r="O90" s="74" t="str">
        <f t="shared" si="3"/>
        <v>Scope 3Hotel stay</v>
      </c>
      <c r="Z90" s="74"/>
    </row>
    <row r="91" spans="2:26" s="52" customFormat="1" ht="21" customHeight="1">
      <c r="B91" s="64"/>
      <c r="C91" s="64"/>
      <c r="D91" s="62"/>
      <c r="E91" s="60"/>
      <c r="F91" s="60"/>
      <c r="H91" s="132" t="s">
        <v>444</v>
      </c>
      <c r="I91" s="132" t="s">
        <v>740</v>
      </c>
      <c r="J91" s="64"/>
      <c r="K91" s="64"/>
      <c r="L91" s="64"/>
      <c r="M91" s="65" t="str">
        <f>_xlfn.XLOOKUP(O91,DB!N:N,DB!J:J,"Select Country",0,1)</f>
        <v>Select Country</v>
      </c>
      <c r="N91" s="45" t="str">
        <f t="shared" si="2"/>
        <v>-</v>
      </c>
      <c r="O91" s="74" t="str">
        <f t="shared" si="3"/>
        <v>Scope 3Hotel stay</v>
      </c>
      <c r="Z91" s="74"/>
    </row>
    <row r="92" spans="2:26" s="52" customFormat="1" ht="21" customHeight="1">
      <c r="B92" s="64"/>
      <c r="C92" s="64"/>
      <c r="D92" s="62"/>
      <c r="E92" s="60"/>
      <c r="F92" s="60"/>
      <c r="H92" s="132" t="s">
        <v>444</v>
      </c>
      <c r="I92" s="132" t="s">
        <v>740</v>
      </c>
      <c r="J92" s="64"/>
      <c r="K92" s="64"/>
      <c r="L92" s="64"/>
      <c r="M92" s="65" t="str">
        <f>_xlfn.XLOOKUP(O92,DB!N:N,DB!J:J,"Select Country",0,1)</f>
        <v>Select Country</v>
      </c>
      <c r="N92" s="45" t="str">
        <f t="shared" si="2"/>
        <v>-</v>
      </c>
      <c r="O92" s="74" t="str">
        <f t="shared" si="3"/>
        <v>Scope 3Hotel stay</v>
      </c>
      <c r="Z92" s="74"/>
    </row>
    <row r="93" spans="2:26" s="52" customFormat="1" ht="21" customHeight="1">
      <c r="B93" s="64"/>
      <c r="C93" s="64"/>
      <c r="D93" s="62"/>
      <c r="E93" s="60"/>
      <c r="F93" s="60"/>
      <c r="H93" s="132" t="s">
        <v>444</v>
      </c>
      <c r="I93" s="132" t="s">
        <v>740</v>
      </c>
      <c r="J93" s="64"/>
      <c r="K93" s="64"/>
      <c r="L93" s="64"/>
      <c r="M93" s="65" t="str">
        <f>_xlfn.XLOOKUP(O93,DB!N:N,DB!J:J,"Select Country",0,1)</f>
        <v>Select Country</v>
      </c>
      <c r="N93" s="45" t="str">
        <f t="shared" si="2"/>
        <v>-</v>
      </c>
      <c r="O93" s="74" t="str">
        <f t="shared" si="3"/>
        <v>Scope 3Hotel stay</v>
      </c>
      <c r="Z93" s="74"/>
    </row>
    <row r="94" spans="2:26" s="52" customFormat="1" ht="21" customHeight="1">
      <c r="B94" s="64"/>
      <c r="C94" s="64"/>
      <c r="D94" s="62"/>
      <c r="E94" s="60"/>
      <c r="F94" s="60"/>
      <c r="H94" s="132" t="s">
        <v>444</v>
      </c>
      <c r="I94" s="132" t="s">
        <v>740</v>
      </c>
      <c r="J94" s="64"/>
      <c r="K94" s="64"/>
      <c r="L94" s="64"/>
      <c r="M94" s="65" t="str">
        <f>_xlfn.XLOOKUP(O94,DB!N:N,DB!J:J,"Select Country",0,1)</f>
        <v>Select Country</v>
      </c>
      <c r="N94" s="45" t="str">
        <f t="shared" si="2"/>
        <v>-</v>
      </c>
      <c r="O94" s="74" t="str">
        <f t="shared" si="3"/>
        <v>Scope 3Hotel stay</v>
      </c>
      <c r="Z94" s="74"/>
    </row>
    <row r="95" spans="2:26" s="52" customFormat="1" ht="21" customHeight="1">
      <c r="B95" s="64"/>
      <c r="C95" s="64"/>
      <c r="D95" s="62"/>
      <c r="E95" s="60"/>
      <c r="F95" s="60"/>
      <c r="H95" s="132" t="s">
        <v>444</v>
      </c>
      <c r="I95" s="132" t="s">
        <v>740</v>
      </c>
      <c r="J95" s="64"/>
      <c r="K95" s="64"/>
      <c r="L95" s="64"/>
      <c r="M95" s="65" t="str">
        <f>_xlfn.XLOOKUP(O95,DB!N:N,DB!J:J,"Select Country",0,1)</f>
        <v>Select Country</v>
      </c>
      <c r="N95" s="45" t="str">
        <f t="shared" si="2"/>
        <v>-</v>
      </c>
      <c r="O95" s="74" t="str">
        <f t="shared" si="3"/>
        <v>Scope 3Hotel stay</v>
      </c>
      <c r="Z95" s="74"/>
    </row>
    <row r="96" spans="2:26" s="52" customFormat="1" ht="21" customHeight="1">
      <c r="B96" s="64"/>
      <c r="C96" s="64"/>
      <c r="D96" s="62"/>
      <c r="E96" s="60"/>
      <c r="F96" s="60"/>
      <c r="H96" s="132" t="s">
        <v>444</v>
      </c>
      <c r="I96" s="132" t="s">
        <v>740</v>
      </c>
      <c r="J96" s="64"/>
      <c r="K96" s="64"/>
      <c r="L96" s="64"/>
      <c r="M96" s="65" t="str">
        <f>_xlfn.XLOOKUP(O96,DB!N:N,DB!J:J,"Select Country",0,1)</f>
        <v>Select Country</v>
      </c>
      <c r="N96" s="45" t="str">
        <f t="shared" si="2"/>
        <v>-</v>
      </c>
      <c r="O96" s="74" t="str">
        <f t="shared" si="3"/>
        <v>Scope 3Hotel stay</v>
      </c>
      <c r="Z96" s="74"/>
    </row>
    <row r="97" spans="2:26" s="52" customFormat="1" ht="21" customHeight="1">
      <c r="B97" s="64"/>
      <c r="C97" s="64"/>
      <c r="D97" s="62"/>
      <c r="E97" s="60"/>
      <c r="F97" s="60"/>
      <c r="H97" s="132" t="s">
        <v>444</v>
      </c>
      <c r="I97" s="132" t="s">
        <v>740</v>
      </c>
      <c r="J97" s="64"/>
      <c r="K97" s="64"/>
      <c r="L97" s="64"/>
      <c r="M97" s="65" t="str">
        <f>_xlfn.XLOOKUP(O97,DB!N:N,DB!J:J,"Select Country",0,1)</f>
        <v>Select Country</v>
      </c>
      <c r="N97" s="45" t="str">
        <f t="shared" si="2"/>
        <v>-</v>
      </c>
      <c r="O97" s="74" t="str">
        <f t="shared" si="3"/>
        <v>Scope 3Hotel stay</v>
      </c>
      <c r="Z97" s="74"/>
    </row>
    <row r="98" spans="2:26" s="52" customFormat="1" ht="21" customHeight="1">
      <c r="B98" s="64"/>
      <c r="C98" s="64"/>
      <c r="D98" s="62"/>
      <c r="E98" s="60"/>
      <c r="F98" s="60"/>
      <c r="H98" s="132" t="s">
        <v>444</v>
      </c>
      <c r="I98" s="132" t="s">
        <v>740</v>
      </c>
      <c r="J98" s="64"/>
      <c r="K98" s="64"/>
      <c r="L98" s="64"/>
      <c r="M98" s="65" t="str">
        <f>_xlfn.XLOOKUP(O98,DB!N:N,DB!J:J,"Select Country",0,1)</f>
        <v>Select Country</v>
      </c>
      <c r="N98" s="45" t="str">
        <f t="shared" si="2"/>
        <v>-</v>
      </c>
      <c r="O98" s="74" t="str">
        <f t="shared" si="3"/>
        <v>Scope 3Hotel stay</v>
      </c>
      <c r="Z98" s="74"/>
    </row>
    <row r="99" spans="2:26" s="52" customFormat="1" ht="21" customHeight="1">
      <c r="B99" s="64"/>
      <c r="C99" s="64"/>
      <c r="D99" s="62"/>
      <c r="E99" s="60"/>
      <c r="F99" s="60"/>
      <c r="H99" s="132" t="s">
        <v>444</v>
      </c>
      <c r="I99" s="132" t="s">
        <v>740</v>
      </c>
      <c r="J99" s="64"/>
      <c r="K99" s="64"/>
      <c r="L99" s="64"/>
      <c r="M99" s="65" t="str">
        <f>_xlfn.XLOOKUP(O99,DB!N:N,DB!J:J,"Select Country",0,1)</f>
        <v>Select Country</v>
      </c>
      <c r="N99" s="45" t="str">
        <f t="shared" si="2"/>
        <v>-</v>
      </c>
      <c r="O99" s="74" t="str">
        <f t="shared" si="3"/>
        <v>Scope 3Hotel stay</v>
      </c>
      <c r="Z99" s="74"/>
    </row>
    <row r="100" spans="2:26" s="52" customFormat="1" ht="21" customHeight="1">
      <c r="B100" s="64"/>
      <c r="C100" s="64"/>
      <c r="D100" s="62"/>
      <c r="E100" s="60"/>
      <c r="F100" s="60"/>
      <c r="H100" s="132" t="s">
        <v>444</v>
      </c>
      <c r="I100" s="132" t="s">
        <v>740</v>
      </c>
      <c r="J100" s="64"/>
      <c r="K100" s="64"/>
      <c r="L100" s="64"/>
      <c r="M100" s="65" t="str">
        <f>_xlfn.XLOOKUP(O100,DB!N:N,DB!J:J,"Select Country",0,1)</f>
        <v>Select Country</v>
      </c>
      <c r="N100" s="45" t="str">
        <f t="shared" si="2"/>
        <v>-</v>
      </c>
      <c r="O100" s="74" t="str">
        <f t="shared" si="3"/>
        <v>Scope 3Hotel stay</v>
      </c>
      <c r="Z100" s="74"/>
    </row>
    <row r="101" spans="2:26" s="52" customFormat="1" ht="21" customHeight="1">
      <c r="B101" s="64"/>
      <c r="C101" s="64"/>
      <c r="D101" s="62"/>
      <c r="E101" s="60"/>
      <c r="F101" s="60"/>
      <c r="H101" s="132" t="s">
        <v>444</v>
      </c>
      <c r="I101" s="132" t="s">
        <v>740</v>
      </c>
      <c r="J101" s="64"/>
      <c r="K101" s="64"/>
      <c r="L101" s="64"/>
      <c r="M101" s="65" t="str">
        <f>_xlfn.XLOOKUP(O101,DB!N:N,DB!J:J,"Select Country",0,1)</f>
        <v>Select Country</v>
      </c>
      <c r="N101" s="45" t="str">
        <f t="shared" si="2"/>
        <v>-</v>
      </c>
      <c r="O101" s="74" t="str">
        <f t="shared" si="3"/>
        <v>Scope 3Hotel stay</v>
      </c>
      <c r="Z101" s="74"/>
    </row>
    <row r="102" spans="2:26" s="52" customFormat="1" ht="21" customHeight="1">
      <c r="B102" s="64"/>
      <c r="C102" s="64"/>
      <c r="D102" s="62"/>
      <c r="E102" s="60"/>
      <c r="F102" s="60"/>
      <c r="H102" s="132" t="s">
        <v>444</v>
      </c>
      <c r="I102" s="132" t="s">
        <v>740</v>
      </c>
      <c r="J102" s="64"/>
      <c r="K102" s="64"/>
      <c r="L102" s="64"/>
      <c r="M102" s="65" t="str">
        <f>_xlfn.XLOOKUP(O102,DB!N:N,DB!J:J,"Select Country",0,1)</f>
        <v>Select Country</v>
      </c>
      <c r="N102" s="45" t="str">
        <f t="shared" si="2"/>
        <v>-</v>
      </c>
      <c r="O102" s="74" t="str">
        <f t="shared" si="3"/>
        <v>Scope 3Hotel stay</v>
      </c>
      <c r="Z102" s="74"/>
    </row>
    <row r="103" spans="2:26" s="52" customFormat="1" ht="21" customHeight="1">
      <c r="B103" s="64"/>
      <c r="C103" s="64"/>
      <c r="D103" s="62"/>
      <c r="E103" s="60"/>
      <c r="F103" s="60"/>
      <c r="H103" s="132" t="s">
        <v>444</v>
      </c>
      <c r="I103" s="132" t="s">
        <v>740</v>
      </c>
      <c r="J103" s="64"/>
      <c r="K103" s="64"/>
      <c r="L103" s="64"/>
      <c r="M103" s="65" t="str">
        <f>_xlfn.XLOOKUP(O103,DB!N:N,DB!J:J,"Select Country",0,1)</f>
        <v>Select Country</v>
      </c>
      <c r="N103" s="45" t="str">
        <f t="shared" si="2"/>
        <v>-</v>
      </c>
      <c r="O103" s="74" t="str">
        <f t="shared" si="3"/>
        <v>Scope 3Hotel stay</v>
      </c>
      <c r="Z103" s="74"/>
    </row>
    <row r="104" spans="2:26" s="52" customFormat="1" ht="21" customHeight="1">
      <c r="B104" s="64"/>
      <c r="C104" s="64"/>
      <c r="D104" s="62"/>
      <c r="E104" s="60"/>
      <c r="F104" s="60"/>
      <c r="H104" s="132" t="s">
        <v>444</v>
      </c>
      <c r="I104" s="132" t="s">
        <v>740</v>
      </c>
      <c r="J104" s="64"/>
      <c r="K104" s="64"/>
      <c r="L104" s="64"/>
      <c r="M104" s="65" t="str">
        <f>_xlfn.XLOOKUP(O104,DB!N:N,DB!J:J,"Select Country",0,1)</f>
        <v>Select Country</v>
      </c>
      <c r="N104" s="45" t="str">
        <f t="shared" si="2"/>
        <v>-</v>
      </c>
      <c r="O104" s="74" t="str">
        <f t="shared" si="3"/>
        <v>Scope 3Hotel stay</v>
      </c>
      <c r="Z104" s="74"/>
    </row>
    <row r="105" spans="2:26" s="52" customFormat="1" ht="21" customHeight="1">
      <c r="B105" s="64"/>
      <c r="C105" s="64"/>
      <c r="D105" s="62"/>
      <c r="E105" s="60"/>
      <c r="F105" s="60"/>
      <c r="H105" s="132" t="s">
        <v>444</v>
      </c>
      <c r="I105" s="132" t="s">
        <v>740</v>
      </c>
      <c r="J105" s="64"/>
      <c r="K105" s="64"/>
      <c r="L105" s="64"/>
      <c r="M105" s="65" t="str">
        <f>_xlfn.XLOOKUP(O105,DB!N:N,DB!J:J,"Select Country",0,1)</f>
        <v>Select Country</v>
      </c>
      <c r="N105" s="45" t="str">
        <f t="shared" si="2"/>
        <v>-</v>
      </c>
      <c r="O105" s="74" t="str">
        <f t="shared" si="3"/>
        <v>Scope 3Hotel stay</v>
      </c>
      <c r="Z105" s="74"/>
    </row>
    <row r="106" spans="2:26" s="52" customFormat="1" ht="21" customHeight="1">
      <c r="B106" s="64"/>
      <c r="C106" s="64"/>
      <c r="D106" s="62"/>
      <c r="E106" s="60"/>
      <c r="F106" s="60"/>
      <c r="H106" s="132" t="s">
        <v>444</v>
      </c>
      <c r="I106" s="132" t="s">
        <v>740</v>
      </c>
      <c r="J106" s="64"/>
      <c r="K106" s="64"/>
      <c r="L106" s="64"/>
      <c r="M106" s="65" t="str">
        <f>_xlfn.XLOOKUP(O106,DB!N:N,DB!J:J,"Select Country",0,1)</f>
        <v>Select Country</v>
      </c>
      <c r="N106" s="45" t="str">
        <f t="shared" si="2"/>
        <v>-</v>
      </c>
      <c r="O106" s="74" t="str">
        <f t="shared" si="3"/>
        <v>Scope 3Hotel stay</v>
      </c>
      <c r="Z106" s="74"/>
    </row>
    <row r="107" spans="2:26" s="52" customFormat="1" ht="21" customHeight="1">
      <c r="B107" s="64"/>
      <c r="C107" s="64"/>
      <c r="D107" s="62"/>
      <c r="E107" s="60"/>
      <c r="F107" s="60"/>
      <c r="H107" s="132" t="s">
        <v>444</v>
      </c>
      <c r="I107" s="132" t="s">
        <v>740</v>
      </c>
      <c r="J107" s="64"/>
      <c r="K107" s="64"/>
      <c r="L107" s="64"/>
      <c r="M107" s="65" t="str">
        <f>_xlfn.XLOOKUP(O107,DB!N:N,DB!J:J,"Select Country",0,1)</f>
        <v>Select Country</v>
      </c>
      <c r="N107" s="45" t="str">
        <f t="shared" si="2"/>
        <v>-</v>
      </c>
      <c r="O107" s="74" t="str">
        <f t="shared" si="3"/>
        <v>Scope 3Hotel stay</v>
      </c>
      <c r="Z107" s="74"/>
    </row>
    <row r="108" spans="2:26" s="52" customFormat="1" ht="21" customHeight="1">
      <c r="B108" s="64"/>
      <c r="C108" s="64"/>
      <c r="D108" s="62"/>
      <c r="E108" s="60"/>
      <c r="F108" s="60"/>
      <c r="H108" s="132" t="s">
        <v>444</v>
      </c>
      <c r="I108" s="132" t="s">
        <v>740</v>
      </c>
      <c r="J108" s="64"/>
      <c r="K108" s="64"/>
      <c r="L108" s="64"/>
      <c r="M108" s="65" t="str">
        <f>_xlfn.XLOOKUP(O108,DB!N:N,DB!J:J,"Select Country",0,1)</f>
        <v>Select Country</v>
      </c>
      <c r="N108" s="45" t="str">
        <f t="shared" si="2"/>
        <v>-</v>
      </c>
      <c r="O108" s="74" t="str">
        <f t="shared" si="3"/>
        <v>Scope 3Hotel stay</v>
      </c>
      <c r="Z108" s="74"/>
    </row>
    <row r="109" spans="2:26" s="52" customFormat="1" ht="21" customHeight="1">
      <c r="B109" s="64"/>
      <c r="C109" s="64"/>
      <c r="D109" s="62"/>
      <c r="E109" s="60"/>
      <c r="F109" s="60"/>
      <c r="H109" s="132" t="s">
        <v>444</v>
      </c>
      <c r="I109" s="132" t="s">
        <v>740</v>
      </c>
      <c r="J109" s="64"/>
      <c r="K109" s="64"/>
      <c r="L109" s="64"/>
      <c r="M109" s="65" t="str">
        <f>_xlfn.XLOOKUP(O109,DB!N:N,DB!J:J,"Select Country",0,1)</f>
        <v>Select Country</v>
      </c>
      <c r="N109" s="45" t="str">
        <f t="shared" si="2"/>
        <v>-</v>
      </c>
      <c r="O109" s="74" t="str">
        <f t="shared" si="3"/>
        <v>Scope 3Hotel stay</v>
      </c>
      <c r="Z109" s="74"/>
    </row>
    <row r="110" spans="2:26" s="52" customFormat="1" ht="21" customHeight="1">
      <c r="B110" s="64"/>
      <c r="C110" s="64"/>
      <c r="D110" s="62"/>
      <c r="E110" s="60"/>
      <c r="F110" s="60"/>
      <c r="H110" s="132" t="s">
        <v>444</v>
      </c>
      <c r="I110" s="132" t="s">
        <v>740</v>
      </c>
      <c r="J110" s="64"/>
      <c r="K110" s="64"/>
      <c r="L110" s="64"/>
      <c r="M110" s="65" t="str">
        <f>_xlfn.XLOOKUP(O110,DB!N:N,DB!J:J,"Select Country",0,1)</f>
        <v>Select Country</v>
      </c>
      <c r="N110" s="45" t="str">
        <f t="shared" si="2"/>
        <v>-</v>
      </c>
      <c r="O110" s="74" t="str">
        <f t="shared" si="3"/>
        <v>Scope 3Hotel stay</v>
      </c>
      <c r="Z110" s="74"/>
    </row>
    <row r="111" spans="2:26" s="52" customFormat="1" ht="21" customHeight="1">
      <c r="B111" s="64"/>
      <c r="C111" s="64"/>
      <c r="D111" s="62"/>
      <c r="E111" s="60"/>
      <c r="F111" s="60"/>
      <c r="H111" s="132" t="s">
        <v>444</v>
      </c>
      <c r="I111" s="132" t="s">
        <v>740</v>
      </c>
      <c r="J111" s="64"/>
      <c r="K111" s="64"/>
      <c r="L111" s="64"/>
      <c r="M111" s="65" t="str">
        <f>_xlfn.XLOOKUP(O111,DB!N:N,DB!J:J,"Select Country",0,1)</f>
        <v>Select Country</v>
      </c>
      <c r="N111" s="45" t="str">
        <f t="shared" si="2"/>
        <v>-</v>
      </c>
      <c r="O111" s="74" t="str">
        <f t="shared" si="3"/>
        <v>Scope 3Hotel stay</v>
      </c>
      <c r="Z111" s="74"/>
    </row>
    <row r="112" spans="2:26" s="52" customFormat="1" ht="21" customHeight="1">
      <c r="B112" s="64"/>
      <c r="C112" s="64"/>
      <c r="D112" s="62"/>
      <c r="E112" s="60"/>
      <c r="F112" s="60"/>
      <c r="H112" s="132" t="s">
        <v>444</v>
      </c>
      <c r="I112" s="132" t="s">
        <v>740</v>
      </c>
      <c r="J112" s="64"/>
      <c r="K112" s="64"/>
      <c r="L112" s="64"/>
      <c r="M112" s="65" t="str">
        <f>_xlfn.XLOOKUP(O112,DB!N:N,DB!J:J,"Select Country",0,1)</f>
        <v>Select Country</v>
      </c>
      <c r="N112" s="45" t="str">
        <f t="shared" si="2"/>
        <v>-</v>
      </c>
      <c r="O112" s="74" t="str">
        <f t="shared" si="3"/>
        <v>Scope 3Hotel stay</v>
      </c>
      <c r="Z112" s="74"/>
    </row>
    <row r="113" spans="2:26" s="52" customFormat="1" ht="21" customHeight="1">
      <c r="B113" s="64"/>
      <c r="C113" s="64"/>
      <c r="D113" s="62"/>
      <c r="E113" s="60"/>
      <c r="F113" s="60"/>
      <c r="H113" s="132" t="s">
        <v>444</v>
      </c>
      <c r="I113" s="132" t="s">
        <v>740</v>
      </c>
      <c r="J113" s="64"/>
      <c r="K113" s="64"/>
      <c r="L113" s="64"/>
      <c r="M113" s="65" t="str">
        <f>_xlfn.XLOOKUP(O113,DB!N:N,DB!J:J,"Select Country",0,1)</f>
        <v>Select Country</v>
      </c>
      <c r="N113" s="45" t="str">
        <f t="shared" si="2"/>
        <v>-</v>
      </c>
      <c r="O113" s="74" t="str">
        <f t="shared" si="3"/>
        <v>Scope 3Hotel stay</v>
      </c>
      <c r="Z113" s="74"/>
    </row>
    <row r="114" spans="2:26" s="52" customFormat="1" ht="21" customHeight="1">
      <c r="B114" s="64"/>
      <c r="C114" s="64"/>
      <c r="D114" s="62"/>
      <c r="E114" s="60"/>
      <c r="F114" s="60"/>
      <c r="H114" s="132" t="s">
        <v>444</v>
      </c>
      <c r="I114" s="132" t="s">
        <v>740</v>
      </c>
      <c r="J114" s="64"/>
      <c r="K114" s="64"/>
      <c r="L114" s="64"/>
      <c r="M114" s="65" t="str">
        <f>_xlfn.XLOOKUP(O114,DB!N:N,DB!J:J,"Select Country",0,1)</f>
        <v>Select Country</v>
      </c>
      <c r="N114" s="45" t="str">
        <f t="shared" si="2"/>
        <v>-</v>
      </c>
      <c r="O114" s="74" t="str">
        <f t="shared" si="3"/>
        <v>Scope 3Hotel stay</v>
      </c>
      <c r="Z114" s="74"/>
    </row>
    <row r="115" spans="2:26" s="52" customFormat="1" ht="21" customHeight="1">
      <c r="B115" s="64"/>
      <c r="C115" s="64"/>
      <c r="D115" s="62"/>
      <c r="E115" s="60"/>
      <c r="F115" s="60"/>
      <c r="H115" s="132" t="s">
        <v>444</v>
      </c>
      <c r="I115" s="132" t="s">
        <v>740</v>
      </c>
      <c r="J115" s="64"/>
      <c r="K115" s="64"/>
      <c r="L115" s="64"/>
      <c r="M115" s="65" t="str">
        <f>_xlfn.XLOOKUP(O115,DB!N:N,DB!J:J,"Select Country",0,1)</f>
        <v>Select Country</v>
      </c>
      <c r="N115" s="45" t="str">
        <f t="shared" si="2"/>
        <v>-</v>
      </c>
      <c r="O115" s="74" t="str">
        <f t="shared" si="3"/>
        <v>Scope 3Hotel stay</v>
      </c>
      <c r="Z115" s="74"/>
    </row>
    <row r="116" spans="2:26" s="52" customFormat="1" ht="21" customHeight="1">
      <c r="B116" s="64"/>
      <c r="C116" s="64"/>
      <c r="D116" s="62"/>
      <c r="E116" s="60"/>
      <c r="F116" s="60"/>
      <c r="H116" s="132" t="s">
        <v>444</v>
      </c>
      <c r="I116" s="132" t="s">
        <v>740</v>
      </c>
      <c r="J116" s="64"/>
      <c r="K116" s="64"/>
      <c r="L116" s="64"/>
      <c r="M116" s="65" t="str">
        <f>_xlfn.XLOOKUP(O116,DB!N:N,DB!J:J,"Select Country",0,1)</f>
        <v>Select Country</v>
      </c>
      <c r="N116" s="45" t="str">
        <f t="shared" si="2"/>
        <v>-</v>
      </c>
      <c r="O116" s="74" t="str">
        <f t="shared" si="3"/>
        <v>Scope 3Hotel stay</v>
      </c>
      <c r="Z116" s="74"/>
    </row>
    <row r="117" spans="2:26" s="52" customFormat="1" ht="21" customHeight="1">
      <c r="B117" s="64"/>
      <c r="C117" s="64"/>
      <c r="D117" s="62"/>
      <c r="E117" s="60"/>
      <c r="F117" s="60"/>
      <c r="H117" s="132" t="s">
        <v>444</v>
      </c>
      <c r="I117" s="132" t="s">
        <v>740</v>
      </c>
      <c r="J117" s="64"/>
      <c r="K117" s="64"/>
      <c r="L117" s="64"/>
      <c r="M117" s="65" t="str">
        <f>_xlfn.XLOOKUP(O117,DB!N:N,DB!J:J,"Select Country",0,1)</f>
        <v>Select Country</v>
      </c>
      <c r="N117" s="45" t="str">
        <f t="shared" si="2"/>
        <v>-</v>
      </c>
      <c r="O117" s="74" t="str">
        <f t="shared" si="3"/>
        <v>Scope 3Hotel stay</v>
      </c>
      <c r="Z117" s="74"/>
    </row>
    <row r="118" spans="2:26" s="52" customFormat="1" ht="21" customHeight="1">
      <c r="B118" s="64"/>
      <c r="C118" s="64"/>
      <c r="D118" s="62"/>
      <c r="E118" s="60"/>
      <c r="F118" s="60"/>
      <c r="H118" s="132" t="s">
        <v>444</v>
      </c>
      <c r="I118" s="132" t="s">
        <v>740</v>
      </c>
      <c r="J118" s="64"/>
      <c r="K118" s="64"/>
      <c r="L118" s="64"/>
      <c r="M118" s="65" t="str">
        <f>_xlfn.XLOOKUP(O118,DB!N:N,DB!J:J,"Select Country",0,1)</f>
        <v>Select Country</v>
      </c>
      <c r="N118" s="45" t="str">
        <f t="shared" si="2"/>
        <v>-</v>
      </c>
      <c r="O118" s="74" t="str">
        <f t="shared" si="3"/>
        <v>Scope 3Hotel stay</v>
      </c>
      <c r="Z118" s="74"/>
    </row>
    <row r="119" spans="2:26" s="52" customFormat="1" ht="21" customHeight="1">
      <c r="B119" s="64"/>
      <c r="C119" s="64"/>
      <c r="D119" s="62"/>
      <c r="E119" s="60"/>
      <c r="F119" s="60"/>
      <c r="H119" s="132" t="s">
        <v>444</v>
      </c>
      <c r="I119" s="132" t="s">
        <v>740</v>
      </c>
      <c r="J119" s="64"/>
      <c r="K119" s="64"/>
      <c r="L119" s="64"/>
      <c r="M119" s="65" t="str">
        <f>_xlfn.XLOOKUP(O119,DB!N:N,DB!J:J,"Select Country",0,1)</f>
        <v>Select Country</v>
      </c>
      <c r="N119" s="45" t="str">
        <f t="shared" si="2"/>
        <v>-</v>
      </c>
      <c r="O119" s="74" t="str">
        <f t="shared" si="3"/>
        <v>Scope 3Hotel stay</v>
      </c>
      <c r="Z119" s="74"/>
    </row>
    <row r="120" spans="2:26" s="52" customFormat="1" ht="21" customHeight="1">
      <c r="B120" s="64"/>
      <c r="C120" s="64"/>
      <c r="D120" s="62"/>
      <c r="E120" s="60"/>
      <c r="F120" s="60"/>
      <c r="H120" s="132" t="s">
        <v>444</v>
      </c>
      <c r="I120" s="132" t="s">
        <v>740</v>
      </c>
      <c r="J120" s="64"/>
      <c r="K120" s="64"/>
      <c r="L120" s="64"/>
      <c r="M120" s="65" t="str">
        <f>_xlfn.XLOOKUP(O120,DB!N:N,DB!J:J,"Select Country",0,1)</f>
        <v>Select Country</v>
      </c>
      <c r="N120" s="45" t="str">
        <f t="shared" si="2"/>
        <v>-</v>
      </c>
      <c r="O120" s="74" t="str">
        <f t="shared" si="3"/>
        <v>Scope 3Hotel stay</v>
      </c>
      <c r="Z120" s="74"/>
    </row>
    <row r="121" spans="2:26" s="52" customFormat="1" ht="21" customHeight="1">
      <c r="B121" s="64"/>
      <c r="C121" s="64"/>
      <c r="D121" s="62"/>
      <c r="E121" s="60"/>
      <c r="F121" s="60"/>
      <c r="H121" s="132" t="s">
        <v>444</v>
      </c>
      <c r="I121" s="132" t="s">
        <v>740</v>
      </c>
      <c r="J121" s="64"/>
      <c r="K121" s="64"/>
      <c r="L121" s="64"/>
      <c r="M121" s="65" t="str">
        <f>_xlfn.XLOOKUP(O121,DB!N:N,DB!J:J,"Select Country",0,1)</f>
        <v>Select Country</v>
      </c>
      <c r="N121" s="45" t="str">
        <f t="shared" si="2"/>
        <v>-</v>
      </c>
      <c r="O121" s="74" t="str">
        <f t="shared" si="3"/>
        <v>Scope 3Hotel stay</v>
      </c>
      <c r="Z121" s="74"/>
    </row>
    <row r="122" spans="2:26" s="52" customFormat="1" ht="21" customHeight="1">
      <c r="B122" s="64"/>
      <c r="C122" s="64"/>
      <c r="D122" s="62"/>
      <c r="E122" s="60"/>
      <c r="F122" s="60"/>
      <c r="H122" s="132" t="s">
        <v>444</v>
      </c>
      <c r="I122" s="132" t="s">
        <v>740</v>
      </c>
      <c r="J122" s="64"/>
      <c r="K122" s="64"/>
      <c r="L122" s="64"/>
      <c r="M122" s="65" t="str">
        <f>_xlfn.XLOOKUP(O122,DB!N:N,DB!J:J,"Select Country",0,1)</f>
        <v>Select Country</v>
      </c>
      <c r="N122" s="45" t="str">
        <f t="shared" si="2"/>
        <v>-</v>
      </c>
      <c r="O122" s="74" t="str">
        <f t="shared" si="3"/>
        <v>Scope 3Hotel stay</v>
      </c>
      <c r="Z122" s="74"/>
    </row>
    <row r="123" spans="2:26" s="52" customFormat="1" ht="21" customHeight="1">
      <c r="B123" s="64"/>
      <c r="C123" s="64"/>
      <c r="D123" s="62"/>
      <c r="E123" s="60"/>
      <c r="F123" s="60"/>
      <c r="H123" s="132" t="s">
        <v>444</v>
      </c>
      <c r="I123" s="132" t="s">
        <v>740</v>
      </c>
      <c r="J123" s="64"/>
      <c r="K123" s="64"/>
      <c r="L123" s="64"/>
      <c r="M123" s="65" t="str">
        <f>_xlfn.XLOOKUP(O123,DB!N:N,DB!J:J,"Select Country",0,1)</f>
        <v>Select Country</v>
      </c>
      <c r="N123" s="45" t="str">
        <f t="shared" si="2"/>
        <v>-</v>
      </c>
      <c r="O123" s="74" t="str">
        <f t="shared" si="3"/>
        <v>Scope 3Hotel stay</v>
      </c>
      <c r="Z123" s="74"/>
    </row>
    <row r="124" spans="2:26" s="52" customFormat="1" ht="21" customHeight="1">
      <c r="B124" s="64"/>
      <c r="C124" s="64"/>
      <c r="D124" s="62"/>
      <c r="E124" s="60"/>
      <c r="F124" s="60"/>
      <c r="H124" s="132" t="s">
        <v>444</v>
      </c>
      <c r="I124" s="132" t="s">
        <v>740</v>
      </c>
      <c r="J124" s="64"/>
      <c r="K124" s="64"/>
      <c r="L124" s="64"/>
      <c r="M124" s="65" t="str">
        <f>_xlfn.XLOOKUP(O124,DB!N:N,DB!J:J,"Select Country",0,1)</f>
        <v>Select Country</v>
      </c>
      <c r="N124" s="45" t="str">
        <f t="shared" si="2"/>
        <v>-</v>
      </c>
      <c r="O124" s="74" t="str">
        <f t="shared" si="3"/>
        <v>Scope 3Hotel stay</v>
      </c>
      <c r="Z124" s="74"/>
    </row>
    <row r="125" spans="2:26" s="52" customFormat="1" ht="21" customHeight="1">
      <c r="B125" s="64"/>
      <c r="C125" s="64"/>
      <c r="D125" s="62"/>
      <c r="E125" s="60"/>
      <c r="F125" s="60"/>
      <c r="H125" s="132" t="s">
        <v>444</v>
      </c>
      <c r="I125" s="132" t="s">
        <v>740</v>
      </c>
      <c r="J125" s="64"/>
      <c r="K125" s="64"/>
      <c r="L125" s="64"/>
      <c r="M125" s="65" t="str">
        <f>_xlfn.XLOOKUP(O125,DB!N:N,DB!J:J,"Select Country",0,1)</f>
        <v>Select Country</v>
      </c>
      <c r="N125" s="45" t="str">
        <f t="shared" si="2"/>
        <v>-</v>
      </c>
      <c r="O125" s="74" t="str">
        <f t="shared" si="3"/>
        <v>Scope 3Hotel stay</v>
      </c>
      <c r="Z125" s="74"/>
    </row>
    <row r="126" spans="2:26" s="52" customFormat="1" ht="21" customHeight="1">
      <c r="B126" s="64"/>
      <c r="C126" s="64"/>
      <c r="D126" s="62"/>
      <c r="E126" s="60"/>
      <c r="F126" s="60"/>
      <c r="H126" s="132" t="s">
        <v>444</v>
      </c>
      <c r="I126" s="132" t="s">
        <v>740</v>
      </c>
      <c r="J126" s="64"/>
      <c r="K126" s="64"/>
      <c r="L126" s="64"/>
      <c r="M126" s="65" t="str">
        <f>_xlfn.XLOOKUP(O126,DB!N:N,DB!J:J,"Select Country",0,1)</f>
        <v>Select Country</v>
      </c>
      <c r="N126" s="45" t="str">
        <f t="shared" si="2"/>
        <v>-</v>
      </c>
      <c r="O126" s="74" t="str">
        <f t="shared" si="3"/>
        <v>Scope 3Hotel stay</v>
      </c>
      <c r="Z126" s="74"/>
    </row>
    <row r="127" spans="2:26" s="52" customFormat="1" ht="21" customHeight="1">
      <c r="B127" s="64"/>
      <c r="C127" s="64"/>
      <c r="D127" s="62"/>
      <c r="E127" s="60"/>
      <c r="F127" s="60"/>
      <c r="H127" s="132" t="s">
        <v>444</v>
      </c>
      <c r="I127" s="132" t="s">
        <v>740</v>
      </c>
      <c r="J127" s="64"/>
      <c r="K127" s="64"/>
      <c r="L127" s="64"/>
      <c r="M127" s="65" t="str">
        <f>_xlfn.XLOOKUP(O127,DB!N:N,DB!J:J,"Select Country",0,1)</f>
        <v>Select Country</v>
      </c>
      <c r="N127" s="45" t="str">
        <f t="shared" si="2"/>
        <v>-</v>
      </c>
      <c r="O127" s="74" t="str">
        <f t="shared" si="3"/>
        <v>Scope 3Hotel stay</v>
      </c>
      <c r="Z127" s="74"/>
    </row>
    <row r="128" spans="2:26" s="52" customFormat="1" ht="21" customHeight="1">
      <c r="B128" s="64"/>
      <c r="C128" s="64"/>
      <c r="D128" s="62"/>
      <c r="E128" s="60"/>
      <c r="F128" s="60"/>
      <c r="H128" s="132" t="s">
        <v>444</v>
      </c>
      <c r="I128" s="132" t="s">
        <v>740</v>
      </c>
      <c r="J128" s="64"/>
      <c r="K128" s="64"/>
      <c r="L128" s="64"/>
      <c r="M128" s="65" t="str">
        <f>_xlfn.XLOOKUP(O128,DB!N:N,DB!J:J,"Select Country",0,1)</f>
        <v>Select Country</v>
      </c>
      <c r="N128" s="45" t="str">
        <f t="shared" si="2"/>
        <v>-</v>
      </c>
      <c r="O128" s="74" t="str">
        <f t="shared" si="3"/>
        <v>Scope 3Hotel stay</v>
      </c>
      <c r="Z128" s="74"/>
    </row>
    <row r="129" spans="2:26" s="52" customFormat="1" ht="21" customHeight="1">
      <c r="B129" s="64"/>
      <c r="C129" s="64"/>
      <c r="D129" s="62"/>
      <c r="E129" s="60"/>
      <c r="F129" s="60"/>
      <c r="H129" s="132" t="s">
        <v>444</v>
      </c>
      <c r="I129" s="132" t="s">
        <v>740</v>
      </c>
      <c r="J129" s="64"/>
      <c r="K129" s="64"/>
      <c r="L129" s="64"/>
      <c r="M129" s="65" t="str">
        <f>_xlfn.XLOOKUP(O129,DB!N:N,DB!J:J,"Select Country",0,1)</f>
        <v>Select Country</v>
      </c>
      <c r="N129" s="45" t="str">
        <f t="shared" si="2"/>
        <v>-</v>
      </c>
      <c r="O129" s="74" t="str">
        <f t="shared" si="3"/>
        <v>Scope 3Hotel stay</v>
      </c>
      <c r="Z129" s="74"/>
    </row>
    <row r="130" spans="2:26" s="52" customFormat="1" ht="21" customHeight="1">
      <c r="B130" s="64"/>
      <c r="C130" s="64"/>
      <c r="D130" s="62"/>
      <c r="E130" s="60"/>
      <c r="F130" s="60"/>
      <c r="H130" s="132" t="s">
        <v>444</v>
      </c>
      <c r="I130" s="132" t="s">
        <v>740</v>
      </c>
      <c r="J130" s="64"/>
      <c r="K130" s="64"/>
      <c r="L130" s="64"/>
      <c r="M130" s="65" t="str">
        <f>_xlfn.XLOOKUP(O130,DB!N:N,DB!J:J,"Select Country",0,1)</f>
        <v>Select Country</v>
      </c>
      <c r="N130" s="45" t="str">
        <f t="shared" si="2"/>
        <v>-</v>
      </c>
      <c r="O130" s="74" t="str">
        <f t="shared" si="3"/>
        <v>Scope 3Hotel stay</v>
      </c>
      <c r="Z130" s="74"/>
    </row>
    <row r="131" spans="2:26" s="52" customFormat="1" ht="21" customHeight="1">
      <c r="B131" s="64"/>
      <c r="C131" s="64"/>
      <c r="D131" s="62"/>
      <c r="E131" s="60"/>
      <c r="F131" s="60"/>
      <c r="H131" s="132" t="s">
        <v>444</v>
      </c>
      <c r="I131" s="132" t="s">
        <v>740</v>
      </c>
      <c r="J131" s="64"/>
      <c r="K131" s="64"/>
      <c r="L131" s="64"/>
      <c r="M131" s="65" t="str">
        <f>_xlfn.XLOOKUP(O131,DB!N:N,DB!J:J,"Select Country",0,1)</f>
        <v>Select Country</v>
      </c>
      <c r="N131" s="45" t="str">
        <f t="shared" si="2"/>
        <v>-</v>
      </c>
      <c r="O131" s="74" t="str">
        <f t="shared" si="3"/>
        <v>Scope 3Hotel stay</v>
      </c>
      <c r="Z131" s="74"/>
    </row>
    <row r="132" spans="2:26" s="52" customFormat="1" ht="21" customHeight="1">
      <c r="B132" s="64"/>
      <c r="C132" s="64"/>
      <c r="D132" s="62"/>
      <c r="E132" s="60"/>
      <c r="F132" s="60"/>
      <c r="H132" s="132" t="s">
        <v>444</v>
      </c>
      <c r="I132" s="132" t="s">
        <v>740</v>
      </c>
      <c r="J132" s="64"/>
      <c r="K132" s="64"/>
      <c r="L132" s="64"/>
      <c r="M132" s="65" t="str">
        <f>_xlfn.XLOOKUP(O132,DB!N:N,DB!J:J,"Select Country",0,1)</f>
        <v>Select Country</v>
      </c>
      <c r="N132" s="45" t="str">
        <f t="shared" si="2"/>
        <v>-</v>
      </c>
      <c r="O132" s="74" t="str">
        <f t="shared" si="3"/>
        <v>Scope 3Hotel stay</v>
      </c>
      <c r="Z132" s="74"/>
    </row>
    <row r="133" spans="2:26" s="52" customFormat="1" ht="21" customHeight="1">
      <c r="B133" s="64"/>
      <c r="C133" s="64"/>
      <c r="D133" s="62"/>
      <c r="E133" s="60"/>
      <c r="F133" s="60"/>
      <c r="H133" s="132" t="s">
        <v>444</v>
      </c>
      <c r="I133" s="132" t="s">
        <v>740</v>
      </c>
      <c r="J133" s="64"/>
      <c r="K133" s="64"/>
      <c r="L133" s="64"/>
      <c r="M133" s="65" t="str">
        <f>_xlfn.XLOOKUP(O133,DB!N:N,DB!J:J,"Select Country",0,1)</f>
        <v>Select Country</v>
      </c>
      <c r="N133" s="45" t="str">
        <f t="shared" si="2"/>
        <v>-</v>
      </c>
      <c r="O133" s="74" t="str">
        <f t="shared" si="3"/>
        <v>Scope 3Hotel stay</v>
      </c>
      <c r="Z133" s="74"/>
    </row>
    <row r="134" spans="2:26" s="52" customFormat="1" ht="21" customHeight="1">
      <c r="B134" s="64"/>
      <c r="C134" s="64"/>
      <c r="D134" s="62"/>
      <c r="E134" s="60"/>
      <c r="F134" s="60"/>
      <c r="H134" s="132" t="s">
        <v>444</v>
      </c>
      <c r="I134" s="132" t="s">
        <v>740</v>
      </c>
      <c r="J134" s="64"/>
      <c r="K134" s="64"/>
      <c r="L134" s="64"/>
      <c r="M134" s="65" t="str">
        <f>_xlfn.XLOOKUP(O134,DB!N:N,DB!J:J,"Select Country",0,1)</f>
        <v>Select Country</v>
      </c>
      <c r="N134" s="45" t="str">
        <f t="shared" si="2"/>
        <v>-</v>
      </c>
      <c r="O134" s="74" t="str">
        <f t="shared" si="3"/>
        <v>Scope 3Hotel stay</v>
      </c>
      <c r="Z134" s="74"/>
    </row>
    <row r="135" spans="2:26" s="52" customFormat="1" ht="21" customHeight="1">
      <c r="B135" s="64"/>
      <c r="C135" s="64"/>
      <c r="D135" s="62"/>
      <c r="E135" s="60"/>
      <c r="F135" s="60"/>
      <c r="H135" s="132" t="s">
        <v>444</v>
      </c>
      <c r="I135" s="132" t="s">
        <v>740</v>
      </c>
      <c r="J135" s="64"/>
      <c r="K135" s="64"/>
      <c r="L135" s="64"/>
      <c r="M135" s="65" t="str">
        <f>_xlfn.XLOOKUP(O135,DB!N:N,DB!J:J,"Select Country",0,1)</f>
        <v>Select Country</v>
      </c>
      <c r="N135" s="45" t="str">
        <f t="shared" ref="N135:N198" si="4">IF(J135="","-",M135*L135*K135)</f>
        <v>-</v>
      </c>
      <c r="O135" s="74" t="str">
        <f t="shared" ref="O135:O198" si="5">_xlfn.CONCAT(H135,I135,J135)</f>
        <v>Scope 3Hotel stay</v>
      </c>
      <c r="Z135" s="74"/>
    </row>
    <row r="136" spans="2:26" s="52" customFormat="1" ht="21" customHeight="1">
      <c r="B136" s="64"/>
      <c r="C136" s="64"/>
      <c r="D136" s="62"/>
      <c r="E136" s="60"/>
      <c r="F136" s="60"/>
      <c r="H136" s="132" t="s">
        <v>444</v>
      </c>
      <c r="I136" s="132" t="s">
        <v>740</v>
      </c>
      <c r="J136" s="64"/>
      <c r="K136" s="64"/>
      <c r="L136" s="64"/>
      <c r="M136" s="65" t="str">
        <f>_xlfn.XLOOKUP(O136,DB!N:N,DB!J:J,"Select Country",0,1)</f>
        <v>Select Country</v>
      </c>
      <c r="N136" s="45" t="str">
        <f t="shared" si="4"/>
        <v>-</v>
      </c>
      <c r="O136" s="74" t="str">
        <f t="shared" si="5"/>
        <v>Scope 3Hotel stay</v>
      </c>
      <c r="Z136" s="74"/>
    </row>
    <row r="137" spans="2:26" s="52" customFormat="1" ht="21" customHeight="1">
      <c r="B137" s="64"/>
      <c r="C137" s="64"/>
      <c r="D137" s="62"/>
      <c r="E137" s="60"/>
      <c r="F137" s="60"/>
      <c r="H137" s="132" t="s">
        <v>444</v>
      </c>
      <c r="I137" s="132" t="s">
        <v>740</v>
      </c>
      <c r="J137" s="64"/>
      <c r="K137" s="64"/>
      <c r="L137" s="64"/>
      <c r="M137" s="65" t="str">
        <f>_xlfn.XLOOKUP(O137,DB!N:N,DB!J:J,"Select Country",0,1)</f>
        <v>Select Country</v>
      </c>
      <c r="N137" s="45" t="str">
        <f t="shared" si="4"/>
        <v>-</v>
      </c>
      <c r="O137" s="74" t="str">
        <f t="shared" si="5"/>
        <v>Scope 3Hotel stay</v>
      </c>
      <c r="Z137" s="74"/>
    </row>
    <row r="138" spans="2:26" s="52" customFormat="1" ht="21" customHeight="1">
      <c r="B138" s="64"/>
      <c r="C138" s="64"/>
      <c r="D138" s="62"/>
      <c r="E138" s="60"/>
      <c r="F138" s="60"/>
      <c r="H138" s="132" t="s">
        <v>444</v>
      </c>
      <c r="I138" s="132" t="s">
        <v>740</v>
      </c>
      <c r="J138" s="64"/>
      <c r="K138" s="64"/>
      <c r="L138" s="64"/>
      <c r="M138" s="65" t="str">
        <f>_xlfn.XLOOKUP(O138,DB!N:N,DB!J:J,"Select Country",0,1)</f>
        <v>Select Country</v>
      </c>
      <c r="N138" s="45" t="str">
        <f t="shared" si="4"/>
        <v>-</v>
      </c>
      <c r="O138" s="74" t="str">
        <f t="shared" si="5"/>
        <v>Scope 3Hotel stay</v>
      </c>
      <c r="Z138" s="74"/>
    </row>
    <row r="139" spans="2:26" s="52" customFormat="1" ht="21" customHeight="1">
      <c r="B139" s="64"/>
      <c r="C139" s="64"/>
      <c r="D139" s="62"/>
      <c r="E139" s="60"/>
      <c r="F139" s="60"/>
      <c r="H139" s="132" t="s">
        <v>444</v>
      </c>
      <c r="I139" s="132" t="s">
        <v>740</v>
      </c>
      <c r="J139" s="64"/>
      <c r="K139" s="64"/>
      <c r="L139" s="64"/>
      <c r="M139" s="65" t="str">
        <f>_xlfn.XLOOKUP(O139,DB!N:N,DB!J:J,"Select Country",0,1)</f>
        <v>Select Country</v>
      </c>
      <c r="N139" s="45" t="str">
        <f t="shared" si="4"/>
        <v>-</v>
      </c>
      <c r="O139" s="74" t="str">
        <f t="shared" si="5"/>
        <v>Scope 3Hotel stay</v>
      </c>
      <c r="Z139" s="74"/>
    </row>
    <row r="140" spans="2:26" s="52" customFormat="1" ht="21" customHeight="1">
      <c r="B140" s="64"/>
      <c r="C140" s="64"/>
      <c r="D140" s="62"/>
      <c r="E140" s="60"/>
      <c r="F140" s="60"/>
      <c r="H140" s="132" t="s">
        <v>444</v>
      </c>
      <c r="I140" s="132" t="s">
        <v>740</v>
      </c>
      <c r="J140" s="64"/>
      <c r="K140" s="64"/>
      <c r="L140" s="64"/>
      <c r="M140" s="65" t="str">
        <f>_xlfn.XLOOKUP(O140,DB!N:N,DB!J:J,"Select Country",0,1)</f>
        <v>Select Country</v>
      </c>
      <c r="N140" s="45" t="str">
        <f t="shared" si="4"/>
        <v>-</v>
      </c>
      <c r="O140" s="74" t="str">
        <f t="shared" si="5"/>
        <v>Scope 3Hotel stay</v>
      </c>
      <c r="Z140" s="74"/>
    </row>
    <row r="141" spans="2:26" s="52" customFormat="1" ht="21" customHeight="1">
      <c r="B141" s="64"/>
      <c r="C141" s="64"/>
      <c r="D141" s="62"/>
      <c r="E141" s="60"/>
      <c r="F141" s="60"/>
      <c r="H141" s="132" t="s">
        <v>444</v>
      </c>
      <c r="I141" s="132" t="s">
        <v>740</v>
      </c>
      <c r="J141" s="64"/>
      <c r="K141" s="64"/>
      <c r="L141" s="64"/>
      <c r="M141" s="65" t="str">
        <f>_xlfn.XLOOKUP(O141,DB!N:N,DB!J:J,"Select Country",0,1)</f>
        <v>Select Country</v>
      </c>
      <c r="N141" s="45" t="str">
        <f t="shared" si="4"/>
        <v>-</v>
      </c>
      <c r="O141" s="74" t="str">
        <f t="shared" si="5"/>
        <v>Scope 3Hotel stay</v>
      </c>
      <c r="Z141" s="74"/>
    </row>
    <row r="142" spans="2:26" s="52" customFormat="1" ht="21" customHeight="1">
      <c r="B142" s="64"/>
      <c r="C142" s="64"/>
      <c r="D142" s="62"/>
      <c r="E142" s="60"/>
      <c r="F142" s="60"/>
      <c r="H142" s="132" t="s">
        <v>444</v>
      </c>
      <c r="I142" s="132" t="s">
        <v>740</v>
      </c>
      <c r="J142" s="64"/>
      <c r="K142" s="64"/>
      <c r="L142" s="64"/>
      <c r="M142" s="65" t="str">
        <f>_xlfn.XLOOKUP(O142,DB!N:N,DB!J:J,"Select Country",0,1)</f>
        <v>Select Country</v>
      </c>
      <c r="N142" s="45" t="str">
        <f t="shared" si="4"/>
        <v>-</v>
      </c>
      <c r="O142" s="74" t="str">
        <f t="shared" si="5"/>
        <v>Scope 3Hotel stay</v>
      </c>
      <c r="Z142" s="74"/>
    </row>
    <row r="143" spans="2:26" s="52" customFormat="1" ht="21" customHeight="1">
      <c r="B143" s="64"/>
      <c r="C143" s="64"/>
      <c r="D143" s="62"/>
      <c r="E143" s="60"/>
      <c r="F143" s="60"/>
      <c r="H143" s="132" t="s">
        <v>444</v>
      </c>
      <c r="I143" s="132" t="s">
        <v>740</v>
      </c>
      <c r="J143" s="64"/>
      <c r="K143" s="64"/>
      <c r="L143" s="64"/>
      <c r="M143" s="65" t="str">
        <f>_xlfn.XLOOKUP(O143,DB!N:N,DB!J:J,"Select Country",0,1)</f>
        <v>Select Country</v>
      </c>
      <c r="N143" s="45" t="str">
        <f t="shared" si="4"/>
        <v>-</v>
      </c>
      <c r="O143" s="74" t="str">
        <f t="shared" si="5"/>
        <v>Scope 3Hotel stay</v>
      </c>
      <c r="Z143" s="74"/>
    </row>
    <row r="144" spans="2:26" s="52" customFormat="1" ht="21" customHeight="1">
      <c r="B144" s="64"/>
      <c r="C144" s="64"/>
      <c r="D144" s="62"/>
      <c r="E144" s="60"/>
      <c r="F144" s="60"/>
      <c r="H144" s="132" t="s">
        <v>444</v>
      </c>
      <c r="I144" s="132" t="s">
        <v>740</v>
      </c>
      <c r="J144" s="64"/>
      <c r="K144" s="64"/>
      <c r="L144" s="64"/>
      <c r="M144" s="65" t="str">
        <f>_xlfn.XLOOKUP(O144,DB!N:N,DB!J:J,"Select Country",0,1)</f>
        <v>Select Country</v>
      </c>
      <c r="N144" s="45" t="str">
        <f t="shared" si="4"/>
        <v>-</v>
      </c>
      <c r="O144" s="74" t="str">
        <f t="shared" si="5"/>
        <v>Scope 3Hotel stay</v>
      </c>
      <c r="Z144" s="74"/>
    </row>
    <row r="145" spans="2:26" s="52" customFormat="1" ht="21" customHeight="1">
      <c r="B145" s="64"/>
      <c r="C145" s="64"/>
      <c r="D145" s="62"/>
      <c r="E145" s="60"/>
      <c r="F145" s="60"/>
      <c r="H145" s="132" t="s">
        <v>444</v>
      </c>
      <c r="I145" s="132" t="s">
        <v>740</v>
      </c>
      <c r="J145" s="64"/>
      <c r="K145" s="64"/>
      <c r="L145" s="64"/>
      <c r="M145" s="65" t="str">
        <f>_xlfn.XLOOKUP(O145,DB!N:N,DB!J:J,"Select Country",0,1)</f>
        <v>Select Country</v>
      </c>
      <c r="N145" s="45" t="str">
        <f t="shared" si="4"/>
        <v>-</v>
      </c>
      <c r="O145" s="74" t="str">
        <f t="shared" si="5"/>
        <v>Scope 3Hotel stay</v>
      </c>
      <c r="Z145" s="74"/>
    </row>
    <row r="146" spans="2:26" s="52" customFormat="1" ht="21" customHeight="1">
      <c r="B146" s="64"/>
      <c r="C146" s="64"/>
      <c r="D146" s="62"/>
      <c r="E146" s="60"/>
      <c r="F146" s="60"/>
      <c r="H146" s="132" t="s">
        <v>444</v>
      </c>
      <c r="I146" s="132" t="s">
        <v>740</v>
      </c>
      <c r="J146" s="64"/>
      <c r="K146" s="64"/>
      <c r="L146" s="64"/>
      <c r="M146" s="65" t="str">
        <f>_xlfn.XLOOKUP(O146,DB!N:N,DB!J:J,"Select Country",0,1)</f>
        <v>Select Country</v>
      </c>
      <c r="N146" s="45" t="str">
        <f t="shared" si="4"/>
        <v>-</v>
      </c>
      <c r="O146" s="74" t="str">
        <f t="shared" si="5"/>
        <v>Scope 3Hotel stay</v>
      </c>
      <c r="Z146" s="74"/>
    </row>
    <row r="147" spans="2:26" s="52" customFormat="1" ht="21" customHeight="1">
      <c r="B147" s="64"/>
      <c r="C147" s="64"/>
      <c r="D147" s="62"/>
      <c r="E147" s="60"/>
      <c r="F147" s="60"/>
      <c r="H147" s="132" t="s">
        <v>444</v>
      </c>
      <c r="I147" s="132" t="s">
        <v>740</v>
      </c>
      <c r="J147" s="64"/>
      <c r="K147" s="64"/>
      <c r="L147" s="64"/>
      <c r="M147" s="65" t="str">
        <f>_xlfn.XLOOKUP(O147,DB!N:N,DB!J:J,"Select Country",0,1)</f>
        <v>Select Country</v>
      </c>
      <c r="N147" s="45" t="str">
        <f t="shared" si="4"/>
        <v>-</v>
      </c>
      <c r="O147" s="74" t="str">
        <f t="shared" si="5"/>
        <v>Scope 3Hotel stay</v>
      </c>
      <c r="Z147" s="74"/>
    </row>
    <row r="148" spans="2:26" s="52" customFormat="1" ht="21" customHeight="1">
      <c r="B148" s="64"/>
      <c r="C148" s="64"/>
      <c r="D148" s="62"/>
      <c r="E148" s="60"/>
      <c r="F148" s="60"/>
      <c r="H148" s="132" t="s">
        <v>444</v>
      </c>
      <c r="I148" s="132" t="s">
        <v>740</v>
      </c>
      <c r="J148" s="64"/>
      <c r="K148" s="64"/>
      <c r="L148" s="64"/>
      <c r="M148" s="65" t="str">
        <f>_xlfn.XLOOKUP(O148,DB!N:N,DB!J:J,"Select Country",0,1)</f>
        <v>Select Country</v>
      </c>
      <c r="N148" s="45" t="str">
        <f t="shared" si="4"/>
        <v>-</v>
      </c>
      <c r="O148" s="74" t="str">
        <f t="shared" si="5"/>
        <v>Scope 3Hotel stay</v>
      </c>
      <c r="Z148" s="74"/>
    </row>
    <row r="149" spans="2:26" s="52" customFormat="1" ht="21" customHeight="1">
      <c r="B149" s="64"/>
      <c r="C149" s="64"/>
      <c r="D149" s="62"/>
      <c r="E149" s="60"/>
      <c r="F149" s="60"/>
      <c r="H149" s="132" t="s">
        <v>444</v>
      </c>
      <c r="I149" s="132" t="s">
        <v>740</v>
      </c>
      <c r="J149" s="64"/>
      <c r="K149" s="64"/>
      <c r="L149" s="64"/>
      <c r="M149" s="65" t="str">
        <f>_xlfn.XLOOKUP(O149,DB!N:N,DB!J:J,"Select Country",0,1)</f>
        <v>Select Country</v>
      </c>
      <c r="N149" s="45" t="str">
        <f t="shared" si="4"/>
        <v>-</v>
      </c>
      <c r="O149" s="74" t="str">
        <f t="shared" si="5"/>
        <v>Scope 3Hotel stay</v>
      </c>
      <c r="Z149" s="74"/>
    </row>
    <row r="150" spans="2:26" s="52" customFormat="1" ht="21" customHeight="1">
      <c r="B150" s="64"/>
      <c r="C150" s="64"/>
      <c r="D150" s="62"/>
      <c r="E150" s="60"/>
      <c r="F150" s="60"/>
      <c r="H150" s="132" t="s">
        <v>444</v>
      </c>
      <c r="I150" s="132" t="s">
        <v>740</v>
      </c>
      <c r="J150" s="64"/>
      <c r="K150" s="64"/>
      <c r="L150" s="64"/>
      <c r="M150" s="65" t="str">
        <f>_xlfn.XLOOKUP(O150,DB!N:N,DB!J:J,"Select Country",0,1)</f>
        <v>Select Country</v>
      </c>
      <c r="N150" s="45" t="str">
        <f t="shared" si="4"/>
        <v>-</v>
      </c>
      <c r="O150" s="74" t="str">
        <f t="shared" si="5"/>
        <v>Scope 3Hotel stay</v>
      </c>
      <c r="Z150" s="74"/>
    </row>
    <row r="151" spans="2:26" s="52" customFormat="1" ht="21" customHeight="1">
      <c r="B151" s="64"/>
      <c r="C151" s="64"/>
      <c r="D151" s="62"/>
      <c r="E151" s="60"/>
      <c r="F151" s="60"/>
      <c r="H151" s="132" t="s">
        <v>444</v>
      </c>
      <c r="I151" s="132" t="s">
        <v>740</v>
      </c>
      <c r="J151" s="64"/>
      <c r="K151" s="64"/>
      <c r="L151" s="64"/>
      <c r="M151" s="65" t="str">
        <f>_xlfn.XLOOKUP(O151,DB!N:N,DB!J:J,"Select Country",0,1)</f>
        <v>Select Country</v>
      </c>
      <c r="N151" s="45" t="str">
        <f t="shared" si="4"/>
        <v>-</v>
      </c>
      <c r="O151" s="74" t="str">
        <f t="shared" si="5"/>
        <v>Scope 3Hotel stay</v>
      </c>
      <c r="Z151" s="74"/>
    </row>
    <row r="152" spans="2:26" s="52" customFormat="1" ht="21" customHeight="1">
      <c r="B152" s="64"/>
      <c r="C152" s="64"/>
      <c r="D152" s="62"/>
      <c r="E152" s="60"/>
      <c r="F152" s="60"/>
      <c r="H152" s="132" t="s">
        <v>444</v>
      </c>
      <c r="I152" s="132" t="s">
        <v>740</v>
      </c>
      <c r="J152" s="64"/>
      <c r="K152" s="64"/>
      <c r="L152" s="64"/>
      <c r="M152" s="65" t="str">
        <f>_xlfn.XLOOKUP(O152,DB!N:N,DB!J:J,"Select Country",0,1)</f>
        <v>Select Country</v>
      </c>
      <c r="N152" s="45" t="str">
        <f t="shared" si="4"/>
        <v>-</v>
      </c>
      <c r="O152" s="74" t="str">
        <f t="shared" si="5"/>
        <v>Scope 3Hotel stay</v>
      </c>
      <c r="Z152" s="74"/>
    </row>
    <row r="153" spans="2:26" s="52" customFormat="1" ht="21" customHeight="1">
      <c r="B153" s="64"/>
      <c r="C153" s="64"/>
      <c r="D153" s="62"/>
      <c r="E153" s="60"/>
      <c r="F153" s="60"/>
      <c r="H153" s="132" t="s">
        <v>444</v>
      </c>
      <c r="I153" s="132" t="s">
        <v>740</v>
      </c>
      <c r="J153" s="64"/>
      <c r="K153" s="64"/>
      <c r="L153" s="64"/>
      <c r="M153" s="65" t="str">
        <f>_xlfn.XLOOKUP(O153,DB!N:N,DB!J:J,"Select Country",0,1)</f>
        <v>Select Country</v>
      </c>
      <c r="N153" s="45" t="str">
        <f t="shared" si="4"/>
        <v>-</v>
      </c>
      <c r="O153" s="74" t="str">
        <f t="shared" si="5"/>
        <v>Scope 3Hotel stay</v>
      </c>
      <c r="Z153" s="74"/>
    </row>
    <row r="154" spans="2:26" s="52" customFormat="1" ht="21" customHeight="1">
      <c r="B154" s="64"/>
      <c r="C154" s="64"/>
      <c r="D154" s="62"/>
      <c r="E154" s="60"/>
      <c r="F154" s="60"/>
      <c r="H154" s="132" t="s">
        <v>444</v>
      </c>
      <c r="I154" s="132" t="s">
        <v>740</v>
      </c>
      <c r="J154" s="64"/>
      <c r="K154" s="64"/>
      <c r="L154" s="64"/>
      <c r="M154" s="65" t="str">
        <f>_xlfn.XLOOKUP(O154,DB!N:N,DB!J:J,"Select Country",0,1)</f>
        <v>Select Country</v>
      </c>
      <c r="N154" s="45" t="str">
        <f t="shared" si="4"/>
        <v>-</v>
      </c>
      <c r="O154" s="74" t="str">
        <f t="shared" si="5"/>
        <v>Scope 3Hotel stay</v>
      </c>
      <c r="Z154" s="74"/>
    </row>
    <row r="155" spans="2:26" s="52" customFormat="1" ht="21" customHeight="1">
      <c r="B155" s="64"/>
      <c r="C155" s="64"/>
      <c r="D155" s="62"/>
      <c r="E155" s="60"/>
      <c r="F155" s="60"/>
      <c r="H155" s="132" t="s">
        <v>444</v>
      </c>
      <c r="I155" s="132" t="s">
        <v>740</v>
      </c>
      <c r="J155" s="64"/>
      <c r="K155" s="64"/>
      <c r="L155" s="64"/>
      <c r="M155" s="65" t="str">
        <f>_xlfn.XLOOKUP(O155,DB!N:N,DB!J:J,"Select Country",0,1)</f>
        <v>Select Country</v>
      </c>
      <c r="N155" s="45" t="str">
        <f t="shared" si="4"/>
        <v>-</v>
      </c>
      <c r="O155" s="74" t="str">
        <f t="shared" si="5"/>
        <v>Scope 3Hotel stay</v>
      </c>
      <c r="Z155" s="74"/>
    </row>
    <row r="156" spans="2:26" s="52" customFormat="1" ht="21" customHeight="1">
      <c r="B156" s="64"/>
      <c r="C156" s="64"/>
      <c r="D156" s="62"/>
      <c r="E156" s="60"/>
      <c r="F156" s="60"/>
      <c r="H156" s="132" t="s">
        <v>444</v>
      </c>
      <c r="I156" s="132" t="s">
        <v>740</v>
      </c>
      <c r="J156" s="64"/>
      <c r="K156" s="64"/>
      <c r="L156" s="64"/>
      <c r="M156" s="65" t="str">
        <f>_xlfn.XLOOKUP(O156,DB!N:N,DB!J:J,"Select Country",0,1)</f>
        <v>Select Country</v>
      </c>
      <c r="N156" s="45" t="str">
        <f t="shared" si="4"/>
        <v>-</v>
      </c>
      <c r="O156" s="74" t="str">
        <f t="shared" si="5"/>
        <v>Scope 3Hotel stay</v>
      </c>
      <c r="Z156" s="74"/>
    </row>
    <row r="157" spans="2:26" s="52" customFormat="1" ht="21" customHeight="1">
      <c r="B157" s="64"/>
      <c r="C157" s="64"/>
      <c r="D157" s="62"/>
      <c r="E157" s="60"/>
      <c r="F157" s="60"/>
      <c r="H157" s="132" t="s">
        <v>444</v>
      </c>
      <c r="I157" s="132" t="s">
        <v>740</v>
      </c>
      <c r="J157" s="64"/>
      <c r="K157" s="64"/>
      <c r="L157" s="64"/>
      <c r="M157" s="65" t="str">
        <f>_xlfn.XLOOKUP(O157,DB!N:N,DB!J:J,"Select Country",0,1)</f>
        <v>Select Country</v>
      </c>
      <c r="N157" s="45" t="str">
        <f t="shared" si="4"/>
        <v>-</v>
      </c>
      <c r="O157" s="74" t="str">
        <f t="shared" si="5"/>
        <v>Scope 3Hotel stay</v>
      </c>
      <c r="Z157" s="74"/>
    </row>
    <row r="158" spans="2:26" s="52" customFormat="1" ht="21" customHeight="1">
      <c r="B158" s="64"/>
      <c r="C158" s="64"/>
      <c r="D158" s="62"/>
      <c r="E158" s="60"/>
      <c r="F158" s="60"/>
      <c r="H158" s="132" t="s">
        <v>444</v>
      </c>
      <c r="I158" s="132" t="s">
        <v>740</v>
      </c>
      <c r="J158" s="64"/>
      <c r="K158" s="64"/>
      <c r="L158" s="64"/>
      <c r="M158" s="65" t="str">
        <f>_xlfn.XLOOKUP(O158,DB!N:N,DB!J:J,"Select Country",0,1)</f>
        <v>Select Country</v>
      </c>
      <c r="N158" s="45" t="str">
        <f t="shared" si="4"/>
        <v>-</v>
      </c>
      <c r="O158" s="74" t="str">
        <f t="shared" si="5"/>
        <v>Scope 3Hotel stay</v>
      </c>
      <c r="Z158" s="74"/>
    </row>
    <row r="159" spans="2:26" s="52" customFormat="1" ht="21" customHeight="1">
      <c r="B159" s="64"/>
      <c r="C159" s="64"/>
      <c r="D159" s="62"/>
      <c r="E159" s="60"/>
      <c r="F159" s="60"/>
      <c r="H159" s="132" t="s">
        <v>444</v>
      </c>
      <c r="I159" s="132" t="s">
        <v>740</v>
      </c>
      <c r="J159" s="64"/>
      <c r="K159" s="64"/>
      <c r="L159" s="64"/>
      <c r="M159" s="65" t="str">
        <f>_xlfn.XLOOKUP(O159,DB!N:N,DB!J:J,"Select Country",0,1)</f>
        <v>Select Country</v>
      </c>
      <c r="N159" s="45" t="str">
        <f t="shared" si="4"/>
        <v>-</v>
      </c>
      <c r="O159" s="74" t="str">
        <f t="shared" si="5"/>
        <v>Scope 3Hotel stay</v>
      </c>
      <c r="Z159" s="74"/>
    </row>
    <row r="160" spans="2:26" s="52" customFormat="1" ht="21" customHeight="1">
      <c r="B160" s="64"/>
      <c r="C160" s="64"/>
      <c r="D160" s="62"/>
      <c r="E160" s="60"/>
      <c r="F160" s="60"/>
      <c r="H160" s="132" t="s">
        <v>444</v>
      </c>
      <c r="I160" s="132" t="s">
        <v>740</v>
      </c>
      <c r="J160" s="64"/>
      <c r="K160" s="64"/>
      <c r="L160" s="64"/>
      <c r="M160" s="65" t="str">
        <f>_xlfn.XLOOKUP(O160,DB!N:N,DB!J:J,"Select Country",0,1)</f>
        <v>Select Country</v>
      </c>
      <c r="N160" s="45" t="str">
        <f t="shared" si="4"/>
        <v>-</v>
      </c>
      <c r="O160" s="74" t="str">
        <f t="shared" si="5"/>
        <v>Scope 3Hotel stay</v>
      </c>
      <c r="Z160" s="74"/>
    </row>
    <row r="161" spans="2:26" s="52" customFormat="1" ht="21" customHeight="1">
      <c r="B161" s="64"/>
      <c r="C161" s="64"/>
      <c r="D161" s="62"/>
      <c r="E161" s="60"/>
      <c r="F161" s="60"/>
      <c r="H161" s="132" t="s">
        <v>444</v>
      </c>
      <c r="I161" s="132" t="s">
        <v>740</v>
      </c>
      <c r="J161" s="64"/>
      <c r="K161" s="64"/>
      <c r="L161" s="64"/>
      <c r="M161" s="65" t="str">
        <f>_xlfn.XLOOKUP(O161,DB!N:N,DB!J:J,"Select Country",0,1)</f>
        <v>Select Country</v>
      </c>
      <c r="N161" s="45" t="str">
        <f t="shared" si="4"/>
        <v>-</v>
      </c>
      <c r="O161" s="74" t="str">
        <f t="shared" si="5"/>
        <v>Scope 3Hotel stay</v>
      </c>
      <c r="Z161" s="74"/>
    </row>
    <row r="162" spans="2:26" s="52" customFormat="1" ht="21" customHeight="1">
      <c r="B162" s="64"/>
      <c r="C162" s="64"/>
      <c r="D162" s="62"/>
      <c r="E162" s="60"/>
      <c r="F162" s="60"/>
      <c r="H162" s="132" t="s">
        <v>444</v>
      </c>
      <c r="I162" s="132" t="s">
        <v>740</v>
      </c>
      <c r="J162" s="64"/>
      <c r="K162" s="64"/>
      <c r="L162" s="64"/>
      <c r="M162" s="65" t="str">
        <f>_xlfn.XLOOKUP(O162,DB!N:N,DB!J:J,"Select Country",0,1)</f>
        <v>Select Country</v>
      </c>
      <c r="N162" s="45" t="str">
        <f t="shared" si="4"/>
        <v>-</v>
      </c>
      <c r="O162" s="74" t="str">
        <f t="shared" si="5"/>
        <v>Scope 3Hotel stay</v>
      </c>
      <c r="Z162" s="74"/>
    </row>
    <row r="163" spans="2:26" s="52" customFormat="1" ht="21" customHeight="1">
      <c r="B163" s="64"/>
      <c r="C163" s="64"/>
      <c r="D163" s="62"/>
      <c r="E163" s="60"/>
      <c r="F163" s="60"/>
      <c r="H163" s="132" t="s">
        <v>444</v>
      </c>
      <c r="I163" s="132" t="s">
        <v>740</v>
      </c>
      <c r="J163" s="64"/>
      <c r="K163" s="64"/>
      <c r="L163" s="64"/>
      <c r="M163" s="65" t="str">
        <f>_xlfn.XLOOKUP(O163,DB!N:N,DB!J:J,"Select Country",0,1)</f>
        <v>Select Country</v>
      </c>
      <c r="N163" s="45" t="str">
        <f t="shared" si="4"/>
        <v>-</v>
      </c>
      <c r="O163" s="74" t="str">
        <f t="shared" si="5"/>
        <v>Scope 3Hotel stay</v>
      </c>
      <c r="Z163" s="74"/>
    </row>
    <row r="164" spans="2:26" s="52" customFormat="1" ht="21" customHeight="1">
      <c r="B164" s="64"/>
      <c r="C164" s="64"/>
      <c r="D164" s="62"/>
      <c r="E164" s="60"/>
      <c r="F164" s="60"/>
      <c r="H164" s="132" t="s">
        <v>444</v>
      </c>
      <c r="I164" s="132" t="s">
        <v>740</v>
      </c>
      <c r="J164" s="64"/>
      <c r="K164" s="64"/>
      <c r="L164" s="64"/>
      <c r="M164" s="65" t="str">
        <f>_xlfn.XLOOKUP(O164,DB!N:N,DB!J:J,"Select Country",0,1)</f>
        <v>Select Country</v>
      </c>
      <c r="N164" s="45" t="str">
        <f t="shared" si="4"/>
        <v>-</v>
      </c>
      <c r="O164" s="74" t="str">
        <f t="shared" si="5"/>
        <v>Scope 3Hotel stay</v>
      </c>
      <c r="Z164" s="74"/>
    </row>
    <row r="165" spans="2:26" s="52" customFormat="1" ht="21" customHeight="1">
      <c r="B165" s="64"/>
      <c r="C165" s="64"/>
      <c r="D165" s="62"/>
      <c r="E165" s="60"/>
      <c r="F165" s="60"/>
      <c r="H165" s="132" t="s">
        <v>444</v>
      </c>
      <c r="I165" s="132" t="s">
        <v>740</v>
      </c>
      <c r="J165" s="64"/>
      <c r="K165" s="64"/>
      <c r="L165" s="64"/>
      <c r="M165" s="65" t="str">
        <f>_xlfn.XLOOKUP(O165,DB!N:N,DB!J:J,"Select Country",0,1)</f>
        <v>Select Country</v>
      </c>
      <c r="N165" s="45" t="str">
        <f t="shared" si="4"/>
        <v>-</v>
      </c>
      <c r="O165" s="74" t="str">
        <f t="shared" si="5"/>
        <v>Scope 3Hotel stay</v>
      </c>
      <c r="Z165" s="74"/>
    </row>
    <row r="166" spans="2:26" s="52" customFormat="1" ht="21" customHeight="1">
      <c r="B166" s="64"/>
      <c r="C166" s="64"/>
      <c r="D166" s="62"/>
      <c r="E166" s="60"/>
      <c r="F166" s="60"/>
      <c r="H166" s="132" t="s">
        <v>444</v>
      </c>
      <c r="I166" s="132" t="s">
        <v>740</v>
      </c>
      <c r="J166" s="64"/>
      <c r="K166" s="64"/>
      <c r="L166" s="64"/>
      <c r="M166" s="65" t="str">
        <f>_xlfn.XLOOKUP(O166,DB!N:N,DB!J:J,"Select Country",0,1)</f>
        <v>Select Country</v>
      </c>
      <c r="N166" s="45" t="str">
        <f t="shared" si="4"/>
        <v>-</v>
      </c>
      <c r="O166" s="74" t="str">
        <f t="shared" si="5"/>
        <v>Scope 3Hotel stay</v>
      </c>
      <c r="Z166" s="74"/>
    </row>
    <row r="167" spans="2:26" s="52" customFormat="1" ht="21" customHeight="1">
      <c r="B167" s="64"/>
      <c r="C167" s="64"/>
      <c r="D167" s="62"/>
      <c r="E167" s="60"/>
      <c r="F167" s="60"/>
      <c r="H167" s="132" t="s">
        <v>444</v>
      </c>
      <c r="I167" s="132" t="s">
        <v>740</v>
      </c>
      <c r="J167" s="64"/>
      <c r="K167" s="64"/>
      <c r="L167" s="64"/>
      <c r="M167" s="65" t="str">
        <f>_xlfn.XLOOKUP(O167,DB!N:N,DB!J:J,"Select Country",0,1)</f>
        <v>Select Country</v>
      </c>
      <c r="N167" s="45" t="str">
        <f t="shared" si="4"/>
        <v>-</v>
      </c>
      <c r="O167" s="74" t="str">
        <f t="shared" si="5"/>
        <v>Scope 3Hotel stay</v>
      </c>
      <c r="Z167" s="74"/>
    </row>
    <row r="168" spans="2:26" s="52" customFormat="1" ht="21" customHeight="1">
      <c r="B168" s="64"/>
      <c r="C168" s="64"/>
      <c r="D168" s="62"/>
      <c r="E168" s="60"/>
      <c r="F168" s="60"/>
      <c r="H168" s="132" t="s">
        <v>444</v>
      </c>
      <c r="I168" s="132" t="s">
        <v>740</v>
      </c>
      <c r="J168" s="64"/>
      <c r="K168" s="64"/>
      <c r="L168" s="64"/>
      <c r="M168" s="65" t="str">
        <f>_xlfn.XLOOKUP(O168,DB!N:N,DB!J:J,"Select Country",0,1)</f>
        <v>Select Country</v>
      </c>
      <c r="N168" s="45" t="str">
        <f t="shared" si="4"/>
        <v>-</v>
      </c>
      <c r="O168" s="74" t="str">
        <f t="shared" si="5"/>
        <v>Scope 3Hotel stay</v>
      </c>
      <c r="Z168" s="74"/>
    </row>
    <row r="169" spans="2:26" s="52" customFormat="1" ht="21" customHeight="1">
      <c r="B169" s="64"/>
      <c r="C169" s="64"/>
      <c r="D169" s="62"/>
      <c r="E169" s="60"/>
      <c r="F169" s="60"/>
      <c r="H169" s="132" t="s">
        <v>444</v>
      </c>
      <c r="I169" s="132" t="s">
        <v>740</v>
      </c>
      <c r="J169" s="64"/>
      <c r="K169" s="64"/>
      <c r="L169" s="64"/>
      <c r="M169" s="65" t="str">
        <f>_xlfn.XLOOKUP(O169,DB!N:N,DB!J:J,"Select Country",0,1)</f>
        <v>Select Country</v>
      </c>
      <c r="N169" s="45" t="str">
        <f t="shared" si="4"/>
        <v>-</v>
      </c>
      <c r="O169" s="74" t="str">
        <f t="shared" si="5"/>
        <v>Scope 3Hotel stay</v>
      </c>
      <c r="Z169" s="74"/>
    </row>
    <row r="170" spans="2:26" s="52" customFormat="1" ht="21" customHeight="1">
      <c r="B170" s="64"/>
      <c r="C170" s="64"/>
      <c r="D170" s="62"/>
      <c r="E170" s="60"/>
      <c r="F170" s="60"/>
      <c r="H170" s="132" t="s">
        <v>444</v>
      </c>
      <c r="I170" s="132" t="s">
        <v>740</v>
      </c>
      <c r="J170" s="64"/>
      <c r="K170" s="64"/>
      <c r="L170" s="64"/>
      <c r="M170" s="65" t="str">
        <f>_xlfn.XLOOKUP(O170,DB!N:N,DB!J:J,"Select Country",0,1)</f>
        <v>Select Country</v>
      </c>
      <c r="N170" s="45" t="str">
        <f t="shared" si="4"/>
        <v>-</v>
      </c>
      <c r="O170" s="74" t="str">
        <f t="shared" si="5"/>
        <v>Scope 3Hotel stay</v>
      </c>
      <c r="Z170" s="74"/>
    </row>
    <row r="171" spans="2:26" s="52" customFormat="1" ht="21" customHeight="1">
      <c r="B171" s="64"/>
      <c r="C171" s="64"/>
      <c r="D171" s="62"/>
      <c r="E171" s="60"/>
      <c r="F171" s="60"/>
      <c r="H171" s="132" t="s">
        <v>444</v>
      </c>
      <c r="I171" s="132" t="s">
        <v>740</v>
      </c>
      <c r="J171" s="64"/>
      <c r="K171" s="64"/>
      <c r="L171" s="64"/>
      <c r="M171" s="65" t="str">
        <f>_xlfn.XLOOKUP(O171,DB!N:N,DB!J:J,"Select Country",0,1)</f>
        <v>Select Country</v>
      </c>
      <c r="N171" s="45" t="str">
        <f t="shared" si="4"/>
        <v>-</v>
      </c>
      <c r="O171" s="74" t="str">
        <f t="shared" si="5"/>
        <v>Scope 3Hotel stay</v>
      </c>
      <c r="Z171" s="74"/>
    </row>
    <row r="172" spans="2:26" s="52" customFormat="1" ht="21" customHeight="1">
      <c r="B172" s="64"/>
      <c r="C172" s="64"/>
      <c r="D172" s="62"/>
      <c r="E172" s="60"/>
      <c r="F172" s="60"/>
      <c r="H172" s="132" t="s">
        <v>444</v>
      </c>
      <c r="I172" s="132" t="s">
        <v>740</v>
      </c>
      <c r="J172" s="64"/>
      <c r="K172" s="64"/>
      <c r="L172" s="64"/>
      <c r="M172" s="65" t="str">
        <f>_xlfn.XLOOKUP(O172,DB!N:N,DB!J:J,"Select Country",0,1)</f>
        <v>Select Country</v>
      </c>
      <c r="N172" s="45" t="str">
        <f t="shared" si="4"/>
        <v>-</v>
      </c>
      <c r="O172" s="74" t="str">
        <f t="shared" si="5"/>
        <v>Scope 3Hotel stay</v>
      </c>
      <c r="Z172" s="74"/>
    </row>
    <row r="173" spans="2:26" s="52" customFormat="1" ht="21" customHeight="1">
      <c r="B173" s="64"/>
      <c r="C173" s="64"/>
      <c r="D173" s="62"/>
      <c r="E173" s="60"/>
      <c r="F173" s="60"/>
      <c r="H173" s="132" t="s">
        <v>444</v>
      </c>
      <c r="I173" s="132" t="s">
        <v>740</v>
      </c>
      <c r="J173" s="64"/>
      <c r="K173" s="64"/>
      <c r="L173" s="64"/>
      <c r="M173" s="65" t="str">
        <f>_xlfn.XLOOKUP(O173,DB!N:N,DB!J:J,"Select Country",0,1)</f>
        <v>Select Country</v>
      </c>
      <c r="N173" s="45" t="str">
        <f t="shared" si="4"/>
        <v>-</v>
      </c>
      <c r="O173" s="74" t="str">
        <f t="shared" si="5"/>
        <v>Scope 3Hotel stay</v>
      </c>
      <c r="Z173" s="74"/>
    </row>
    <row r="174" spans="2:26" s="52" customFormat="1" ht="21" customHeight="1">
      <c r="B174" s="64"/>
      <c r="C174" s="64"/>
      <c r="D174" s="62"/>
      <c r="E174" s="60"/>
      <c r="F174" s="60"/>
      <c r="H174" s="132" t="s">
        <v>444</v>
      </c>
      <c r="I174" s="132" t="s">
        <v>740</v>
      </c>
      <c r="J174" s="64"/>
      <c r="K174" s="64"/>
      <c r="L174" s="64"/>
      <c r="M174" s="65" t="str">
        <f>_xlfn.XLOOKUP(O174,DB!N:N,DB!J:J,"Select Country",0,1)</f>
        <v>Select Country</v>
      </c>
      <c r="N174" s="45" t="str">
        <f t="shared" si="4"/>
        <v>-</v>
      </c>
      <c r="O174" s="74" t="str">
        <f t="shared" si="5"/>
        <v>Scope 3Hotel stay</v>
      </c>
      <c r="Z174" s="74"/>
    </row>
    <row r="175" spans="2:26" s="52" customFormat="1" ht="21" customHeight="1">
      <c r="B175" s="64"/>
      <c r="C175" s="64"/>
      <c r="D175" s="62"/>
      <c r="E175" s="60"/>
      <c r="F175" s="60"/>
      <c r="H175" s="132" t="s">
        <v>444</v>
      </c>
      <c r="I175" s="132" t="s">
        <v>740</v>
      </c>
      <c r="J175" s="64"/>
      <c r="K175" s="64"/>
      <c r="L175" s="64"/>
      <c r="M175" s="65" t="str">
        <f>_xlfn.XLOOKUP(O175,DB!N:N,DB!J:J,"Select Country",0,1)</f>
        <v>Select Country</v>
      </c>
      <c r="N175" s="45" t="str">
        <f t="shared" si="4"/>
        <v>-</v>
      </c>
      <c r="O175" s="74" t="str">
        <f t="shared" si="5"/>
        <v>Scope 3Hotel stay</v>
      </c>
      <c r="Z175" s="74"/>
    </row>
    <row r="176" spans="2:26" s="52" customFormat="1" ht="21" customHeight="1">
      <c r="B176" s="64"/>
      <c r="C176" s="64"/>
      <c r="D176" s="62"/>
      <c r="E176" s="60"/>
      <c r="F176" s="60"/>
      <c r="H176" s="132" t="s">
        <v>444</v>
      </c>
      <c r="I176" s="132" t="s">
        <v>740</v>
      </c>
      <c r="J176" s="64"/>
      <c r="K176" s="64"/>
      <c r="L176" s="64"/>
      <c r="M176" s="65" t="str">
        <f>_xlfn.XLOOKUP(O176,DB!N:N,DB!J:J,"Select Country",0,1)</f>
        <v>Select Country</v>
      </c>
      <c r="N176" s="45" t="str">
        <f t="shared" si="4"/>
        <v>-</v>
      </c>
      <c r="O176" s="74" t="str">
        <f t="shared" si="5"/>
        <v>Scope 3Hotel stay</v>
      </c>
      <c r="Z176" s="74"/>
    </row>
    <row r="177" spans="2:26" s="52" customFormat="1" ht="21" customHeight="1">
      <c r="B177" s="64"/>
      <c r="C177" s="64"/>
      <c r="D177" s="62"/>
      <c r="E177" s="60"/>
      <c r="F177" s="60"/>
      <c r="H177" s="132" t="s">
        <v>444</v>
      </c>
      <c r="I177" s="132" t="s">
        <v>740</v>
      </c>
      <c r="J177" s="64"/>
      <c r="K177" s="64"/>
      <c r="L177" s="64"/>
      <c r="M177" s="65" t="str">
        <f>_xlfn.XLOOKUP(O177,DB!N:N,DB!J:J,"Select Country",0,1)</f>
        <v>Select Country</v>
      </c>
      <c r="N177" s="45" t="str">
        <f t="shared" si="4"/>
        <v>-</v>
      </c>
      <c r="O177" s="74" t="str">
        <f t="shared" si="5"/>
        <v>Scope 3Hotel stay</v>
      </c>
      <c r="Z177" s="74"/>
    </row>
    <row r="178" spans="2:26" s="52" customFormat="1" ht="21" customHeight="1">
      <c r="B178" s="64"/>
      <c r="C178" s="64"/>
      <c r="D178" s="62"/>
      <c r="E178" s="60"/>
      <c r="F178" s="60"/>
      <c r="H178" s="132" t="s">
        <v>444</v>
      </c>
      <c r="I178" s="132" t="s">
        <v>740</v>
      </c>
      <c r="J178" s="64"/>
      <c r="K178" s="64"/>
      <c r="L178" s="64"/>
      <c r="M178" s="65" t="str">
        <f>_xlfn.XLOOKUP(O178,DB!N:N,DB!J:J,"Select Country",0,1)</f>
        <v>Select Country</v>
      </c>
      <c r="N178" s="45" t="str">
        <f t="shared" si="4"/>
        <v>-</v>
      </c>
      <c r="O178" s="74" t="str">
        <f t="shared" si="5"/>
        <v>Scope 3Hotel stay</v>
      </c>
      <c r="Z178" s="74"/>
    </row>
    <row r="179" spans="2:26" s="52" customFormat="1" ht="21" customHeight="1">
      <c r="B179" s="64"/>
      <c r="C179" s="64"/>
      <c r="D179" s="62"/>
      <c r="E179" s="60"/>
      <c r="F179" s="60"/>
      <c r="H179" s="132" t="s">
        <v>444</v>
      </c>
      <c r="I179" s="132" t="s">
        <v>740</v>
      </c>
      <c r="J179" s="64"/>
      <c r="K179" s="64"/>
      <c r="L179" s="64"/>
      <c r="M179" s="65" t="str">
        <f>_xlfn.XLOOKUP(O179,DB!N:N,DB!J:J,"Select Country",0,1)</f>
        <v>Select Country</v>
      </c>
      <c r="N179" s="45" t="str">
        <f t="shared" si="4"/>
        <v>-</v>
      </c>
      <c r="O179" s="74" t="str">
        <f t="shared" si="5"/>
        <v>Scope 3Hotel stay</v>
      </c>
      <c r="Z179" s="74"/>
    </row>
    <row r="180" spans="2:26" s="52" customFormat="1" ht="21" customHeight="1">
      <c r="B180" s="64"/>
      <c r="C180" s="64"/>
      <c r="D180" s="62"/>
      <c r="E180" s="60"/>
      <c r="F180" s="60"/>
      <c r="H180" s="132" t="s">
        <v>444</v>
      </c>
      <c r="I180" s="132" t="s">
        <v>740</v>
      </c>
      <c r="J180" s="64"/>
      <c r="K180" s="64"/>
      <c r="L180" s="64"/>
      <c r="M180" s="65" t="str">
        <f>_xlfn.XLOOKUP(O180,DB!N:N,DB!J:J,"Select Country",0,1)</f>
        <v>Select Country</v>
      </c>
      <c r="N180" s="45" t="str">
        <f t="shared" si="4"/>
        <v>-</v>
      </c>
      <c r="O180" s="74" t="str">
        <f t="shared" si="5"/>
        <v>Scope 3Hotel stay</v>
      </c>
      <c r="Z180" s="74"/>
    </row>
    <row r="181" spans="2:26" s="52" customFormat="1" ht="21" customHeight="1">
      <c r="B181" s="64"/>
      <c r="C181" s="64"/>
      <c r="D181" s="62"/>
      <c r="E181" s="60"/>
      <c r="F181" s="60"/>
      <c r="H181" s="132" t="s">
        <v>444</v>
      </c>
      <c r="I181" s="132" t="s">
        <v>740</v>
      </c>
      <c r="J181" s="64"/>
      <c r="K181" s="64"/>
      <c r="L181" s="64"/>
      <c r="M181" s="65" t="str">
        <f>_xlfn.XLOOKUP(O181,DB!N:N,DB!J:J,"Select Country",0,1)</f>
        <v>Select Country</v>
      </c>
      <c r="N181" s="45" t="str">
        <f t="shared" si="4"/>
        <v>-</v>
      </c>
      <c r="O181" s="74" t="str">
        <f t="shared" si="5"/>
        <v>Scope 3Hotel stay</v>
      </c>
      <c r="Z181" s="74"/>
    </row>
    <row r="182" spans="2:26" s="52" customFormat="1" ht="21" customHeight="1">
      <c r="B182" s="64"/>
      <c r="C182" s="64"/>
      <c r="D182" s="62"/>
      <c r="E182" s="60"/>
      <c r="F182" s="60"/>
      <c r="H182" s="132" t="s">
        <v>444</v>
      </c>
      <c r="I182" s="132" t="s">
        <v>740</v>
      </c>
      <c r="J182" s="64"/>
      <c r="K182" s="64"/>
      <c r="L182" s="64"/>
      <c r="M182" s="65" t="str">
        <f>_xlfn.XLOOKUP(O182,DB!N:N,DB!J:J,"Select Country",0,1)</f>
        <v>Select Country</v>
      </c>
      <c r="N182" s="45" t="str">
        <f t="shared" si="4"/>
        <v>-</v>
      </c>
      <c r="O182" s="74" t="str">
        <f t="shared" si="5"/>
        <v>Scope 3Hotel stay</v>
      </c>
      <c r="Z182" s="74"/>
    </row>
    <row r="183" spans="2:26" s="52" customFormat="1" ht="21" customHeight="1">
      <c r="B183" s="64"/>
      <c r="C183" s="64"/>
      <c r="D183" s="62"/>
      <c r="E183" s="60"/>
      <c r="F183" s="60"/>
      <c r="H183" s="132" t="s">
        <v>444</v>
      </c>
      <c r="I183" s="132" t="s">
        <v>740</v>
      </c>
      <c r="J183" s="64"/>
      <c r="K183" s="64"/>
      <c r="L183" s="64"/>
      <c r="M183" s="65" t="str">
        <f>_xlfn.XLOOKUP(O183,DB!N:N,DB!J:J,"Select Country",0,1)</f>
        <v>Select Country</v>
      </c>
      <c r="N183" s="45" t="str">
        <f t="shared" si="4"/>
        <v>-</v>
      </c>
      <c r="O183" s="74" t="str">
        <f t="shared" si="5"/>
        <v>Scope 3Hotel stay</v>
      </c>
      <c r="Z183" s="74"/>
    </row>
    <row r="184" spans="2:26" s="52" customFormat="1" ht="21" customHeight="1">
      <c r="B184" s="64"/>
      <c r="C184" s="64"/>
      <c r="D184" s="62"/>
      <c r="E184" s="60"/>
      <c r="F184" s="60"/>
      <c r="H184" s="132" t="s">
        <v>444</v>
      </c>
      <c r="I184" s="132" t="s">
        <v>740</v>
      </c>
      <c r="J184" s="64"/>
      <c r="K184" s="64"/>
      <c r="L184" s="64"/>
      <c r="M184" s="65" t="str">
        <f>_xlfn.XLOOKUP(O184,DB!N:N,DB!J:J,"Select Country",0,1)</f>
        <v>Select Country</v>
      </c>
      <c r="N184" s="45" t="str">
        <f t="shared" si="4"/>
        <v>-</v>
      </c>
      <c r="O184" s="74" t="str">
        <f t="shared" si="5"/>
        <v>Scope 3Hotel stay</v>
      </c>
      <c r="Z184" s="74"/>
    </row>
    <row r="185" spans="2:26" s="52" customFormat="1" ht="21" customHeight="1">
      <c r="B185" s="64"/>
      <c r="C185" s="64"/>
      <c r="D185" s="62"/>
      <c r="E185" s="60"/>
      <c r="F185" s="60"/>
      <c r="H185" s="132" t="s">
        <v>444</v>
      </c>
      <c r="I185" s="132" t="s">
        <v>740</v>
      </c>
      <c r="J185" s="64"/>
      <c r="K185" s="64"/>
      <c r="L185" s="64"/>
      <c r="M185" s="65" t="str">
        <f>_xlfn.XLOOKUP(O185,DB!N:N,DB!J:J,"Select Country",0,1)</f>
        <v>Select Country</v>
      </c>
      <c r="N185" s="45" t="str">
        <f t="shared" si="4"/>
        <v>-</v>
      </c>
      <c r="O185" s="74" t="str">
        <f t="shared" si="5"/>
        <v>Scope 3Hotel stay</v>
      </c>
      <c r="Z185" s="74"/>
    </row>
    <row r="186" spans="2:26" s="52" customFormat="1" ht="21" customHeight="1">
      <c r="B186" s="64"/>
      <c r="C186" s="64"/>
      <c r="D186" s="62"/>
      <c r="E186" s="60"/>
      <c r="F186" s="60"/>
      <c r="H186" s="132" t="s">
        <v>444</v>
      </c>
      <c r="I186" s="132" t="s">
        <v>740</v>
      </c>
      <c r="J186" s="64"/>
      <c r="K186" s="64"/>
      <c r="L186" s="64"/>
      <c r="M186" s="65" t="str">
        <f>_xlfn.XLOOKUP(O186,DB!N:N,DB!J:J,"Select Country",0,1)</f>
        <v>Select Country</v>
      </c>
      <c r="N186" s="45" t="str">
        <f t="shared" si="4"/>
        <v>-</v>
      </c>
      <c r="O186" s="74" t="str">
        <f t="shared" si="5"/>
        <v>Scope 3Hotel stay</v>
      </c>
      <c r="Z186" s="74"/>
    </row>
    <row r="187" spans="2:26" s="52" customFormat="1" ht="21" customHeight="1">
      <c r="B187" s="64"/>
      <c r="C187" s="64"/>
      <c r="D187" s="62"/>
      <c r="E187" s="60"/>
      <c r="F187" s="60"/>
      <c r="H187" s="132" t="s">
        <v>444</v>
      </c>
      <c r="I187" s="132" t="s">
        <v>740</v>
      </c>
      <c r="J187" s="64"/>
      <c r="K187" s="64"/>
      <c r="L187" s="64"/>
      <c r="M187" s="65" t="str">
        <f>_xlfn.XLOOKUP(O187,DB!N:N,DB!J:J,"Select Country",0,1)</f>
        <v>Select Country</v>
      </c>
      <c r="N187" s="45" t="str">
        <f t="shared" si="4"/>
        <v>-</v>
      </c>
      <c r="O187" s="74" t="str">
        <f t="shared" si="5"/>
        <v>Scope 3Hotel stay</v>
      </c>
      <c r="Z187" s="74"/>
    </row>
    <row r="188" spans="2:26" s="52" customFormat="1" ht="21" customHeight="1">
      <c r="B188" s="64"/>
      <c r="C188" s="64"/>
      <c r="D188" s="62"/>
      <c r="E188" s="60"/>
      <c r="F188" s="60"/>
      <c r="H188" s="132" t="s">
        <v>444</v>
      </c>
      <c r="I188" s="132" t="s">
        <v>740</v>
      </c>
      <c r="J188" s="64"/>
      <c r="K188" s="64"/>
      <c r="L188" s="64"/>
      <c r="M188" s="65" t="str">
        <f>_xlfn.XLOOKUP(O188,DB!N:N,DB!J:J,"Select Country",0,1)</f>
        <v>Select Country</v>
      </c>
      <c r="N188" s="45" t="str">
        <f t="shared" si="4"/>
        <v>-</v>
      </c>
      <c r="O188" s="74" t="str">
        <f t="shared" si="5"/>
        <v>Scope 3Hotel stay</v>
      </c>
      <c r="Z188" s="74"/>
    </row>
    <row r="189" spans="2:26" s="52" customFormat="1" ht="21" customHeight="1">
      <c r="B189" s="64"/>
      <c r="C189" s="64"/>
      <c r="D189" s="62"/>
      <c r="E189" s="60"/>
      <c r="F189" s="60"/>
      <c r="H189" s="132" t="s">
        <v>444</v>
      </c>
      <c r="I189" s="132" t="s">
        <v>740</v>
      </c>
      <c r="J189" s="64"/>
      <c r="K189" s="64"/>
      <c r="L189" s="64"/>
      <c r="M189" s="65" t="str">
        <f>_xlfn.XLOOKUP(O189,DB!N:N,DB!J:J,"Select Country",0,1)</f>
        <v>Select Country</v>
      </c>
      <c r="N189" s="45" t="str">
        <f t="shared" si="4"/>
        <v>-</v>
      </c>
      <c r="O189" s="74" t="str">
        <f t="shared" si="5"/>
        <v>Scope 3Hotel stay</v>
      </c>
      <c r="Z189" s="74"/>
    </row>
    <row r="190" spans="2:26" s="52" customFormat="1" ht="21" customHeight="1">
      <c r="B190" s="64"/>
      <c r="C190" s="64"/>
      <c r="D190" s="62"/>
      <c r="E190" s="60"/>
      <c r="F190" s="60"/>
      <c r="H190" s="132" t="s">
        <v>444</v>
      </c>
      <c r="I190" s="132" t="s">
        <v>740</v>
      </c>
      <c r="J190" s="64"/>
      <c r="K190" s="64"/>
      <c r="L190" s="64"/>
      <c r="M190" s="65" t="str">
        <f>_xlfn.XLOOKUP(O190,DB!N:N,DB!J:J,"Select Country",0,1)</f>
        <v>Select Country</v>
      </c>
      <c r="N190" s="45" t="str">
        <f t="shared" si="4"/>
        <v>-</v>
      </c>
      <c r="O190" s="74" t="str">
        <f t="shared" si="5"/>
        <v>Scope 3Hotel stay</v>
      </c>
      <c r="Z190" s="74"/>
    </row>
    <row r="191" spans="2:26" s="52" customFormat="1" ht="21" customHeight="1">
      <c r="B191" s="64"/>
      <c r="C191" s="64"/>
      <c r="D191" s="62"/>
      <c r="E191" s="60"/>
      <c r="F191" s="60"/>
      <c r="H191" s="132" t="s">
        <v>444</v>
      </c>
      <c r="I191" s="132" t="s">
        <v>740</v>
      </c>
      <c r="J191" s="64"/>
      <c r="K191" s="64"/>
      <c r="L191" s="64"/>
      <c r="M191" s="65" t="str">
        <f>_xlfn.XLOOKUP(O191,DB!N:N,DB!J:J,"Select Country",0,1)</f>
        <v>Select Country</v>
      </c>
      <c r="N191" s="45" t="str">
        <f t="shared" si="4"/>
        <v>-</v>
      </c>
      <c r="O191" s="74" t="str">
        <f t="shared" si="5"/>
        <v>Scope 3Hotel stay</v>
      </c>
      <c r="Z191" s="74"/>
    </row>
    <row r="192" spans="2:26" s="52" customFormat="1" ht="21" customHeight="1">
      <c r="B192" s="64"/>
      <c r="C192" s="64"/>
      <c r="D192" s="62"/>
      <c r="E192" s="60"/>
      <c r="F192" s="60"/>
      <c r="H192" s="132" t="s">
        <v>444</v>
      </c>
      <c r="I192" s="132" t="s">
        <v>740</v>
      </c>
      <c r="J192" s="64"/>
      <c r="K192" s="64"/>
      <c r="L192" s="64"/>
      <c r="M192" s="65" t="str">
        <f>_xlfn.XLOOKUP(O192,DB!N:N,DB!J:J,"Select Country",0,1)</f>
        <v>Select Country</v>
      </c>
      <c r="N192" s="45" t="str">
        <f t="shared" si="4"/>
        <v>-</v>
      </c>
      <c r="O192" s="74" t="str">
        <f t="shared" si="5"/>
        <v>Scope 3Hotel stay</v>
      </c>
      <c r="Z192" s="74"/>
    </row>
    <row r="193" spans="2:26" s="52" customFormat="1" ht="21" customHeight="1">
      <c r="B193" s="64"/>
      <c r="C193" s="64"/>
      <c r="D193" s="62"/>
      <c r="E193" s="60"/>
      <c r="F193" s="60"/>
      <c r="H193" s="132" t="s">
        <v>444</v>
      </c>
      <c r="I193" s="132" t="s">
        <v>740</v>
      </c>
      <c r="J193" s="64"/>
      <c r="K193" s="64"/>
      <c r="L193" s="64"/>
      <c r="M193" s="65" t="str">
        <f>_xlfn.XLOOKUP(O193,DB!N:N,DB!J:J,"Select Country",0,1)</f>
        <v>Select Country</v>
      </c>
      <c r="N193" s="45" t="str">
        <f t="shared" si="4"/>
        <v>-</v>
      </c>
      <c r="O193" s="74" t="str">
        <f t="shared" si="5"/>
        <v>Scope 3Hotel stay</v>
      </c>
      <c r="Z193" s="74"/>
    </row>
    <row r="194" spans="2:26" s="52" customFormat="1" ht="21" customHeight="1">
      <c r="B194" s="64"/>
      <c r="C194" s="64"/>
      <c r="D194" s="62"/>
      <c r="E194" s="60"/>
      <c r="F194" s="60"/>
      <c r="H194" s="132" t="s">
        <v>444</v>
      </c>
      <c r="I194" s="132" t="s">
        <v>740</v>
      </c>
      <c r="J194" s="64"/>
      <c r="K194" s="64"/>
      <c r="L194" s="64"/>
      <c r="M194" s="65" t="str">
        <f>_xlfn.XLOOKUP(O194,DB!N:N,DB!J:J,"Select Country",0,1)</f>
        <v>Select Country</v>
      </c>
      <c r="N194" s="45" t="str">
        <f t="shared" si="4"/>
        <v>-</v>
      </c>
      <c r="O194" s="74" t="str">
        <f t="shared" si="5"/>
        <v>Scope 3Hotel stay</v>
      </c>
      <c r="Z194" s="74"/>
    </row>
    <row r="195" spans="2:26" s="52" customFormat="1" ht="21" customHeight="1">
      <c r="B195" s="64"/>
      <c r="C195" s="64"/>
      <c r="D195" s="62"/>
      <c r="E195" s="60"/>
      <c r="F195" s="60"/>
      <c r="H195" s="132" t="s">
        <v>444</v>
      </c>
      <c r="I195" s="132" t="s">
        <v>740</v>
      </c>
      <c r="J195" s="64"/>
      <c r="K195" s="64"/>
      <c r="L195" s="64"/>
      <c r="M195" s="65" t="str">
        <f>_xlfn.XLOOKUP(O195,DB!N:N,DB!J:J,"Select Country",0,1)</f>
        <v>Select Country</v>
      </c>
      <c r="N195" s="45" t="str">
        <f t="shared" si="4"/>
        <v>-</v>
      </c>
      <c r="O195" s="74" t="str">
        <f t="shared" si="5"/>
        <v>Scope 3Hotel stay</v>
      </c>
      <c r="Z195" s="74"/>
    </row>
    <row r="196" spans="2:26" s="52" customFormat="1" ht="21" customHeight="1">
      <c r="B196" s="64"/>
      <c r="C196" s="64"/>
      <c r="D196" s="62"/>
      <c r="E196" s="60"/>
      <c r="F196" s="60"/>
      <c r="H196" s="132" t="s">
        <v>444</v>
      </c>
      <c r="I196" s="132" t="s">
        <v>740</v>
      </c>
      <c r="J196" s="64"/>
      <c r="K196" s="64"/>
      <c r="L196" s="64"/>
      <c r="M196" s="65" t="str">
        <f>_xlfn.XLOOKUP(O196,DB!N:N,DB!J:J,"Select Country",0,1)</f>
        <v>Select Country</v>
      </c>
      <c r="N196" s="45" t="str">
        <f t="shared" si="4"/>
        <v>-</v>
      </c>
      <c r="O196" s="74" t="str">
        <f t="shared" si="5"/>
        <v>Scope 3Hotel stay</v>
      </c>
      <c r="Z196" s="74"/>
    </row>
    <row r="197" spans="2:26" s="52" customFormat="1" ht="21" customHeight="1">
      <c r="B197" s="64"/>
      <c r="C197" s="64"/>
      <c r="D197" s="62"/>
      <c r="E197" s="60"/>
      <c r="F197" s="60"/>
      <c r="H197" s="132" t="s">
        <v>444</v>
      </c>
      <c r="I197" s="132" t="s">
        <v>740</v>
      </c>
      <c r="J197" s="64"/>
      <c r="K197" s="64"/>
      <c r="L197" s="64"/>
      <c r="M197" s="65" t="str">
        <f>_xlfn.XLOOKUP(O197,DB!N:N,DB!J:J,"Select Country",0,1)</f>
        <v>Select Country</v>
      </c>
      <c r="N197" s="45" t="str">
        <f t="shared" si="4"/>
        <v>-</v>
      </c>
      <c r="O197" s="74" t="str">
        <f t="shared" si="5"/>
        <v>Scope 3Hotel stay</v>
      </c>
      <c r="Z197" s="74"/>
    </row>
    <row r="198" spans="2:26" s="52" customFormat="1" ht="21" customHeight="1">
      <c r="B198" s="64"/>
      <c r="C198" s="64"/>
      <c r="D198" s="62"/>
      <c r="E198" s="60"/>
      <c r="F198" s="60"/>
      <c r="H198" s="132" t="s">
        <v>444</v>
      </c>
      <c r="I198" s="132" t="s">
        <v>740</v>
      </c>
      <c r="J198" s="64"/>
      <c r="K198" s="64"/>
      <c r="L198" s="64"/>
      <c r="M198" s="65" t="str">
        <f>_xlfn.XLOOKUP(O198,DB!N:N,DB!J:J,"Select Country",0,1)</f>
        <v>Select Country</v>
      </c>
      <c r="N198" s="45" t="str">
        <f t="shared" si="4"/>
        <v>-</v>
      </c>
      <c r="O198" s="74" t="str">
        <f t="shared" si="5"/>
        <v>Scope 3Hotel stay</v>
      </c>
      <c r="Z198" s="74"/>
    </row>
    <row r="199" spans="2:26" s="52" customFormat="1" ht="21" customHeight="1">
      <c r="B199" s="64"/>
      <c r="C199" s="64"/>
      <c r="D199" s="62"/>
      <c r="E199" s="60"/>
      <c r="F199" s="60"/>
      <c r="H199" s="132" t="s">
        <v>444</v>
      </c>
      <c r="I199" s="132" t="s">
        <v>740</v>
      </c>
      <c r="J199" s="64"/>
      <c r="K199" s="64"/>
      <c r="L199" s="64"/>
      <c r="M199" s="65" t="str">
        <f>_xlfn.XLOOKUP(O199,DB!N:N,DB!J:J,"Select Country",0,1)</f>
        <v>Select Country</v>
      </c>
      <c r="N199" s="45" t="str">
        <f t="shared" ref="N199:N262" si="6">IF(J199="","-",M199*L199*K199)</f>
        <v>-</v>
      </c>
      <c r="O199" s="74" t="str">
        <f t="shared" ref="O199:O262" si="7">_xlfn.CONCAT(H199,I199,J199)</f>
        <v>Scope 3Hotel stay</v>
      </c>
      <c r="Z199" s="74"/>
    </row>
    <row r="200" spans="2:26" s="52" customFormat="1" ht="21" customHeight="1">
      <c r="B200" s="64"/>
      <c r="C200" s="64"/>
      <c r="D200" s="62"/>
      <c r="E200" s="60"/>
      <c r="F200" s="60"/>
      <c r="H200" s="132" t="s">
        <v>444</v>
      </c>
      <c r="I200" s="132" t="s">
        <v>740</v>
      </c>
      <c r="J200" s="64"/>
      <c r="K200" s="64"/>
      <c r="L200" s="64"/>
      <c r="M200" s="65" t="str">
        <f>_xlfn.XLOOKUP(O200,DB!N:N,DB!J:J,"Select Country",0,1)</f>
        <v>Select Country</v>
      </c>
      <c r="N200" s="45" t="str">
        <f t="shared" si="6"/>
        <v>-</v>
      </c>
      <c r="O200" s="74" t="str">
        <f t="shared" si="7"/>
        <v>Scope 3Hotel stay</v>
      </c>
      <c r="Z200" s="74"/>
    </row>
    <row r="201" spans="2:26" s="52" customFormat="1" ht="21" customHeight="1">
      <c r="B201" s="64"/>
      <c r="C201" s="64"/>
      <c r="D201" s="62"/>
      <c r="E201" s="60"/>
      <c r="F201" s="60"/>
      <c r="H201" s="132" t="s">
        <v>444</v>
      </c>
      <c r="I201" s="132" t="s">
        <v>740</v>
      </c>
      <c r="J201" s="64"/>
      <c r="K201" s="64"/>
      <c r="L201" s="64"/>
      <c r="M201" s="65" t="str">
        <f>_xlfn.XLOOKUP(O201,DB!N:N,DB!J:J,"Select Country",0,1)</f>
        <v>Select Country</v>
      </c>
      <c r="N201" s="45" t="str">
        <f t="shared" si="6"/>
        <v>-</v>
      </c>
      <c r="O201" s="74" t="str">
        <f t="shared" si="7"/>
        <v>Scope 3Hotel stay</v>
      </c>
      <c r="Z201" s="74"/>
    </row>
    <row r="202" spans="2:26" s="52" customFormat="1" ht="21" customHeight="1">
      <c r="B202" s="64"/>
      <c r="C202" s="64"/>
      <c r="D202" s="62"/>
      <c r="E202" s="60"/>
      <c r="F202" s="60"/>
      <c r="H202" s="132" t="s">
        <v>444</v>
      </c>
      <c r="I202" s="132" t="s">
        <v>740</v>
      </c>
      <c r="J202" s="64"/>
      <c r="K202" s="64"/>
      <c r="L202" s="64"/>
      <c r="M202" s="65" t="str">
        <f>_xlfn.XLOOKUP(O202,DB!N:N,DB!J:J,"Select Country",0,1)</f>
        <v>Select Country</v>
      </c>
      <c r="N202" s="45" t="str">
        <f t="shared" si="6"/>
        <v>-</v>
      </c>
      <c r="O202" s="74" t="str">
        <f t="shared" si="7"/>
        <v>Scope 3Hotel stay</v>
      </c>
      <c r="Z202" s="74"/>
    </row>
    <row r="203" spans="2:26" s="52" customFormat="1" ht="21" customHeight="1">
      <c r="B203" s="64"/>
      <c r="C203" s="64"/>
      <c r="D203" s="62"/>
      <c r="E203" s="60"/>
      <c r="F203" s="60"/>
      <c r="H203" s="132" t="s">
        <v>444</v>
      </c>
      <c r="I203" s="132" t="s">
        <v>740</v>
      </c>
      <c r="J203" s="64"/>
      <c r="K203" s="64"/>
      <c r="L203" s="64"/>
      <c r="M203" s="65" t="str">
        <f>_xlfn.XLOOKUP(O203,DB!N:N,DB!J:J,"Select Country",0,1)</f>
        <v>Select Country</v>
      </c>
      <c r="N203" s="45" t="str">
        <f t="shared" si="6"/>
        <v>-</v>
      </c>
      <c r="O203" s="74" t="str">
        <f t="shared" si="7"/>
        <v>Scope 3Hotel stay</v>
      </c>
      <c r="Z203" s="74"/>
    </row>
    <row r="204" spans="2:26" s="52" customFormat="1" ht="21" customHeight="1">
      <c r="B204" s="64"/>
      <c r="C204" s="64"/>
      <c r="D204" s="62"/>
      <c r="E204" s="60"/>
      <c r="F204" s="60"/>
      <c r="H204" s="132" t="s">
        <v>444</v>
      </c>
      <c r="I204" s="132" t="s">
        <v>740</v>
      </c>
      <c r="J204" s="64"/>
      <c r="K204" s="64"/>
      <c r="L204" s="64"/>
      <c r="M204" s="65" t="str">
        <f>_xlfn.XLOOKUP(O204,DB!N:N,DB!J:J,"Select Country",0,1)</f>
        <v>Select Country</v>
      </c>
      <c r="N204" s="45" t="str">
        <f t="shared" si="6"/>
        <v>-</v>
      </c>
      <c r="O204" s="74" t="str">
        <f t="shared" si="7"/>
        <v>Scope 3Hotel stay</v>
      </c>
      <c r="Z204" s="74"/>
    </row>
    <row r="205" spans="2:26" s="52" customFormat="1" ht="21" customHeight="1">
      <c r="B205" s="64"/>
      <c r="C205" s="64"/>
      <c r="D205" s="62"/>
      <c r="E205" s="60"/>
      <c r="F205" s="60"/>
      <c r="H205" s="132" t="s">
        <v>444</v>
      </c>
      <c r="I205" s="132" t="s">
        <v>740</v>
      </c>
      <c r="J205" s="64"/>
      <c r="K205" s="64"/>
      <c r="L205" s="64"/>
      <c r="M205" s="65" t="str">
        <f>_xlfn.XLOOKUP(O205,DB!N:N,DB!J:J,"Select Country",0,1)</f>
        <v>Select Country</v>
      </c>
      <c r="N205" s="45" t="str">
        <f t="shared" si="6"/>
        <v>-</v>
      </c>
      <c r="O205" s="74" t="str">
        <f t="shared" si="7"/>
        <v>Scope 3Hotel stay</v>
      </c>
      <c r="Z205" s="74"/>
    </row>
    <row r="206" spans="2:26" s="52" customFormat="1" ht="21" customHeight="1">
      <c r="B206" s="64"/>
      <c r="C206" s="64"/>
      <c r="D206" s="62"/>
      <c r="E206" s="60"/>
      <c r="F206" s="60"/>
      <c r="H206" s="132" t="s">
        <v>444</v>
      </c>
      <c r="I206" s="132" t="s">
        <v>740</v>
      </c>
      <c r="J206" s="64"/>
      <c r="K206" s="64"/>
      <c r="L206" s="64"/>
      <c r="M206" s="65" t="str">
        <f>_xlfn.XLOOKUP(O206,DB!N:N,DB!J:J,"Select Country",0,1)</f>
        <v>Select Country</v>
      </c>
      <c r="N206" s="45" t="str">
        <f t="shared" si="6"/>
        <v>-</v>
      </c>
      <c r="O206" s="74" t="str">
        <f t="shared" si="7"/>
        <v>Scope 3Hotel stay</v>
      </c>
      <c r="Z206" s="74"/>
    </row>
    <row r="207" spans="2:26" s="52" customFormat="1" ht="21" customHeight="1">
      <c r="B207" s="64"/>
      <c r="C207" s="64"/>
      <c r="D207" s="62"/>
      <c r="E207" s="60"/>
      <c r="F207" s="60"/>
      <c r="H207" s="132" t="s">
        <v>444</v>
      </c>
      <c r="I207" s="132" t="s">
        <v>740</v>
      </c>
      <c r="J207" s="64"/>
      <c r="K207" s="64"/>
      <c r="L207" s="64"/>
      <c r="M207" s="65" t="str">
        <f>_xlfn.XLOOKUP(O207,DB!N:N,DB!J:J,"Select Country",0,1)</f>
        <v>Select Country</v>
      </c>
      <c r="N207" s="45" t="str">
        <f t="shared" si="6"/>
        <v>-</v>
      </c>
      <c r="O207" s="74" t="str">
        <f t="shared" si="7"/>
        <v>Scope 3Hotel stay</v>
      </c>
      <c r="Z207" s="74"/>
    </row>
    <row r="208" spans="2:26" s="52" customFormat="1" ht="21" customHeight="1">
      <c r="B208" s="64"/>
      <c r="C208" s="64"/>
      <c r="D208" s="62"/>
      <c r="E208" s="60"/>
      <c r="F208" s="60"/>
      <c r="H208" s="132" t="s">
        <v>444</v>
      </c>
      <c r="I208" s="132" t="s">
        <v>740</v>
      </c>
      <c r="J208" s="64"/>
      <c r="K208" s="64"/>
      <c r="L208" s="64"/>
      <c r="M208" s="65" t="str">
        <f>_xlfn.XLOOKUP(O208,DB!N:N,DB!J:J,"Select Country",0,1)</f>
        <v>Select Country</v>
      </c>
      <c r="N208" s="45" t="str">
        <f t="shared" si="6"/>
        <v>-</v>
      </c>
      <c r="O208" s="74" t="str">
        <f t="shared" si="7"/>
        <v>Scope 3Hotel stay</v>
      </c>
      <c r="Z208" s="74"/>
    </row>
    <row r="209" spans="2:26" s="52" customFormat="1" ht="21" customHeight="1">
      <c r="B209" s="64"/>
      <c r="C209" s="64"/>
      <c r="D209" s="62"/>
      <c r="E209" s="60"/>
      <c r="F209" s="60"/>
      <c r="H209" s="132" t="s">
        <v>444</v>
      </c>
      <c r="I209" s="132" t="s">
        <v>740</v>
      </c>
      <c r="J209" s="64"/>
      <c r="K209" s="64"/>
      <c r="L209" s="64"/>
      <c r="M209" s="65" t="str">
        <f>_xlfn.XLOOKUP(O209,DB!N:N,DB!J:J,"Select Country",0,1)</f>
        <v>Select Country</v>
      </c>
      <c r="N209" s="45" t="str">
        <f t="shared" si="6"/>
        <v>-</v>
      </c>
      <c r="O209" s="74" t="str">
        <f t="shared" si="7"/>
        <v>Scope 3Hotel stay</v>
      </c>
      <c r="Z209" s="74"/>
    </row>
    <row r="210" spans="2:26" s="52" customFormat="1" ht="21" customHeight="1">
      <c r="B210" s="64"/>
      <c r="C210" s="64"/>
      <c r="D210" s="62"/>
      <c r="E210" s="60"/>
      <c r="F210" s="60"/>
      <c r="H210" s="132" t="s">
        <v>444</v>
      </c>
      <c r="I210" s="132" t="s">
        <v>740</v>
      </c>
      <c r="J210" s="64"/>
      <c r="K210" s="64"/>
      <c r="L210" s="64"/>
      <c r="M210" s="65" t="str">
        <f>_xlfn.XLOOKUP(O210,DB!N:N,DB!J:J,"Select Country",0,1)</f>
        <v>Select Country</v>
      </c>
      <c r="N210" s="45" t="str">
        <f t="shared" si="6"/>
        <v>-</v>
      </c>
      <c r="O210" s="74" t="str">
        <f t="shared" si="7"/>
        <v>Scope 3Hotel stay</v>
      </c>
      <c r="Z210" s="74"/>
    </row>
    <row r="211" spans="2:26" s="52" customFormat="1" ht="21" customHeight="1">
      <c r="B211" s="64"/>
      <c r="C211" s="64"/>
      <c r="D211" s="62"/>
      <c r="E211" s="60"/>
      <c r="F211" s="60"/>
      <c r="H211" s="132" t="s">
        <v>444</v>
      </c>
      <c r="I211" s="132" t="s">
        <v>740</v>
      </c>
      <c r="J211" s="64"/>
      <c r="K211" s="64"/>
      <c r="L211" s="64"/>
      <c r="M211" s="65" t="str">
        <f>_xlfn.XLOOKUP(O211,DB!N:N,DB!J:J,"Select Country",0,1)</f>
        <v>Select Country</v>
      </c>
      <c r="N211" s="45" t="str">
        <f t="shared" si="6"/>
        <v>-</v>
      </c>
      <c r="O211" s="74" t="str">
        <f t="shared" si="7"/>
        <v>Scope 3Hotel stay</v>
      </c>
      <c r="Z211" s="74"/>
    </row>
    <row r="212" spans="2:26" s="52" customFormat="1" ht="21" customHeight="1">
      <c r="B212" s="64"/>
      <c r="C212" s="64"/>
      <c r="D212" s="62"/>
      <c r="E212" s="60"/>
      <c r="F212" s="60"/>
      <c r="H212" s="132" t="s">
        <v>444</v>
      </c>
      <c r="I212" s="132" t="s">
        <v>740</v>
      </c>
      <c r="J212" s="64"/>
      <c r="K212" s="64"/>
      <c r="L212" s="64"/>
      <c r="M212" s="65" t="str">
        <f>_xlfn.XLOOKUP(O212,DB!N:N,DB!J:J,"Select Country",0,1)</f>
        <v>Select Country</v>
      </c>
      <c r="N212" s="45" t="str">
        <f t="shared" si="6"/>
        <v>-</v>
      </c>
      <c r="O212" s="74" t="str">
        <f t="shared" si="7"/>
        <v>Scope 3Hotel stay</v>
      </c>
      <c r="Z212" s="74"/>
    </row>
    <row r="213" spans="2:26" s="52" customFormat="1" ht="21" customHeight="1">
      <c r="B213" s="64"/>
      <c r="C213" s="64"/>
      <c r="D213" s="62"/>
      <c r="E213" s="60"/>
      <c r="F213" s="60"/>
      <c r="H213" s="132" t="s">
        <v>444</v>
      </c>
      <c r="I213" s="132" t="s">
        <v>740</v>
      </c>
      <c r="J213" s="64"/>
      <c r="K213" s="64"/>
      <c r="L213" s="64"/>
      <c r="M213" s="65" t="str">
        <f>_xlfn.XLOOKUP(O213,DB!N:N,DB!J:J,"Select Country",0,1)</f>
        <v>Select Country</v>
      </c>
      <c r="N213" s="45" t="str">
        <f t="shared" si="6"/>
        <v>-</v>
      </c>
      <c r="O213" s="74" t="str">
        <f t="shared" si="7"/>
        <v>Scope 3Hotel stay</v>
      </c>
      <c r="Z213" s="74"/>
    </row>
    <row r="214" spans="2:26" s="52" customFormat="1" ht="21" customHeight="1">
      <c r="B214" s="64"/>
      <c r="C214" s="64"/>
      <c r="D214" s="62"/>
      <c r="E214" s="60"/>
      <c r="F214" s="60"/>
      <c r="H214" s="132" t="s">
        <v>444</v>
      </c>
      <c r="I214" s="132" t="s">
        <v>740</v>
      </c>
      <c r="J214" s="64"/>
      <c r="K214" s="64"/>
      <c r="L214" s="64"/>
      <c r="M214" s="65" t="str">
        <f>_xlfn.XLOOKUP(O214,DB!N:N,DB!J:J,"Select Country",0,1)</f>
        <v>Select Country</v>
      </c>
      <c r="N214" s="45" t="str">
        <f t="shared" si="6"/>
        <v>-</v>
      </c>
      <c r="O214" s="74" t="str">
        <f t="shared" si="7"/>
        <v>Scope 3Hotel stay</v>
      </c>
      <c r="Z214" s="74"/>
    </row>
    <row r="215" spans="2:26" s="52" customFormat="1" ht="21" customHeight="1">
      <c r="B215" s="64"/>
      <c r="C215" s="64"/>
      <c r="D215" s="62"/>
      <c r="E215" s="60"/>
      <c r="F215" s="60"/>
      <c r="H215" s="132" t="s">
        <v>444</v>
      </c>
      <c r="I215" s="132" t="s">
        <v>740</v>
      </c>
      <c r="J215" s="64"/>
      <c r="K215" s="64"/>
      <c r="L215" s="64"/>
      <c r="M215" s="65" t="str">
        <f>_xlfn.XLOOKUP(O215,DB!N:N,DB!J:J,"Select Country",0,1)</f>
        <v>Select Country</v>
      </c>
      <c r="N215" s="45" t="str">
        <f t="shared" si="6"/>
        <v>-</v>
      </c>
      <c r="O215" s="74" t="str">
        <f t="shared" si="7"/>
        <v>Scope 3Hotel stay</v>
      </c>
      <c r="Z215" s="74"/>
    </row>
    <row r="216" spans="2:26" s="52" customFormat="1" ht="21" customHeight="1">
      <c r="B216" s="64"/>
      <c r="C216" s="64"/>
      <c r="D216" s="62"/>
      <c r="E216" s="60"/>
      <c r="F216" s="60"/>
      <c r="H216" s="132" t="s">
        <v>444</v>
      </c>
      <c r="I216" s="132" t="s">
        <v>740</v>
      </c>
      <c r="J216" s="64"/>
      <c r="K216" s="64"/>
      <c r="L216" s="64"/>
      <c r="M216" s="65" t="str">
        <f>_xlfn.XLOOKUP(O216,DB!N:N,DB!J:J,"Select Country",0,1)</f>
        <v>Select Country</v>
      </c>
      <c r="N216" s="45" t="str">
        <f t="shared" si="6"/>
        <v>-</v>
      </c>
      <c r="O216" s="74" t="str">
        <f t="shared" si="7"/>
        <v>Scope 3Hotel stay</v>
      </c>
      <c r="Z216" s="74"/>
    </row>
    <row r="217" spans="2:26" s="52" customFormat="1" ht="21" customHeight="1">
      <c r="B217" s="64"/>
      <c r="C217" s="64"/>
      <c r="D217" s="62"/>
      <c r="E217" s="60"/>
      <c r="F217" s="60"/>
      <c r="H217" s="132" t="s">
        <v>444</v>
      </c>
      <c r="I217" s="132" t="s">
        <v>740</v>
      </c>
      <c r="J217" s="64"/>
      <c r="K217" s="64"/>
      <c r="L217" s="64"/>
      <c r="M217" s="65" t="str">
        <f>_xlfn.XLOOKUP(O217,DB!N:N,DB!J:J,"Select Country",0,1)</f>
        <v>Select Country</v>
      </c>
      <c r="N217" s="45" t="str">
        <f t="shared" si="6"/>
        <v>-</v>
      </c>
      <c r="O217" s="74" t="str">
        <f t="shared" si="7"/>
        <v>Scope 3Hotel stay</v>
      </c>
      <c r="Z217" s="74"/>
    </row>
    <row r="218" spans="2:26" s="52" customFormat="1" ht="21" customHeight="1">
      <c r="B218" s="64"/>
      <c r="C218" s="64"/>
      <c r="D218" s="62"/>
      <c r="E218" s="60"/>
      <c r="F218" s="60"/>
      <c r="H218" s="132" t="s">
        <v>444</v>
      </c>
      <c r="I218" s="132" t="s">
        <v>740</v>
      </c>
      <c r="J218" s="64"/>
      <c r="K218" s="64"/>
      <c r="L218" s="64"/>
      <c r="M218" s="65" t="str">
        <f>_xlfn.XLOOKUP(O218,DB!N:N,DB!J:J,"Select Country",0,1)</f>
        <v>Select Country</v>
      </c>
      <c r="N218" s="45" t="str">
        <f t="shared" si="6"/>
        <v>-</v>
      </c>
      <c r="O218" s="74" t="str">
        <f t="shared" si="7"/>
        <v>Scope 3Hotel stay</v>
      </c>
      <c r="Z218" s="74"/>
    </row>
    <row r="219" spans="2:26" s="52" customFormat="1" ht="21" customHeight="1">
      <c r="B219" s="64"/>
      <c r="C219" s="64"/>
      <c r="D219" s="62"/>
      <c r="E219" s="60"/>
      <c r="F219" s="60"/>
      <c r="H219" s="132" t="s">
        <v>444</v>
      </c>
      <c r="I219" s="132" t="s">
        <v>740</v>
      </c>
      <c r="J219" s="64"/>
      <c r="K219" s="64"/>
      <c r="L219" s="64"/>
      <c r="M219" s="65" t="str">
        <f>_xlfn.XLOOKUP(O219,DB!N:N,DB!J:J,"Select Country",0,1)</f>
        <v>Select Country</v>
      </c>
      <c r="N219" s="45" t="str">
        <f t="shared" si="6"/>
        <v>-</v>
      </c>
      <c r="O219" s="74" t="str">
        <f t="shared" si="7"/>
        <v>Scope 3Hotel stay</v>
      </c>
      <c r="Z219" s="74"/>
    </row>
    <row r="220" spans="2:26" s="52" customFormat="1" ht="21" customHeight="1">
      <c r="B220" s="64"/>
      <c r="C220" s="64"/>
      <c r="D220" s="62"/>
      <c r="E220" s="60"/>
      <c r="F220" s="60"/>
      <c r="H220" s="132" t="s">
        <v>444</v>
      </c>
      <c r="I220" s="132" t="s">
        <v>740</v>
      </c>
      <c r="J220" s="64"/>
      <c r="K220" s="64"/>
      <c r="L220" s="64"/>
      <c r="M220" s="65" t="str">
        <f>_xlfn.XLOOKUP(O220,DB!N:N,DB!J:J,"Select Country",0,1)</f>
        <v>Select Country</v>
      </c>
      <c r="N220" s="45" t="str">
        <f t="shared" si="6"/>
        <v>-</v>
      </c>
      <c r="O220" s="74" t="str">
        <f t="shared" si="7"/>
        <v>Scope 3Hotel stay</v>
      </c>
      <c r="Z220" s="74"/>
    </row>
    <row r="221" spans="2:26" s="52" customFormat="1" ht="21" customHeight="1">
      <c r="B221" s="64"/>
      <c r="C221" s="64"/>
      <c r="D221" s="62"/>
      <c r="E221" s="60"/>
      <c r="F221" s="60"/>
      <c r="H221" s="132" t="s">
        <v>444</v>
      </c>
      <c r="I221" s="132" t="s">
        <v>740</v>
      </c>
      <c r="J221" s="64"/>
      <c r="K221" s="64"/>
      <c r="L221" s="64"/>
      <c r="M221" s="65" t="str">
        <f>_xlfn.XLOOKUP(O221,DB!N:N,DB!J:J,"Select Country",0,1)</f>
        <v>Select Country</v>
      </c>
      <c r="N221" s="45" t="str">
        <f t="shared" si="6"/>
        <v>-</v>
      </c>
      <c r="O221" s="74" t="str">
        <f t="shared" si="7"/>
        <v>Scope 3Hotel stay</v>
      </c>
      <c r="Z221" s="74"/>
    </row>
    <row r="222" spans="2:26" s="52" customFormat="1" ht="21" customHeight="1">
      <c r="B222" s="64"/>
      <c r="C222" s="64"/>
      <c r="D222" s="62"/>
      <c r="E222" s="60"/>
      <c r="F222" s="60"/>
      <c r="H222" s="132" t="s">
        <v>444</v>
      </c>
      <c r="I222" s="132" t="s">
        <v>740</v>
      </c>
      <c r="J222" s="64"/>
      <c r="K222" s="64"/>
      <c r="L222" s="64"/>
      <c r="M222" s="65" t="str">
        <f>_xlfn.XLOOKUP(O222,DB!N:N,DB!J:J,"Select Country",0,1)</f>
        <v>Select Country</v>
      </c>
      <c r="N222" s="45" t="str">
        <f t="shared" si="6"/>
        <v>-</v>
      </c>
      <c r="O222" s="74" t="str">
        <f t="shared" si="7"/>
        <v>Scope 3Hotel stay</v>
      </c>
      <c r="Z222" s="74"/>
    </row>
    <row r="223" spans="2:26" s="52" customFormat="1" ht="21" customHeight="1">
      <c r="B223" s="64"/>
      <c r="C223" s="64"/>
      <c r="D223" s="62"/>
      <c r="E223" s="60"/>
      <c r="F223" s="60"/>
      <c r="H223" s="132" t="s">
        <v>444</v>
      </c>
      <c r="I223" s="132" t="s">
        <v>740</v>
      </c>
      <c r="J223" s="64"/>
      <c r="K223" s="64"/>
      <c r="L223" s="64"/>
      <c r="M223" s="65" t="str">
        <f>_xlfn.XLOOKUP(O223,DB!N:N,DB!J:J,"Select Country",0,1)</f>
        <v>Select Country</v>
      </c>
      <c r="N223" s="45" t="str">
        <f t="shared" si="6"/>
        <v>-</v>
      </c>
      <c r="O223" s="74" t="str">
        <f t="shared" si="7"/>
        <v>Scope 3Hotel stay</v>
      </c>
      <c r="Z223" s="74"/>
    </row>
    <row r="224" spans="2:26" s="52" customFormat="1" ht="21" customHeight="1">
      <c r="B224" s="64"/>
      <c r="C224" s="64"/>
      <c r="D224" s="62"/>
      <c r="E224" s="60"/>
      <c r="F224" s="60"/>
      <c r="H224" s="132" t="s">
        <v>444</v>
      </c>
      <c r="I224" s="132" t="s">
        <v>740</v>
      </c>
      <c r="J224" s="64"/>
      <c r="K224" s="64"/>
      <c r="L224" s="64"/>
      <c r="M224" s="65" t="str">
        <f>_xlfn.XLOOKUP(O224,DB!N:N,DB!J:J,"Select Country",0,1)</f>
        <v>Select Country</v>
      </c>
      <c r="N224" s="45" t="str">
        <f t="shared" si="6"/>
        <v>-</v>
      </c>
      <c r="O224" s="74" t="str">
        <f t="shared" si="7"/>
        <v>Scope 3Hotel stay</v>
      </c>
      <c r="Z224" s="74"/>
    </row>
    <row r="225" spans="2:26" s="52" customFormat="1" ht="21" customHeight="1">
      <c r="B225" s="64"/>
      <c r="C225" s="64"/>
      <c r="D225" s="62"/>
      <c r="E225" s="60"/>
      <c r="F225" s="60"/>
      <c r="H225" s="132" t="s">
        <v>444</v>
      </c>
      <c r="I225" s="132" t="s">
        <v>740</v>
      </c>
      <c r="J225" s="64"/>
      <c r="K225" s="64"/>
      <c r="L225" s="64"/>
      <c r="M225" s="65" t="str">
        <f>_xlfn.XLOOKUP(O225,DB!N:N,DB!J:J,"Select Country",0,1)</f>
        <v>Select Country</v>
      </c>
      <c r="N225" s="45" t="str">
        <f t="shared" si="6"/>
        <v>-</v>
      </c>
      <c r="O225" s="74" t="str">
        <f t="shared" si="7"/>
        <v>Scope 3Hotel stay</v>
      </c>
      <c r="Z225" s="74"/>
    </row>
    <row r="226" spans="2:26" s="52" customFormat="1" ht="21" customHeight="1">
      <c r="B226" s="64"/>
      <c r="C226" s="64"/>
      <c r="D226" s="62"/>
      <c r="E226" s="60"/>
      <c r="F226" s="60"/>
      <c r="H226" s="132" t="s">
        <v>444</v>
      </c>
      <c r="I226" s="132" t="s">
        <v>740</v>
      </c>
      <c r="J226" s="64"/>
      <c r="K226" s="64"/>
      <c r="L226" s="64"/>
      <c r="M226" s="65" t="str">
        <f>_xlfn.XLOOKUP(O226,DB!N:N,DB!J:J,"Select Country",0,1)</f>
        <v>Select Country</v>
      </c>
      <c r="N226" s="45" t="str">
        <f t="shared" si="6"/>
        <v>-</v>
      </c>
      <c r="O226" s="74" t="str">
        <f t="shared" si="7"/>
        <v>Scope 3Hotel stay</v>
      </c>
      <c r="Z226" s="74"/>
    </row>
    <row r="227" spans="2:26" s="52" customFormat="1" ht="21" customHeight="1">
      <c r="B227" s="64"/>
      <c r="C227" s="64"/>
      <c r="D227" s="62"/>
      <c r="E227" s="60"/>
      <c r="F227" s="60"/>
      <c r="H227" s="132" t="s">
        <v>444</v>
      </c>
      <c r="I227" s="132" t="s">
        <v>740</v>
      </c>
      <c r="J227" s="64"/>
      <c r="K227" s="64"/>
      <c r="L227" s="64"/>
      <c r="M227" s="65" t="str">
        <f>_xlfn.XLOOKUP(O227,DB!N:N,DB!J:J,"Select Country",0,1)</f>
        <v>Select Country</v>
      </c>
      <c r="N227" s="45" t="str">
        <f t="shared" si="6"/>
        <v>-</v>
      </c>
      <c r="O227" s="74" t="str">
        <f t="shared" si="7"/>
        <v>Scope 3Hotel stay</v>
      </c>
      <c r="Z227" s="74"/>
    </row>
    <row r="228" spans="2:26" s="52" customFormat="1" ht="21" customHeight="1">
      <c r="B228" s="64"/>
      <c r="C228" s="64"/>
      <c r="D228" s="62"/>
      <c r="E228" s="60"/>
      <c r="F228" s="60"/>
      <c r="H228" s="132" t="s">
        <v>444</v>
      </c>
      <c r="I228" s="132" t="s">
        <v>740</v>
      </c>
      <c r="J228" s="64"/>
      <c r="K228" s="64"/>
      <c r="L228" s="64"/>
      <c r="M228" s="65" t="str">
        <f>_xlfn.XLOOKUP(O228,DB!N:N,DB!J:J,"Select Country",0,1)</f>
        <v>Select Country</v>
      </c>
      <c r="N228" s="45" t="str">
        <f t="shared" si="6"/>
        <v>-</v>
      </c>
      <c r="O228" s="74" t="str">
        <f t="shared" si="7"/>
        <v>Scope 3Hotel stay</v>
      </c>
      <c r="Z228" s="74"/>
    </row>
    <row r="229" spans="2:26" s="52" customFormat="1" ht="21" customHeight="1">
      <c r="B229" s="64"/>
      <c r="C229" s="64"/>
      <c r="D229" s="62"/>
      <c r="E229" s="60"/>
      <c r="F229" s="60"/>
      <c r="H229" s="132" t="s">
        <v>444</v>
      </c>
      <c r="I229" s="132" t="s">
        <v>740</v>
      </c>
      <c r="J229" s="64"/>
      <c r="K229" s="64"/>
      <c r="L229" s="64"/>
      <c r="M229" s="65" t="str">
        <f>_xlfn.XLOOKUP(O229,DB!N:N,DB!J:J,"Select Country",0,1)</f>
        <v>Select Country</v>
      </c>
      <c r="N229" s="45" t="str">
        <f t="shared" si="6"/>
        <v>-</v>
      </c>
      <c r="O229" s="74" t="str">
        <f t="shared" si="7"/>
        <v>Scope 3Hotel stay</v>
      </c>
      <c r="Z229" s="74"/>
    </row>
    <row r="230" spans="2:26" s="52" customFormat="1" ht="21" customHeight="1">
      <c r="B230" s="64"/>
      <c r="C230" s="64"/>
      <c r="D230" s="62"/>
      <c r="E230" s="60"/>
      <c r="F230" s="60"/>
      <c r="H230" s="132" t="s">
        <v>444</v>
      </c>
      <c r="I230" s="132" t="s">
        <v>740</v>
      </c>
      <c r="J230" s="64"/>
      <c r="K230" s="64"/>
      <c r="L230" s="64"/>
      <c r="M230" s="65" t="str">
        <f>_xlfn.XLOOKUP(O230,DB!N:N,DB!J:J,"Select Country",0,1)</f>
        <v>Select Country</v>
      </c>
      <c r="N230" s="45" t="str">
        <f t="shared" si="6"/>
        <v>-</v>
      </c>
      <c r="O230" s="74" t="str">
        <f t="shared" si="7"/>
        <v>Scope 3Hotel stay</v>
      </c>
      <c r="Z230" s="74"/>
    </row>
    <row r="231" spans="2:26" s="52" customFormat="1" ht="21" customHeight="1">
      <c r="B231" s="64"/>
      <c r="C231" s="64"/>
      <c r="D231" s="62"/>
      <c r="E231" s="60"/>
      <c r="F231" s="60"/>
      <c r="H231" s="132" t="s">
        <v>444</v>
      </c>
      <c r="I231" s="132" t="s">
        <v>740</v>
      </c>
      <c r="J231" s="64"/>
      <c r="K231" s="64"/>
      <c r="L231" s="64"/>
      <c r="M231" s="65" t="str">
        <f>_xlfn.XLOOKUP(O231,DB!N:N,DB!J:J,"Select Country",0,1)</f>
        <v>Select Country</v>
      </c>
      <c r="N231" s="45" t="str">
        <f t="shared" si="6"/>
        <v>-</v>
      </c>
      <c r="O231" s="74" t="str">
        <f t="shared" si="7"/>
        <v>Scope 3Hotel stay</v>
      </c>
      <c r="Z231" s="74"/>
    </row>
    <row r="232" spans="2:26" s="52" customFormat="1" ht="21" customHeight="1">
      <c r="B232" s="64"/>
      <c r="C232" s="64"/>
      <c r="D232" s="62"/>
      <c r="E232" s="60"/>
      <c r="F232" s="60"/>
      <c r="H232" s="132" t="s">
        <v>444</v>
      </c>
      <c r="I232" s="132" t="s">
        <v>740</v>
      </c>
      <c r="J232" s="64"/>
      <c r="K232" s="64"/>
      <c r="L232" s="64"/>
      <c r="M232" s="65" t="str">
        <f>_xlfn.XLOOKUP(O232,DB!N:N,DB!J:J,"Select Country",0,1)</f>
        <v>Select Country</v>
      </c>
      <c r="N232" s="45" t="str">
        <f t="shared" si="6"/>
        <v>-</v>
      </c>
      <c r="O232" s="74" t="str">
        <f t="shared" si="7"/>
        <v>Scope 3Hotel stay</v>
      </c>
      <c r="Z232" s="74"/>
    </row>
    <row r="233" spans="2:26" s="52" customFormat="1" ht="21" customHeight="1">
      <c r="B233" s="64"/>
      <c r="C233" s="64"/>
      <c r="D233" s="62"/>
      <c r="E233" s="60"/>
      <c r="F233" s="60"/>
      <c r="H233" s="132" t="s">
        <v>444</v>
      </c>
      <c r="I233" s="132" t="s">
        <v>740</v>
      </c>
      <c r="J233" s="64"/>
      <c r="K233" s="64"/>
      <c r="L233" s="64"/>
      <c r="M233" s="65" t="str">
        <f>_xlfn.XLOOKUP(O233,DB!N:N,DB!J:J,"Select Country",0,1)</f>
        <v>Select Country</v>
      </c>
      <c r="N233" s="45" t="str">
        <f t="shared" si="6"/>
        <v>-</v>
      </c>
      <c r="O233" s="74" t="str">
        <f t="shared" si="7"/>
        <v>Scope 3Hotel stay</v>
      </c>
      <c r="Z233" s="74"/>
    </row>
    <row r="234" spans="2:26" s="52" customFormat="1" ht="21" customHeight="1">
      <c r="B234" s="64"/>
      <c r="C234" s="64"/>
      <c r="D234" s="62"/>
      <c r="E234" s="60"/>
      <c r="F234" s="60"/>
      <c r="H234" s="132" t="s">
        <v>444</v>
      </c>
      <c r="I234" s="132" t="s">
        <v>740</v>
      </c>
      <c r="J234" s="64"/>
      <c r="K234" s="64"/>
      <c r="L234" s="64"/>
      <c r="M234" s="65" t="str">
        <f>_xlfn.XLOOKUP(O234,DB!N:N,DB!J:J,"Select Country",0,1)</f>
        <v>Select Country</v>
      </c>
      <c r="N234" s="45" t="str">
        <f t="shared" si="6"/>
        <v>-</v>
      </c>
      <c r="O234" s="74" t="str">
        <f t="shared" si="7"/>
        <v>Scope 3Hotel stay</v>
      </c>
      <c r="Z234" s="74"/>
    </row>
    <row r="235" spans="2:26" s="52" customFormat="1" ht="21" customHeight="1">
      <c r="B235" s="64"/>
      <c r="C235" s="64"/>
      <c r="D235" s="62"/>
      <c r="E235" s="60"/>
      <c r="F235" s="60"/>
      <c r="H235" s="132" t="s">
        <v>444</v>
      </c>
      <c r="I235" s="132" t="s">
        <v>740</v>
      </c>
      <c r="J235" s="64"/>
      <c r="K235" s="64"/>
      <c r="L235" s="64"/>
      <c r="M235" s="65" t="str">
        <f>_xlfn.XLOOKUP(O235,DB!N:N,DB!J:J,"Select Country",0,1)</f>
        <v>Select Country</v>
      </c>
      <c r="N235" s="45" t="str">
        <f t="shared" si="6"/>
        <v>-</v>
      </c>
      <c r="O235" s="74" t="str">
        <f t="shared" si="7"/>
        <v>Scope 3Hotel stay</v>
      </c>
      <c r="Z235" s="74"/>
    </row>
    <row r="236" spans="2:26" s="52" customFormat="1" ht="21" customHeight="1">
      <c r="B236" s="64"/>
      <c r="C236" s="64"/>
      <c r="D236" s="62"/>
      <c r="E236" s="60"/>
      <c r="F236" s="60"/>
      <c r="H236" s="132" t="s">
        <v>444</v>
      </c>
      <c r="I236" s="132" t="s">
        <v>740</v>
      </c>
      <c r="J236" s="64"/>
      <c r="K236" s="64"/>
      <c r="L236" s="64"/>
      <c r="M236" s="65" t="str">
        <f>_xlfn.XLOOKUP(O236,DB!N:N,DB!J:J,"Select Country",0,1)</f>
        <v>Select Country</v>
      </c>
      <c r="N236" s="45" t="str">
        <f t="shared" si="6"/>
        <v>-</v>
      </c>
      <c r="O236" s="74" t="str">
        <f t="shared" si="7"/>
        <v>Scope 3Hotel stay</v>
      </c>
      <c r="Z236" s="74"/>
    </row>
    <row r="237" spans="2:26" s="52" customFormat="1" ht="21" customHeight="1">
      <c r="B237" s="64"/>
      <c r="C237" s="64"/>
      <c r="D237" s="62"/>
      <c r="E237" s="60"/>
      <c r="F237" s="60"/>
      <c r="H237" s="132" t="s">
        <v>444</v>
      </c>
      <c r="I237" s="132" t="s">
        <v>740</v>
      </c>
      <c r="J237" s="64"/>
      <c r="K237" s="64"/>
      <c r="L237" s="64"/>
      <c r="M237" s="65" t="str">
        <f>_xlfn.XLOOKUP(O237,DB!N:N,DB!J:J,"Select Country",0,1)</f>
        <v>Select Country</v>
      </c>
      <c r="N237" s="45" t="str">
        <f t="shared" si="6"/>
        <v>-</v>
      </c>
      <c r="O237" s="74" t="str">
        <f t="shared" si="7"/>
        <v>Scope 3Hotel stay</v>
      </c>
      <c r="Z237" s="74"/>
    </row>
    <row r="238" spans="2:26" s="52" customFormat="1" ht="21" customHeight="1">
      <c r="B238" s="64"/>
      <c r="C238" s="64"/>
      <c r="D238" s="62"/>
      <c r="E238" s="60"/>
      <c r="F238" s="60"/>
      <c r="H238" s="132" t="s">
        <v>444</v>
      </c>
      <c r="I238" s="132" t="s">
        <v>740</v>
      </c>
      <c r="J238" s="64"/>
      <c r="K238" s="64"/>
      <c r="L238" s="64"/>
      <c r="M238" s="65" t="str">
        <f>_xlfn.XLOOKUP(O238,DB!N:N,DB!J:J,"Select Country",0,1)</f>
        <v>Select Country</v>
      </c>
      <c r="N238" s="45" t="str">
        <f t="shared" si="6"/>
        <v>-</v>
      </c>
      <c r="O238" s="74" t="str">
        <f t="shared" si="7"/>
        <v>Scope 3Hotel stay</v>
      </c>
      <c r="Z238" s="74"/>
    </row>
    <row r="239" spans="2:26" s="52" customFormat="1" ht="21" customHeight="1">
      <c r="B239" s="64"/>
      <c r="C239" s="64"/>
      <c r="D239" s="62"/>
      <c r="E239" s="60"/>
      <c r="F239" s="60"/>
      <c r="H239" s="132" t="s">
        <v>444</v>
      </c>
      <c r="I239" s="132" t="s">
        <v>740</v>
      </c>
      <c r="J239" s="64"/>
      <c r="K239" s="64"/>
      <c r="L239" s="64"/>
      <c r="M239" s="65" t="str">
        <f>_xlfn.XLOOKUP(O239,DB!N:N,DB!J:J,"Select Country",0,1)</f>
        <v>Select Country</v>
      </c>
      <c r="N239" s="45" t="str">
        <f t="shared" si="6"/>
        <v>-</v>
      </c>
      <c r="O239" s="74" t="str">
        <f t="shared" si="7"/>
        <v>Scope 3Hotel stay</v>
      </c>
      <c r="Z239" s="74"/>
    </row>
    <row r="240" spans="2:26" s="52" customFormat="1" ht="21" customHeight="1">
      <c r="B240" s="64"/>
      <c r="C240" s="64"/>
      <c r="D240" s="62"/>
      <c r="E240" s="60"/>
      <c r="F240" s="60"/>
      <c r="H240" s="132" t="s">
        <v>444</v>
      </c>
      <c r="I240" s="132" t="s">
        <v>740</v>
      </c>
      <c r="J240" s="64"/>
      <c r="K240" s="64"/>
      <c r="L240" s="64"/>
      <c r="M240" s="65" t="str">
        <f>_xlfn.XLOOKUP(O240,DB!N:N,DB!J:J,"Select Country",0,1)</f>
        <v>Select Country</v>
      </c>
      <c r="N240" s="45" t="str">
        <f t="shared" si="6"/>
        <v>-</v>
      </c>
      <c r="O240" s="74" t="str">
        <f t="shared" si="7"/>
        <v>Scope 3Hotel stay</v>
      </c>
      <c r="Z240" s="74"/>
    </row>
    <row r="241" spans="2:26" s="52" customFormat="1" ht="21" customHeight="1">
      <c r="B241" s="64"/>
      <c r="C241" s="64"/>
      <c r="D241" s="62"/>
      <c r="E241" s="60"/>
      <c r="F241" s="60"/>
      <c r="H241" s="132" t="s">
        <v>444</v>
      </c>
      <c r="I241" s="132" t="s">
        <v>740</v>
      </c>
      <c r="J241" s="64"/>
      <c r="K241" s="64"/>
      <c r="L241" s="64"/>
      <c r="M241" s="65" t="str">
        <f>_xlfn.XLOOKUP(O241,DB!N:N,DB!J:J,"Select Country",0,1)</f>
        <v>Select Country</v>
      </c>
      <c r="N241" s="45" t="str">
        <f t="shared" si="6"/>
        <v>-</v>
      </c>
      <c r="O241" s="74" t="str">
        <f t="shared" si="7"/>
        <v>Scope 3Hotel stay</v>
      </c>
      <c r="Z241" s="74"/>
    </row>
    <row r="242" spans="2:26" s="52" customFormat="1" ht="21" customHeight="1">
      <c r="B242" s="64"/>
      <c r="C242" s="64"/>
      <c r="D242" s="62"/>
      <c r="E242" s="60"/>
      <c r="F242" s="60"/>
      <c r="H242" s="132" t="s">
        <v>444</v>
      </c>
      <c r="I242" s="132" t="s">
        <v>740</v>
      </c>
      <c r="J242" s="64"/>
      <c r="K242" s="64"/>
      <c r="L242" s="64"/>
      <c r="M242" s="65" t="str">
        <f>_xlfn.XLOOKUP(O242,DB!N:N,DB!J:J,"Select Country",0,1)</f>
        <v>Select Country</v>
      </c>
      <c r="N242" s="45" t="str">
        <f t="shared" si="6"/>
        <v>-</v>
      </c>
      <c r="O242" s="74" t="str">
        <f t="shared" si="7"/>
        <v>Scope 3Hotel stay</v>
      </c>
      <c r="Z242" s="74"/>
    </row>
    <row r="243" spans="2:26" s="52" customFormat="1" ht="21" customHeight="1">
      <c r="B243" s="64"/>
      <c r="C243" s="64"/>
      <c r="D243" s="62"/>
      <c r="E243" s="60"/>
      <c r="F243" s="60"/>
      <c r="H243" s="132" t="s">
        <v>444</v>
      </c>
      <c r="I243" s="132" t="s">
        <v>740</v>
      </c>
      <c r="J243" s="64"/>
      <c r="K243" s="64"/>
      <c r="L243" s="64"/>
      <c r="M243" s="65" t="str">
        <f>_xlfn.XLOOKUP(O243,DB!N:N,DB!J:J,"Select Country",0,1)</f>
        <v>Select Country</v>
      </c>
      <c r="N243" s="45" t="str">
        <f t="shared" si="6"/>
        <v>-</v>
      </c>
      <c r="O243" s="74" t="str">
        <f t="shared" si="7"/>
        <v>Scope 3Hotel stay</v>
      </c>
      <c r="Z243" s="74"/>
    </row>
    <row r="244" spans="2:26" s="52" customFormat="1" ht="21" customHeight="1">
      <c r="B244" s="64"/>
      <c r="C244" s="64"/>
      <c r="D244" s="62"/>
      <c r="E244" s="60"/>
      <c r="F244" s="60"/>
      <c r="H244" s="132" t="s">
        <v>444</v>
      </c>
      <c r="I244" s="132" t="s">
        <v>740</v>
      </c>
      <c r="J244" s="64"/>
      <c r="K244" s="64"/>
      <c r="L244" s="64"/>
      <c r="M244" s="65" t="str">
        <f>_xlfn.XLOOKUP(O244,DB!N:N,DB!J:J,"Select Country",0,1)</f>
        <v>Select Country</v>
      </c>
      <c r="N244" s="45" t="str">
        <f t="shared" si="6"/>
        <v>-</v>
      </c>
      <c r="O244" s="74" t="str">
        <f t="shared" si="7"/>
        <v>Scope 3Hotel stay</v>
      </c>
      <c r="Z244" s="74"/>
    </row>
    <row r="245" spans="2:26" s="52" customFormat="1" ht="21" customHeight="1">
      <c r="B245" s="64"/>
      <c r="C245" s="64"/>
      <c r="D245" s="62"/>
      <c r="E245" s="60"/>
      <c r="F245" s="60"/>
      <c r="H245" s="132" t="s">
        <v>444</v>
      </c>
      <c r="I245" s="132" t="s">
        <v>740</v>
      </c>
      <c r="J245" s="64"/>
      <c r="K245" s="64"/>
      <c r="L245" s="64"/>
      <c r="M245" s="65" t="str">
        <f>_xlfn.XLOOKUP(O245,DB!N:N,DB!J:J,"Select Country",0,1)</f>
        <v>Select Country</v>
      </c>
      <c r="N245" s="45" t="str">
        <f t="shared" si="6"/>
        <v>-</v>
      </c>
      <c r="O245" s="74" t="str">
        <f t="shared" si="7"/>
        <v>Scope 3Hotel stay</v>
      </c>
      <c r="Z245" s="74"/>
    </row>
    <row r="246" spans="2:26" s="52" customFormat="1" ht="21" customHeight="1">
      <c r="B246" s="64"/>
      <c r="C246" s="64"/>
      <c r="D246" s="62"/>
      <c r="E246" s="60"/>
      <c r="F246" s="60"/>
      <c r="H246" s="132" t="s">
        <v>444</v>
      </c>
      <c r="I246" s="132" t="s">
        <v>740</v>
      </c>
      <c r="J246" s="64"/>
      <c r="K246" s="64"/>
      <c r="L246" s="64"/>
      <c r="M246" s="65" t="str">
        <f>_xlfn.XLOOKUP(O246,DB!N:N,DB!J:J,"Select Country",0,1)</f>
        <v>Select Country</v>
      </c>
      <c r="N246" s="45" t="str">
        <f t="shared" si="6"/>
        <v>-</v>
      </c>
      <c r="O246" s="74" t="str">
        <f t="shared" si="7"/>
        <v>Scope 3Hotel stay</v>
      </c>
      <c r="Z246" s="74"/>
    </row>
    <row r="247" spans="2:26" s="52" customFormat="1" ht="21" customHeight="1">
      <c r="B247" s="64"/>
      <c r="C247" s="64"/>
      <c r="D247" s="62"/>
      <c r="E247" s="60"/>
      <c r="F247" s="60"/>
      <c r="H247" s="132" t="s">
        <v>444</v>
      </c>
      <c r="I247" s="132" t="s">
        <v>740</v>
      </c>
      <c r="J247" s="64"/>
      <c r="K247" s="64"/>
      <c r="L247" s="64"/>
      <c r="M247" s="65" t="str">
        <f>_xlfn.XLOOKUP(O247,DB!N:N,DB!J:J,"Select Country",0,1)</f>
        <v>Select Country</v>
      </c>
      <c r="N247" s="45" t="str">
        <f t="shared" si="6"/>
        <v>-</v>
      </c>
      <c r="O247" s="74" t="str">
        <f t="shared" si="7"/>
        <v>Scope 3Hotel stay</v>
      </c>
      <c r="Z247" s="74"/>
    </row>
    <row r="248" spans="2:26" s="52" customFormat="1" ht="21" customHeight="1">
      <c r="B248" s="64"/>
      <c r="C248" s="64"/>
      <c r="D248" s="62"/>
      <c r="E248" s="60"/>
      <c r="F248" s="60"/>
      <c r="H248" s="132" t="s">
        <v>444</v>
      </c>
      <c r="I248" s="132" t="s">
        <v>740</v>
      </c>
      <c r="J248" s="64"/>
      <c r="K248" s="64"/>
      <c r="L248" s="64"/>
      <c r="M248" s="65" t="str">
        <f>_xlfn.XLOOKUP(O248,DB!N:N,DB!J:J,"Select Country",0,1)</f>
        <v>Select Country</v>
      </c>
      <c r="N248" s="45" t="str">
        <f t="shared" si="6"/>
        <v>-</v>
      </c>
      <c r="O248" s="74" t="str">
        <f t="shared" si="7"/>
        <v>Scope 3Hotel stay</v>
      </c>
      <c r="Z248" s="74"/>
    </row>
    <row r="249" spans="2:26" s="52" customFormat="1" ht="21" customHeight="1">
      <c r="B249" s="64"/>
      <c r="C249" s="64"/>
      <c r="D249" s="62"/>
      <c r="E249" s="60"/>
      <c r="F249" s="60"/>
      <c r="H249" s="132" t="s">
        <v>444</v>
      </c>
      <c r="I249" s="132" t="s">
        <v>740</v>
      </c>
      <c r="J249" s="64"/>
      <c r="K249" s="64"/>
      <c r="L249" s="64"/>
      <c r="M249" s="65" t="str">
        <f>_xlfn.XLOOKUP(O249,DB!N:N,DB!J:J,"Select Country",0,1)</f>
        <v>Select Country</v>
      </c>
      <c r="N249" s="45" t="str">
        <f t="shared" si="6"/>
        <v>-</v>
      </c>
      <c r="O249" s="74" t="str">
        <f t="shared" si="7"/>
        <v>Scope 3Hotel stay</v>
      </c>
      <c r="Z249" s="74"/>
    </row>
    <row r="250" spans="2:26" s="52" customFormat="1" ht="21" customHeight="1">
      <c r="B250" s="64"/>
      <c r="C250" s="64"/>
      <c r="D250" s="62"/>
      <c r="E250" s="60"/>
      <c r="F250" s="60"/>
      <c r="H250" s="132" t="s">
        <v>444</v>
      </c>
      <c r="I250" s="132" t="s">
        <v>740</v>
      </c>
      <c r="J250" s="64"/>
      <c r="K250" s="64"/>
      <c r="L250" s="64"/>
      <c r="M250" s="65" t="str">
        <f>_xlfn.XLOOKUP(O250,DB!N:N,DB!J:J,"Select Country",0,1)</f>
        <v>Select Country</v>
      </c>
      <c r="N250" s="45" t="str">
        <f t="shared" si="6"/>
        <v>-</v>
      </c>
      <c r="O250" s="74" t="str">
        <f t="shared" si="7"/>
        <v>Scope 3Hotel stay</v>
      </c>
      <c r="Z250" s="74"/>
    </row>
    <row r="251" spans="2:26" s="52" customFormat="1" ht="21" customHeight="1">
      <c r="B251" s="64"/>
      <c r="C251" s="64"/>
      <c r="D251" s="62"/>
      <c r="E251" s="60"/>
      <c r="F251" s="60"/>
      <c r="H251" s="132" t="s">
        <v>444</v>
      </c>
      <c r="I251" s="132" t="s">
        <v>740</v>
      </c>
      <c r="J251" s="64"/>
      <c r="K251" s="64"/>
      <c r="L251" s="64"/>
      <c r="M251" s="65" t="str">
        <f>_xlfn.XLOOKUP(O251,DB!N:N,DB!J:J,"Select Country",0,1)</f>
        <v>Select Country</v>
      </c>
      <c r="N251" s="45" t="str">
        <f t="shared" si="6"/>
        <v>-</v>
      </c>
      <c r="O251" s="74" t="str">
        <f t="shared" si="7"/>
        <v>Scope 3Hotel stay</v>
      </c>
      <c r="Z251" s="74"/>
    </row>
    <row r="252" spans="2:26" s="52" customFormat="1" ht="21" customHeight="1">
      <c r="B252" s="64"/>
      <c r="C252" s="64"/>
      <c r="D252" s="62"/>
      <c r="E252" s="60"/>
      <c r="F252" s="60"/>
      <c r="H252" s="132" t="s">
        <v>444</v>
      </c>
      <c r="I252" s="132" t="s">
        <v>740</v>
      </c>
      <c r="J252" s="64"/>
      <c r="K252" s="64"/>
      <c r="L252" s="64"/>
      <c r="M252" s="65" t="str">
        <f>_xlfn.XLOOKUP(O252,DB!N:N,DB!J:J,"Select Country",0,1)</f>
        <v>Select Country</v>
      </c>
      <c r="N252" s="45" t="str">
        <f t="shared" si="6"/>
        <v>-</v>
      </c>
      <c r="O252" s="74" t="str">
        <f t="shared" si="7"/>
        <v>Scope 3Hotel stay</v>
      </c>
      <c r="Z252" s="74"/>
    </row>
    <row r="253" spans="2:26" s="52" customFormat="1" ht="21" customHeight="1">
      <c r="B253" s="64"/>
      <c r="C253" s="64"/>
      <c r="D253" s="62"/>
      <c r="E253" s="60"/>
      <c r="F253" s="60"/>
      <c r="H253" s="132" t="s">
        <v>444</v>
      </c>
      <c r="I253" s="132" t="s">
        <v>740</v>
      </c>
      <c r="J253" s="64"/>
      <c r="K253" s="64"/>
      <c r="L253" s="64"/>
      <c r="M253" s="65" t="str">
        <f>_xlfn.XLOOKUP(O253,DB!N:N,DB!J:J,"Select Country",0,1)</f>
        <v>Select Country</v>
      </c>
      <c r="N253" s="45" t="str">
        <f t="shared" si="6"/>
        <v>-</v>
      </c>
      <c r="O253" s="74" t="str">
        <f t="shared" si="7"/>
        <v>Scope 3Hotel stay</v>
      </c>
      <c r="Z253" s="74"/>
    </row>
    <row r="254" spans="2:26" s="52" customFormat="1" ht="21" customHeight="1">
      <c r="B254" s="64"/>
      <c r="C254" s="64"/>
      <c r="D254" s="62"/>
      <c r="E254" s="60"/>
      <c r="F254" s="60"/>
      <c r="H254" s="132" t="s">
        <v>444</v>
      </c>
      <c r="I254" s="132" t="s">
        <v>740</v>
      </c>
      <c r="J254" s="64"/>
      <c r="K254" s="64"/>
      <c r="L254" s="64"/>
      <c r="M254" s="65" t="str">
        <f>_xlfn.XLOOKUP(O254,DB!N:N,DB!J:J,"Select Country",0,1)</f>
        <v>Select Country</v>
      </c>
      <c r="N254" s="45" t="str">
        <f t="shared" si="6"/>
        <v>-</v>
      </c>
      <c r="O254" s="74" t="str">
        <f t="shared" si="7"/>
        <v>Scope 3Hotel stay</v>
      </c>
      <c r="Z254" s="74"/>
    </row>
    <row r="255" spans="2:26" s="52" customFormat="1" ht="21" customHeight="1">
      <c r="B255" s="64"/>
      <c r="C255" s="64"/>
      <c r="D255" s="62"/>
      <c r="E255" s="60"/>
      <c r="F255" s="60"/>
      <c r="H255" s="132" t="s">
        <v>444</v>
      </c>
      <c r="I255" s="132" t="s">
        <v>740</v>
      </c>
      <c r="J255" s="64"/>
      <c r="K255" s="64"/>
      <c r="L255" s="64"/>
      <c r="M255" s="65" t="str">
        <f>_xlfn.XLOOKUP(O255,DB!N:N,DB!J:J,"Select Country",0,1)</f>
        <v>Select Country</v>
      </c>
      <c r="N255" s="45" t="str">
        <f t="shared" si="6"/>
        <v>-</v>
      </c>
      <c r="O255" s="74" t="str">
        <f t="shared" si="7"/>
        <v>Scope 3Hotel stay</v>
      </c>
      <c r="Z255" s="74"/>
    </row>
    <row r="256" spans="2:26" s="52" customFormat="1" ht="21" customHeight="1">
      <c r="B256" s="64"/>
      <c r="C256" s="64"/>
      <c r="D256" s="62"/>
      <c r="E256" s="60"/>
      <c r="F256" s="60"/>
      <c r="H256" s="132" t="s">
        <v>444</v>
      </c>
      <c r="I256" s="132" t="s">
        <v>740</v>
      </c>
      <c r="J256" s="64"/>
      <c r="K256" s="64"/>
      <c r="L256" s="64"/>
      <c r="M256" s="65" t="str">
        <f>_xlfn.XLOOKUP(O256,DB!N:N,DB!J:J,"Select Country",0,1)</f>
        <v>Select Country</v>
      </c>
      <c r="N256" s="45" t="str">
        <f t="shared" si="6"/>
        <v>-</v>
      </c>
      <c r="O256" s="74" t="str">
        <f t="shared" si="7"/>
        <v>Scope 3Hotel stay</v>
      </c>
      <c r="Z256" s="74"/>
    </row>
    <row r="257" spans="2:26" s="52" customFormat="1" ht="21" customHeight="1">
      <c r="B257" s="64"/>
      <c r="C257" s="64"/>
      <c r="D257" s="62"/>
      <c r="E257" s="60"/>
      <c r="F257" s="60"/>
      <c r="H257" s="132" t="s">
        <v>444</v>
      </c>
      <c r="I257" s="132" t="s">
        <v>740</v>
      </c>
      <c r="J257" s="64"/>
      <c r="K257" s="64"/>
      <c r="L257" s="64"/>
      <c r="M257" s="65" t="str">
        <f>_xlfn.XLOOKUP(O257,DB!N:N,DB!J:J,"Select Country",0,1)</f>
        <v>Select Country</v>
      </c>
      <c r="N257" s="45" t="str">
        <f t="shared" si="6"/>
        <v>-</v>
      </c>
      <c r="O257" s="74" t="str">
        <f t="shared" si="7"/>
        <v>Scope 3Hotel stay</v>
      </c>
      <c r="Z257" s="74"/>
    </row>
    <row r="258" spans="2:26" s="52" customFormat="1" ht="21" customHeight="1">
      <c r="B258" s="64"/>
      <c r="C258" s="64"/>
      <c r="D258" s="62"/>
      <c r="E258" s="60"/>
      <c r="F258" s="60"/>
      <c r="H258" s="132" t="s">
        <v>444</v>
      </c>
      <c r="I258" s="132" t="s">
        <v>740</v>
      </c>
      <c r="J258" s="64"/>
      <c r="K258" s="64"/>
      <c r="L258" s="64"/>
      <c r="M258" s="65" t="str">
        <f>_xlfn.XLOOKUP(O258,DB!N:N,DB!J:J,"Select Country",0,1)</f>
        <v>Select Country</v>
      </c>
      <c r="N258" s="45" t="str">
        <f t="shared" si="6"/>
        <v>-</v>
      </c>
      <c r="O258" s="74" t="str">
        <f t="shared" si="7"/>
        <v>Scope 3Hotel stay</v>
      </c>
      <c r="Z258" s="74"/>
    </row>
    <row r="259" spans="2:26" s="52" customFormat="1" ht="21" customHeight="1">
      <c r="B259" s="64"/>
      <c r="C259" s="64"/>
      <c r="D259" s="62"/>
      <c r="E259" s="60"/>
      <c r="F259" s="60"/>
      <c r="H259" s="132" t="s">
        <v>444</v>
      </c>
      <c r="I259" s="132" t="s">
        <v>740</v>
      </c>
      <c r="J259" s="64"/>
      <c r="K259" s="64"/>
      <c r="L259" s="64"/>
      <c r="M259" s="65" t="str">
        <f>_xlfn.XLOOKUP(O259,DB!N:N,DB!J:J,"Select Country",0,1)</f>
        <v>Select Country</v>
      </c>
      <c r="N259" s="45" t="str">
        <f t="shared" si="6"/>
        <v>-</v>
      </c>
      <c r="O259" s="74" t="str">
        <f t="shared" si="7"/>
        <v>Scope 3Hotel stay</v>
      </c>
      <c r="Z259" s="74"/>
    </row>
    <row r="260" spans="2:26" s="52" customFormat="1" ht="21" customHeight="1">
      <c r="B260" s="64"/>
      <c r="C260" s="64"/>
      <c r="D260" s="62"/>
      <c r="E260" s="60"/>
      <c r="F260" s="60"/>
      <c r="H260" s="132" t="s">
        <v>444</v>
      </c>
      <c r="I260" s="132" t="s">
        <v>740</v>
      </c>
      <c r="J260" s="64"/>
      <c r="K260" s="64"/>
      <c r="L260" s="64"/>
      <c r="M260" s="65" t="str">
        <f>_xlfn.XLOOKUP(O260,DB!N:N,DB!J:J,"Select Country",0,1)</f>
        <v>Select Country</v>
      </c>
      <c r="N260" s="45" t="str">
        <f t="shared" si="6"/>
        <v>-</v>
      </c>
      <c r="O260" s="74" t="str">
        <f t="shared" si="7"/>
        <v>Scope 3Hotel stay</v>
      </c>
      <c r="Z260" s="74"/>
    </row>
    <row r="261" spans="2:26" s="52" customFormat="1" ht="21" customHeight="1">
      <c r="B261" s="64"/>
      <c r="C261" s="64"/>
      <c r="D261" s="62"/>
      <c r="E261" s="60"/>
      <c r="F261" s="60"/>
      <c r="H261" s="132" t="s">
        <v>444</v>
      </c>
      <c r="I261" s="132" t="s">
        <v>740</v>
      </c>
      <c r="J261" s="64"/>
      <c r="K261" s="64"/>
      <c r="L261" s="64"/>
      <c r="M261" s="65" t="str">
        <f>_xlfn.XLOOKUP(O261,DB!N:N,DB!J:J,"Select Country",0,1)</f>
        <v>Select Country</v>
      </c>
      <c r="N261" s="45" t="str">
        <f t="shared" si="6"/>
        <v>-</v>
      </c>
      <c r="O261" s="74" t="str">
        <f t="shared" si="7"/>
        <v>Scope 3Hotel stay</v>
      </c>
      <c r="Z261" s="74"/>
    </row>
    <row r="262" spans="2:26" s="52" customFormat="1" ht="21" customHeight="1">
      <c r="B262" s="64"/>
      <c r="C262" s="64"/>
      <c r="D262" s="62"/>
      <c r="E262" s="60"/>
      <c r="F262" s="60"/>
      <c r="H262" s="132" t="s">
        <v>444</v>
      </c>
      <c r="I262" s="132" t="s">
        <v>740</v>
      </c>
      <c r="J262" s="64"/>
      <c r="K262" s="64"/>
      <c r="L262" s="64"/>
      <c r="M262" s="65" t="str">
        <f>_xlfn.XLOOKUP(O262,DB!N:N,DB!J:J,"Select Country",0,1)</f>
        <v>Select Country</v>
      </c>
      <c r="N262" s="45" t="str">
        <f t="shared" si="6"/>
        <v>-</v>
      </c>
      <c r="O262" s="74" t="str">
        <f t="shared" si="7"/>
        <v>Scope 3Hotel stay</v>
      </c>
      <c r="Z262" s="74"/>
    </row>
    <row r="263" spans="2:26" s="52" customFormat="1" ht="21" customHeight="1">
      <c r="B263" s="64"/>
      <c r="C263" s="64"/>
      <c r="D263" s="62"/>
      <c r="E263" s="60"/>
      <c r="F263" s="60"/>
      <c r="H263" s="132" t="s">
        <v>444</v>
      </c>
      <c r="I263" s="132" t="s">
        <v>740</v>
      </c>
      <c r="J263" s="64"/>
      <c r="K263" s="64"/>
      <c r="L263" s="64"/>
      <c r="M263" s="65" t="str">
        <f>_xlfn.XLOOKUP(O263,DB!N:N,DB!J:J,"Select Country",0,1)</f>
        <v>Select Country</v>
      </c>
      <c r="N263" s="45" t="str">
        <f t="shared" ref="N263:N326" si="8">IF(J263="","-",M263*L263*K263)</f>
        <v>-</v>
      </c>
      <c r="O263" s="74" t="str">
        <f t="shared" ref="O263:O326" si="9">_xlfn.CONCAT(H263,I263,J263)</f>
        <v>Scope 3Hotel stay</v>
      </c>
      <c r="Z263" s="74"/>
    </row>
    <row r="264" spans="2:26" s="52" customFormat="1" ht="21" customHeight="1">
      <c r="B264" s="64"/>
      <c r="C264" s="64"/>
      <c r="D264" s="62"/>
      <c r="E264" s="60"/>
      <c r="F264" s="60"/>
      <c r="H264" s="132" t="s">
        <v>444</v>
      </c>
      <c r="I264" s="132" t="s">
        <v>740</v>
      </c>
      <c r="J264" s="64"/>
      <c r="K264" s="64"/>
      <c r="L264" s="64"/>
      <c r="M264" s="65" t="str">
        <f>_xlfn.XLOOKUP(O264,DB!N:N,DB!J:J,"Select Country",0,1)</f>
        <v>Select Country</v>
      </c>
      <c r="N264" s="45" t="str">
        <f t="shared" si="8"/>
        <v>-</v>
      </c>
      <c r="O264" s="74" t="str">
        <f t="shared" si="9"/>
        <v>Scope 3Hotel stay</v>
      </c>
      <c r="Z264" s="74"/>
    </row>
    <row r="265" spans="2:26" s="52" customFormat="1" ht="21" customHeight="1">
      <c r="B265" s="64"/>
      <c r="C265" s="64"/>
      <c r="D265" s="62"/>
      <c r="E265" s="60"/>
      <c r="F265" s="60"/>
      <c r="H265" s="132" t="s">
        <v>444</v>
      </c>
      <c r="I265" s="132" t="s">
        <v>740</v>
      </c>
      <c r="J265" s="64"/>
      <c r="K265" s="64"/>
      <c r="L265" s="64"/>
      <c r="M265" s="65" t="str">
        <f>_xlfn.XLOOKUP(O265,DB!N:N,DB!J:J,"Select Country",0,1)</f>
        <v>Select Country</v>
      </c>
      <c r="N265" s="45" t="str">
        <f t="shared" si="8"/>
        <v>-</v>
      </c>
      <c r="O265" s="74" t="str">
        <f t="shared" si="9"/>
        <v>Scope 3Hotel stay</v>
      </c>
      <c r="Z265" s="74"/>
    </row>
    <row r="266" spans="2:26" s="52" customFormat="1" ht="21" customHeight="1">
      <c r="B266" s="64"/>
      <c r="C266" s="64"/>
      <c r="D266" s="62"/>
      <c r="E266" s="60"/>
      <c r="F266" s="60"/>
      <c r="H266" s="132" t="s">
        <v>444</v>
      </c>
      <c r="I266" s="132" t="s">
        <v>740</v>
      </c>
      <c r="J266" s="64"/>
      <c r="K266" s="64"/>
      <c r="L266" s="64"/>
      <c r="M266" s="65" t="str">
        <f>_xlfn.XLOOKUP(O266,DB!N:N,DB!J:J,"Select Country",0,1)</f>
        <v>Select Country</v>
      </c>
      <c r="N266" s="45" t="str">
        <f t="shared" si="8"/>
        <v>-</v>
      </c>
      <c r="O266" s="74" t="str">
        <f t="shared" si="9"/>
        <v>Scope 3Hotel stay</v>
      </c>
      <c r="Z266" s="74"/>
    </row>
    <row r="267" spans="2:26" s="52" customFormat="1" ht="21" customHeight="1">
      <c r="B267" s="64"/>
      <c r="C267" s="64"/>
      <c r="D267" s="62"/>
      <c r="E267" s="60"/>
      <c r="F267" s="60"/>
      <c r="H267" s="132" t="s">
        <v>444</v>
      </c>
      <c r="I267" s="132" t="s">
        <v>740</v>
      </c>
      <c r="J267" s="64"/>
      <c r="K267" s="64"/>
      <c r="L267" s="64"/>
      <c r="M267" s="65" t="str">
        <f>_xlfn.XLOOKUP(O267,DB!N:N,DB!J:J,"Select Country",0,1)</f>
        <v>Select Country</v>
      </c>
      <c r="N267" s="45" t="str">
        <f t="shared" si="8"/>
        <v>-</v>
      </c>
      <c r="O267" s="74" t="str">
        <f t="shared" si="9"/>
        <v>Scope 3Hotel stay</v>
      </c>
      <c r="Z267" s="74"/>
    </row>
    <row r="268" spans="2:26" s="52" customFormat="1" ht="21" customHeight="1">
      <c r="B268" s="64"/>
      <c r="C268" s="64"/>
      <c r="D268" s="62"/>
      <c r="E268" s="60"/>
      <c r="F268" s="60"/>
      <c r="H268" s="132" t="s">
        <v>444</v>
      </c>
      <c r="I268" s="132" t="s">
        <v>740</v>
      </c>
      <c r="J268" s="64"/>
      <c r="K268" s="64"/>
      <c r="L268" s="64"/>
      <c r="M268" s="65" t="str">
        <f>_xlfn.XLOOKUP(O268,DB!N:N,DB!J:J,"Select Country",0,1)</f>
        <v>Select Country</v>
      </c>
      <c r="N268" s="45" t="str">
        <f t="shared" si="8"/>
        <v>-</v>
      </c>
      <c r="O268" s="74" t="str">
        <f t="shared" si="9"/>
        <v>Scope 3Hotel stay</v>
      </c>
      <c r="Z268" s="74"/>
    </row>
    <row r="269" spans="2:26" s="52" customFormat="1" ht="21" customHeight="1">
      <c r="B269" s="64"/>
      <c r="C269" s="64"/>
      <c r="D269" s="62"/>
      <c r="E269" s="60"/>
      <c r="F269" s="60"/>
      <c r="H269" s="132" t="s">
        <v>444</v>
      </c>
      <c r="I269" s="132" t="s">
        <v>740</v>
      </c>
      <c r="J269" s="64"/>
      <c r="K269" s="64"/>
      <c r="L269" s="64"/>
      <c r="M269" s="65" t="str">
        <f>_xlfn.XLOOKUP(O269,DB!N:N,DB!J:J,"Select Country",0,1)</f>
        <v>Select Country</v>
      </c>
      <c r="N269" s="45" t="str">
        <f t="shared" si="8"/>
        <v>-</v>
      </c>
      <c r="O269" s="74" t="str">
        <f t="shared" si="9"/>
        <v>Scope 3Hotel stay</v>
      </c>
      <c r="Z269" s="74"/>
    </row>
    <row r="270" spans="2:26" s="52" customFormat="1" ht="21" customHeight="1">
      <c r="B270" s="64"/>
      <c r="C270" s="64"/>
      <c r="D270" s="62"/>
      <c r="E270" s="60"/>
      <c r="F270" s="60"/>
      <c r="H270" s="132" t="s">
        <v>444</v>
      </c>
      <c r="I270" s="132" t="s">
        <v>740</v>
      </c>
      <c r="J270" s="64"/>
      <c r="K270" s="64"/>
      <c r="L270" s="64"/>
      <c r="M270" s="65" t="str">
        <f>_xlfn.XLOOKUP(O270,DB!N:N,DB!J:J,"Select Country",0,1)</f>
        <v>Select Country</v>
      </c>
      <c r="N270" s="45" t="str">
        <f t="shared" si="8"/>
        <v>-</v>
      </c>
      <c r="O270" s="74" t="str">
        <f t="shared" si="9"/>
        <v>Scope 3Hotel stay</v>
      </c>
      <c r="Z270" s="74"/>
    </row>
    <row r="271" spans="2:26" s="52" customFormat="1" ht="21" customHeight="1">
      <c r="B271" s="64"/>
      <c r="C271" s="64"/>
      <c r="D271" s="62"/>
      <c r="E271" s="60"/>
      <c r="F271" s="60"/>
      <c r="H271" s="132" t="s">
        <v>444</v>
      </c>
      <c r="I271" s="132" t="s">
        <v>740</v>
      </c>
      <c r="J271" s="64"/>
      <c r="K271" s="64"/>
      <c r="L271" s="64"/>
      <c r="M271" s="65" t="str">
        <f>_xlfn.XLOOKUP(O271,DB!N:N,DB!J:J,"Select Country",0,1)</f>
        <v>Select Country</v>
      </c>
      <c r="N271" s="45" t="str">
        <f t="shared" si="8"/>
        <v>-</v>
      </c>
      <c r="O271" s="74" t="str">
        <f t="shared" si="9"/>
        <v>Scope 3Hotel stay</v>
      </c>
      <c r="Z271" s="74"/>
    </row>
    <row r="272" spans="2:26" s="52" customFormat="1" ht="21" customHeight="1">
      <c r="B272" s="64"/>
      <c r="C272" s="64"/>
      <c r="D272" s="62"/>
      <c r="E272" s="60"/>
      <c r="F272" s="60"/>
      <c r="H272" s="132" t="s">
        <v>444</v>
      </c>
      <c r="I272" s="132" t="s">
        <v>740</v>
      </c>
      <c r="J272" s="64"/>
      <c r="K272" s="64"/>
      <c r="L272" s="64"/>
      <c r="M272" s="65" t="str">
        <f>_xlfn.XLOOKUP(O272,DB!N:N,DB!J:J,"Select Country",0,1)</f>
        <v>Select Country</v>
      </c>
      <c r="N272" s="45" t="str">
        <f t="shared" si="8"/>
        <v>-</v>
      </c>
      <c r="O272" s="74" t="str">
        <f t="shared" si="9"/>
        <v>Scope 3Hotel stay</v>
      </c>
      <c r="Z272" s="74"/>
    </row>
    <row r="273" spans="2:26" s="52" customFormat="1" ht="21" customHeight="1">
      <c r="B273" s="64"/>
      <c r="C273" s="64"/>
      <c r="D273" s="62"/>
      <c r="E273" s="60"/>
      <c r="F273" s="60"/>
      <c r="H273" s="132" t="s">
        <v>444</v>
      </c>
      <c r="I273" s="132" t="s">
        <v>740</v>
      </c>
      <c r="J273" s="64"/>
      <c r="K273" s="64"/>
      <c r="L273" s="64"/>
      <c r="M273" s="65" t="str">
        <f>_xlfn.XLOOKUP(O273,DB!N:N,DB!J:J,"Select Country",0,1)</f>
        <v>Select Country</v>
      </c>
      <c r="N273" s="45" t="str">
        <f t="shared" si="8"/>
        <v>-</v>
      </c>
      <c r="O273" s="74" t="str">
        <f t="shared" si="9"/>
        <v>Scope 3Hotel stay</v>
      </c>
      <c r="Z273" s="74"/>
    </row>
    <row r="274" spans="2:26" s="52" customFormat="1" ht="21" customHeight="1">
      <c r="B274" s="64"/>
      <c r="C274" s="64"/>
      <c r="D274" s="62"/>
      <c r="E274" s="60"/>
      <c r="F274" s="60"/>
      <c r="H274" s="132" t="s">
        <v>444</v>
      </c>
      <c r="I274" s="132" t="s">
        <v>740</v>
      </c>
      <c r="J274" s="64"/>
      <c r="K274" s="64"/>
      <c r="L274" s="64"/>
      <c r="M274" s="65" t="str">
        <f>_xlfn.XLOOKUP(O274,DB!N:N,DB!J:J,"Select Country",0,1)</f>
        <v>Select Country</v>
      </c>
      <c r="N274" s="45" t="str">
        <f t="shared" si="8"/>
        <v>-</v>
      </c>
      <c r="O274" s="74" t="str">
        <f t="shared" si="9"/>
        <v>Scope 3Hotel stay</v>
      </c>
      <c r="Z274" s="74"/>
    </row>
    <row r="275" spans="2:26" s="52" customFormat="1" ht="21" customHeight="1">
      <c r="B275" s="64"/>
      <c r="C275" s="64"/>
      <c r="D275" s="62"/>
      <c r="E275" s="60"/>
      <c r="F275" s="60"/>
      <c r="H275" s="132" t="s">
        <v>444</v>
      </c>
      <c r="I275" s="132" t="s">
        <v>740</v>
      </c>
      <c r="J275" s="64"/>
      <c r="K275" s="64"/>
      <c r="L275" s="64"/>
      <c r="M275" s="65" t="str">
        <f>_xlfn.XLOOKUP(O275,DB!N:N,DB!J:J,"Select Country",0,1)</f>
        <v>Select Country</v>
      </c>
      <c r="N275" s="45" t="str">
        <f t="shared" si="8"/>
        <v>-</v>
      </c>
      <c r="O275" s="74" t="str">
        <f t="shared" si="9"/>
        <v>Scope 3Hotel stay</v>
      </c>
      <c r="Z275" s="74"/>
    </row>
    <row r="276" spans="2:26" s="52" customFormat="1" ht="21" customHeight="1">
      <c r="B276" s="64"/>
      <c r="C276" s="64"/>
      <c r="D276" s="62"/>
      <c r="E276" s="60"/>
      <c r="F276" s="60"/>
      <c r="H276" s="132" t="s">
        <v>444</v>
      </c>
      <c r="I276" s="132" t="s">
        <v>740</v>
      </c>
      <c r="J276" s="64"/>
      <c r="K276" s="64"/>
      <c r="L276" s="64"/>
      <c r="M276" s="65" t="str">
        <f>_xlfn.XLOOKUP(O276,DB!N:N,DB!J:J,"Select Country",0,1)</f>
        <v>Select Country</v>
      </c>
      <c r="N276" s="45" t="str">
        <f t="shared" si="8"/>
        <v>-</v>
      </c>
      <c r="O276" s="74" t="str">
        <f t="shared" si="9"/>
        <v>Scope 3Hotel stay</v>
      </c>
      <c r="Z276" s="74"/>
    </row>
    <row r="277" spans="2:26" s="52" customFormat="1" ht="21" customHeight="1">
      <c r="B277" s="64"/>
      <c r="C277" s="64"/>
      <c r="D277" s="62"/>
      <c r="E277" s="60"/>
      <c r="F277" s="60"/>
      <c r="H277" s="132" t="s">
        <v>444</v>
      </c>
      <c r="I277" s="132" t="s">
        <v>740</v>
      </c>
      <c r="J277" s="64"/>
      <c r="K277" s="64"/>
      <c r="L277" s="64"/>
      <c r="M277" s="65" t="str">
        <f>_xlfn.XLOOKUP(O277,DB!N:N,DB!J:J,"Select Country",0,1)</f>
        <v>Select Country</v>
      </c>
      <c r="N277" s="45" t="str">
        <f t="shared" si="8"/>
        <v>-</v>
      </c>
      <c r="O277" s="74" t="str">
        <f t="shared" si="9"/>
        <v>Scope 3Hotel stay</v>
      </c>
      <c r="Z277" s="74"/>
    </row>
    <row r="278" spans="2:26" s="52" customFormat="1" ht="21" customHeight="1">
      <c r="B278" s="64"/>
      <c r="C278" s="64"/>
      <c r="D278" s="62"/>
      <c r="E278" s="60"/>
      <c r="F278" s="60"/>
      <c r="H278" s="132" t="s">
        <v>444</v>
      </c>
      <c r="I278" s="132" t="s">
        <v>740</v>
      </c>
      <c r="J278" s="64"/>
      <c r="K278" s="64"/>
      <c r="L278" s="64"/>
      <c r="M278" s="65" t="str">
        <f>_xlfn.XLOOKUP(O278,DB!N:N,DB!J:J,"Select Country",0,1)</f>
        <v>Select Country</v>
      </c>
      <c r="N278" s="45" t="str">
        <f t="shared" si="8"/>
        <v>-</v>
      </c>
      <c r="O278" s="74" t="str">
        <f t="shared" si="9"/>
        <v>Scope 3Hotel stay</v>
      </c>
      <c r="Z278" s="74"/>
    </row>
    <row r="279" spans="2:26" s="52" customFormat="1" ht="21" customHeight="1">
      <c r="B279" s="64"/>
      <c r="C279" s="64"/>
      <c r="D279" s="62"/>
      <c r="E279" s="60"/>
      <c r="F279" s="60"/>
      <c r="H279" s="132" t="s">
        <v>444</v>
      </c>
      <c r="I279" s="132" t="s">
        <v>740</v>
      </c>
      <c r="J279" s="64"/>
      <c r="K279" s="64"/>
      <c r="L279" s="64"/>
      <c r="M279" s="65" t="str">
        <f>_xlfn.XLOOKUP(O279,DB!N:N,DB!J:J,"Select Country",0,1)</f>
        <v>Select Country</v>
      </c>
      <c r="N279" s="45" t="str">
        <f t="shared" si="8"/>
        <v>-</v>
      </c>
      <c r="O279" s="74" t="str">
        <f t="shared" si="9"/>
        <v>Scope 3Hotel stay</v>
      </c>
      <c r="Z279" s="74"/>
    </row>
    <row r="280" spans="2:26" s="52" customFormat="1" ht="21" customHeight="1">
      <c r="B280" s="64"/>
      <c r="C280" s="64"/>
      <c r="D280" s="62"/>
      <c r="E280" s="60"/>
      <c r="F280" s="60"/>
      <c r="H280" s="132" t="s">
        <v>444</v>
      </c>
      <c r="I280" s="132" t="s">
        <v>740</v>
      </c>
      <c r="J280" s="64"/>
      <c r="K280" s="64"/>
      <c r="L280" s="64"/>
      <c r="M280" s="65" t="str">
        <f>_xlfn.XLOOKUP(O280,DB!N:N,DB!J:J,"Select Country",0,1)</f>
        <v>Select Country</v>
      </c>
      <c r="N280" s="45" t="str">
        <f t="shared" si="8"/>
        <v>-</v>
      </c>
      <c r="O280" s="74" t="str">
        <f t="shared" si="9"/>
        <v>Scope 3Hotel stay</v>
      </c>
      <c r="Z280" s="74"/>
    </row>
    <row r="281" spans="2:26" s="52" customFormat="1" ht="21" customHeight="1">
      <c r="B281" s="64"/>
      <c r="C281" s="64"/>
      <c r="D281" s="62"/>
      <c r="E281" s="60"/>
      <c r="F281" s="60"/>
      <c r="H281" s="132" t="s">
        <v>444</v>
      </c>
      <c r="I281" s="132" t="s">
        <v>740</v>
      </c>
      <c r="J281" s="64"/>
      <c r="K281" s="64"/>
      <c r="L281" s="64"/>
      <c r="M281" s="65" t="str">
        <f>_xlfn.XLOOKUP(O281,DB!N:N,DB!J:J,"Select Country",0,1)</f>
        <v>Select Country</v>
      </c>
      <c r="N281" s="45" t="str">
        <f t="shared" si="8"/>
        <v>-</v>
      </c>
      <c r="O281" s="74" t="str">
        <f t="shared" si="9"/>
        <v>Scope 3Hotel stay</v>
      </c>
      <c r="Z281" s="74"/>
    </row>
    <row r="282" spans="2:26" s="52" customFormat="1" ht="21" customHeight="1">
      <c r="B282" s="64"/>
      <c r="C282" s="64"/>
      <c r="D282" s="62"/>
      <c r="E282" s="60"/>
      <c r="F282" s="60"/>
      <c r="H282" s="132" t="s">
        <v>444</v>
      </c>
      <c r="I282" s="132" t="s">
        <v>740</v>
      </c>
      <c r="J282" s="64"/>
      <c r="K282" s="64"/>
      <c r="L282" s="64"/>
      <c r="M282" s="65" t="str">
        <f>_xlfn.XLOOKUP(O282,DB!N:N,DB!J:J,"Select Country",0,1)</f>
        <v>Select Country</v>
      </c>
      <c r="N282" s="45" t="str">
        <f t="shared" si="8"/>
        <v>-</v>
      </c>
      <c r="O282" s="74" t="str">
        <f t="shared" si="9"/>
        <v>Scope 3Hotel stay</v>
      </c>
      <c r="Z282" s="74"/>
    </row>
    <row r="283" spans="2:26" s="52" customFormat="1" ht="21" customHeight="1">
      <c r="B283" s="64"/>
      <c r="C283" s="64"/>
      <c r="D283" s="62"/>
      <c r="E283" s="60"/>
      <c r="F283" s="60"/>
      <c r="H283" s="132" t="s">
        <v>444</v>
      </c>
      <c r="I283" s="132" t="s">
        <v>740</v>
      </c>
      <c r="J283" s="64"/>
      <c r="K283" s="64"/>
      <c r="L283" s="64"/>
      <c r="M283" s="65" t="str">
        <f>_xlfn.XLOOKUP(O283,DB!N:N,DB!J:J,"Select Country",0,1)</f>
        <v>Select Country</v>
      </c>
      <c r="N283" s="45" t="str">
        <f t="shared" si="8"/>
        <v>-</v>
      </c>
      <c r="O283" s="74" t="str">
        <f t="shared" si="9"/>
        <v>Scope 3Hotel stay</v>
      </c>
      <c r="Z283" s="74"/>
    </row>
    <row r="284" spans="2:26" s="52" customFormat="1" ht="21" customHeight="1">
      <c r="B284" s="64"/>
      <c r="C284" s="64"/>
      <c r="D284" s="62"/>
      <c r="E284" s="60"/>
      <c r="F284" s="60"/>
      <c r="H284" s="132" t="s">
        <v>444</v>
      </c>
      <c r="I284" s="132" t="s">
        <v>740</v>
      </c>
      <c r="J284" s="64"/>
      <c r="K284" s="64"/>
      <c r="L284" s="64"/>
      <c r="M284" s="65" t="str">
        <f>_xlfn.XLOOKUP(O284,DB!N:N,DB!J:J,"Select Country",0,1)</f>
        <v>Select Country</v>
      </c>
      <c r="N284" s="45" t="str">
        <f t="shared" si="8"/>
        <v>-</v>
      </c>
      <c r="O284" s="74" t="str">
        <f t="shared" si="9"/>
        <v>Scope 3Hotel stay</v>
      </c>
      <c r="Z284" s="74"/>
    </row>
    <row r="285" spans="2:26" s="52" customFormat="1" ht="21" customHeight="1">
      <c r="B285" s="64"/>
      <c r="C285" s="64"/>
      <c r="D285" s="62"/>
      <c r="E285" s="60"/>
      <c r="F285" s="60"/>
      <c r="H285" s="132" t="s">
        <v>444</v>
      </c>
      <c r="I285" s="132" t="s">
        <v>740</v>
      </c>
      <c r="J285" s="64"/>
      <c r="K285" s="64"/>
      <c r="L285" s="64"/>
      <c r="M285" s="65" t="str">
        <f>_xlfn.XLOOKUP(O285,DB!N:N,DB!J:J,"Select Country",0,1)</f>
        <v>Select Country</v>
      </c>
      <c r="N285" s="45" t="str">
        <f t="shared" si="8"/>
        <v>-</v>
      </c>
      <c r="O285" s="74" t="str">
        <f t="shared" si="9"/>
        <v>Scope 3Hotel stay</v>
      </c>
      <c r="Z285" s="74"/>
    </row>
    <row r="286" spans="2:26" s="52" customFormat="1" ht="21" customHeight="1">
      <c r="B286" s="64"/>
      <c r="C286" s="64"/>
      <c r="D286" s="62"/>
      <c r="E286" s="60"/>
      <c r="F286" s="60"/>
      <c r="H286" s="132" t="s">
        <v>444</v>
      </c>
      <c r="I286" s="132" t="s">
        <v>740</v>
      </c>
      <c r="J286" s="64"/>
      <c r="K286" s="64"/>
      <c r="L286" s="64"/>
      <c r="M286" s="65" t="str">
        <f>_xlfn.XLOOKUP(O286,DB!N:N,DB!J:J,"Select Country",0,1)</f>
        <v>Select Country</v>
      </c>
      <c r="N286" s="45" t="str">
        <f t="shared" si="8"/>
        <v>-</v>
      </c>
      <c r="O286" s="74" t="str">
        <f t="shared" si="9"/>
        <v>Scope 3Hotel stay</v>
      </c>
      <c r="Z286" s="74"/>
    </row>
    <row r="287" spans="2:26" s="52" customFormat="1" ht="21" customHeight="1">
      <c r="B287" s="64"/>
      <c r="C287" s="64"/>
      <c r="D287" s="62"/>
      <c r="E287" s="60"/>
      <c r="F287" s="60"/>
      <c r="H287" s="132" t="s">
        <v>444</v>
      </c>
      <c r="I287" s="132" t="s">
        <v>740</v>
      </c>
      <c r="J287" s="64"/>
      <c r="K287" s="64"/>
      <c r="L287" s="64"/>
      <c r="M287" s="65" t="str">
        <f>_xlfn.XLOOKUP(O287,DB!N:N,DB!J:J,"Select Country",0,1)</f>
        <v>Select Country</v>
      </c>
      <c r="N287" s="45" t="str">
        <f t="shared" si="8"/>
        <v>-</v>
      </c>
      <c r="O287" s="74" t="str">
        <f t="shared" si="9"/>
        <v>Scope 3Hotel stay</v>
      </c>
      <c r="Z287" s="74"/>
    </row>
    <row r="288" spans="2:26" s="52" customFormat="1" ht="21" customHeight="1">
      <c r="B288" s="64"/>
      <c r="C288" s="64"/>
      <c r="D288" s="62"/>
      <c r="E288" s="60"/>
      <c r="F288" s="60"/>
      <c r="H288" s="132" t="s">
        <v>444</v>
      </c>
      <c r="I288" s="132" t="s">
        <v>740</v>
      </c>
      <c r="J288" s="64"/>
      <c r="K288" s="64"/>
      <c r="L288" s="64"/>
      <c r="M288" s="65" t="str">
        <f>_xlfn.XLOOKUP(O288,DB!N:N,DB!J:J,"Select Country",0,1)</f>
        <v>Select Country</v>
      </c>
      <c r="N288" s="45" t="str">
        <f t="shared" si="8"/>
        <v>-</v>
      </c>
      <c r="O288" s="74" t="str">
        <f t="shared" si="9"/>
        <v>Scope 3Hotel stay</v>
      </c>
      <c r="Z288" s="74"/>
    </row>
    <row r="289" spans="2:26" s="52" customFormat="1" ht="21" customHeight="1">
      <c r="B289" s="64"/>
      <c r="C289" s="64"/>
      <c r="D289" s="62"/>
      <c r="E289" s="60"/>
      <c r="F289" s="60"/>
      <c r="H289" s="132" t="s">
        <v>444</v>
      </c>
      <c r="I289" s="132" t="s">
        <v>740</v>
      </c>
      <c r="J289" s="64"/>
      <c r="K289" s="64"/>
      <c r="L289" s="64"/>
      <c r="M289" s="65" t="str">
        <f>_xlfn.XLOOKUP(O289,DB!N:N,DB!J:J,"Select Country",0,1)</f>
        <v>Select Country</v>
      </c>
      <c r="N289" s="45" t="str">
        <f t="shared" si="8"/>
        <v>-</v>
      </c>
      <c r="O289" s="74" t="str">
        <f t="shared" si="9"/>
        <v>Scope 3Hotel stay</v>
      </c>
      <c r="Z289" s="74"/>
    </row>
    <row r="290" spans="2:26" s="52" customFormat="1" ht="21" customHeight="1">
      <c r="B290" s="64"/>
      <c r="C290" s="64"/>
      <c r="D290" s="62"/>
      <c r="E290" s="60"/>
      <c r="F290" s="60"/>
      <c r="H290" s="132" t="s">
        <v>444</v>
      </c>
      <c r="I290" s="132" t="s">
        <v>740</v>
      </c>
      <c r="J290" s="64"/>
      <c r="K290" s="64"/>
      <c r="L290" s="64"/>
      <c r="M290" s="65" t="str">
        <f>_xlfn.XLOOKUP(O290,DB!N:N,DB!J:J,"Select Country",0,1)</f>
        <v>Select Country</v>
      </c>
      <c r="N290" s="45" t="str">
        <f t="shared" si="8"/>
        <v>-</v>
      </c>
      <c r="O290" s="74" t="str">
        <f t="shared" si="9"/>
        <v>Scope 3Hotel stay</v>
      </c>
      <c r="Z290" s="74"/>
    </row>
    <row r="291" spans="2:26" s="52" customFormat="1" ht="21" customHeight="1">
      <c r="B291" s="64"/>
      <c r="C291" s="64"/>
      <c r="D291" s="62"/>
      <c r="E291" s="60"/>
      <c r="F291" s="60"/>
      <c r="H291" s="132" t="s">
        <v>444</v>
      </c>
      <c r="I291" s="132" t="s">
        <v>740</v>
      </c>
      <c r="J291" s="64"/>
      <c r="K291" s="64"/>
      <c r="L291" s="64"/>
      <c r="M291" s="65" t="str">
        <f>_xlfn.XLOOKUP(O291,DB!N:N,DB!J:J,"Select Country",0,1)</f>
        <v>Select Country</v>
      </c>
      <c r="N291" s="45" t="str">
        <f t="shared" si="8"/>
        <v>-</v>
      </c>
      <c r="O291" s="74" t="str">
        <f t="shared" si="9"/>
        <v>Scope 3Hotel stay</v>
      </c>
      <c r="Z291" s="74"/>
    </row>
    <row r="292" spans="2:26" s="52" customFormat="1" ht="21" customHeight="1">
      <c r="B292" s="64"/>
      <c r="C292" s="64"/>
      <c r="D292" s="62"/>
      <c r="E292" s="60"/>
      <c r="F292" s="60"/>
      <c r="H292" s="132" t="s">
        <v>444</v>
      </c>
      <c r="I292" s="132" t="s">
        <v>740</v>
      </c>
      <c r="J292" s="64"/>
      <c r="K292" s="64"/>
      <c r="L292" s="64"/>
      <c r="M292" s="65" t="str">
        <f>_xlfn.XLOOKUP(O292,DB!N:N,DB!J:J,"Select Country",0,1)</f>
        <v>Select Country</v>
      </c>
      <c r="N292" s="45" t="str">
        <f t="shared" si="8"/>
        <v>-</v>
      </c>
      <c r="O292" s="74" t="str">
        <f t="shared" si="9"/>
        <v>Scope 3Hotel stay</v>
      </c>
      <c r="Z292" s="74"/>
    </row>
    <row r="293" spans="2:26" s="52" customFormat="1" ht="21" customHeight="1">
      <c r="B293" s="64"/>
      <c r="C293" s="64"/>
      <c r="D293" s="62"/>
      <c r="E293" s="60"/>
      <c r="F293" s="60"/>
      <c r="H293" s="132" t="s">
        <v>444</v>
      </c>
      <c r="I293" s="132" t="s">
        <v>740</v>
      </c>
      <c r="J293" s="64"/>
      <c r="K293" s="64"/>
      <c r="L293" s="64"/>
      <c r="M293" s="65" t="str">
        <f>_xlfn.XLOOKUP(O293,DB!N:N,DB!J:J,"Select Country",0,1)</f>
        <v>Select Country</v>
      </c>
      <c r="N293" s="45" t="str">
        <f t="shared" si="8"/>
        <v>-</v>
      </c>
      <c r="O293" s="74" t="str">
        <f t="shared" si="9"/>
        <v>Scope 3Hotel stay</v>
      </c>
      <c r="Z293" s="74"/>
    </row>
    <row r="294" spans="2:26" s="52" customFormat="1" ht="21" customHeight="1">
      <c r="B294" s="64"/>
      <c r="C294" s="64"/>
      <c r="D294" s="62"/>
      <c r="E294" s="60"/>
      <c r="F294" s="60"/>
      <c r="H294" s="132" t="s">
        <v>444</v>
      </c>
      <c r="I294" s="132" t="s">
        <v>740</v>
      </c>
      <c r="J294" s="64"/>
      <c r="K294" s="64"/>
      <c r="L294" s="64"/>
      <c r="M294" s="65" t="str">
        <f>_xlfn.XLOOKUP(O294,DB!N:N,DB!J:J,"Select Country",0,1)</f>
        <v>Select Country</v>
      </c>
      <c r="N294" s="45" t="str">
        <f t="shared" si="8"/>
        <v>-</v>
      </c>
      <c r="O294" s="74" t="str">
        <f t="shared" si="9"/>
        <v>Scope 3Hotel stay</v>
      </c>
      <c r="Z294" s="74"/>
    </row>
    <row r="295" spans="2:26" s="52" customFormat="1" ht="21" customHeight="1">
      <c r="B295" s="64"/>
      <c r="C295" s="64"/>
      <c r="D295" s="62"/>
      <c r="E295" s="60"/>
      <c r="F295" s="60"/>
      <c r="H295" s="132" t="s">
        <v>444</v>
      </c>
      <c r="I295" s="132" t="s">
        <v>740</v>
      </c>
      <c r="J295" s="64"/>
      <c r="K295" s="64"/>
      <c r="L295" s="64"/>
      <c r="M295" s="65" t="str">
        <f>_xlfn.XLOOKUP(O295,DB!N:N,DB!J:J,"Select Country",0,1)</f>
        <v>Select Country</v>
      </c>
      <c r="N295" s="45" t="str">
        <f t="shared" si="8"/>
        <v>-</v>
      </c>
      <c r="O295" s="74" t="str">
        <f t="shared" si="9"/>
        <v>Scope 3Hotel stay</v>
      </c>
      <c r="Z295" s="74"/>
    </row>
    <row r="296" spans="2:26" s="52" customFormat="1" ht="21" customHeight="1">
      <c r="B296" s="64"/>
      <c r="C296" s="64"/>
      <c r="D296" s="62"/>
      <c r="E296" s="60"/>
      <c r="F296" s="60"/>
      <c r="H296" s="132" t="s">
        <v>444</v>
      </c>
      <c r="I296" s="132" t="s">
        <v>740</v>
      </c>
      <c r="J296" s="64"/>
      <c r="K296" s="64"/>
      <c r="L296" s="64"/>
      <c r="M296" s="65" t="str">
        <f>_xlfn.XLOOKUP(O296,DB!N:N,DB!J:J,"Select Country",0,1)</f>
        <v>Select Country</v>
      </c>
      <c r="N296" s="45" t="str">
        <f t="shared" si="8"/>
        <v>-</v>
      </c>
      <c r="O296" s="74" t="str">
        <f t="shared" si="9"/>
        <v>Scope 3Hotel stay</v>
      </c>
      <c r="Z296" s="74"/>
    </row>
    <row r="297" spans="2:26" s="52" customFormat="1" ht="21" customHeight="1">
      <c r="B297" s="64"/>
      <c r="C297" s="64"/>
      <c r="D297" s="62"/>
      <c r="E297" s="60"/>
      <c r="F297" s="60"/>
      <c r="H297" s="132" t="s">
        <v>444</v>
      </c>
      <c r="I297" s="132" t="s">
        <v>740</v>
      </c>
      <c r="J297" s="64"/>
      <c r="K297" s="64"/>
      <c r="L297" s="64"/>
      <c r="M297" s="65" t="str">
        <f>_xlfn.XLOOKUP(O297,DB!N:N,DB!J:J,"Select Country",0,1)</f>
        <v>Select Country</v>
      </c>
      <c r="N297" s="45" t="str">
        <f t="shared" si="8"/>
        <v>-</v>
      </c>
      <c r="O297" s="74" t="str">
        <f t="shared" si="9"/>
        <v>Scope 3Hotel stay</v>
      </c>
      <c r="Z297" s="74"/>
    </row>
    <row r="298" spans="2:26" s="52" customFormat="1" ht="21" customHeight="1">
      <c r="B298" s="64"/>
      <c r="C298" s="64"/>
      <c r="D298" s="62"/>
      <c r="E298" s="60"/>
      <c r="F298" s="60"/>
      <c r="H298" s="132" t="s">
        <v>444</v>
      </c>
      <c r="I298" s="132" t="s">
        <v>740</v>
      </c>
      <c r="J298" s="64"/>
      <c r="K298" s="64"/>
      <c r="L298" s="64"/>
      <c r="M298" s="65" t="str">
        <f>_xlfn.XLOOKUP(O298,DB!N:N,DB!J:J,"Select Country",0,1)</f>
        <v>Select Country</v>
      </c>
      <c r="N298" s="45" t="str">
        <f t="shared" si="8"/>
        <v>-</v>
      </c>
      <c r="O298" s="74" t="str">
        <f t="shared" si="9"/>
        <v>Scope 3Hotel stay</v>
      </c>
      <c r="Z298" s="74"/>
    </row>
    <row r="299" spans="2:26" s="52" customFormat="1" ht="21" customHeight="1">
      <c r="B299" s="64"/>
      <c r="C299" s="64"/>
      <c r="D299" s="62"/>
      <c r="E299" s="60"/>
      <c r="F299" s="60"/>
      <c r="H299" s="132" t="s">
        <v>444</v>
      </c>
      <c r="I299" s="132" t="s">
        <v>740</v>
      </c>
      <c r="J299" s="64"/>
      <c r="K299" s="64"/>
      <c r="L299" s="64"/>
      <c r="M299" s="65" t="str">
        <f>_xlfn.XLOOKUP(O299,DB!N:N,DB!J:J,"Select Country",0,1)</f>
        <v>Select Country</v>
      </c>
      <c r="N299" s="45" t="str">
        <f t="shared" si="8"/>
        <v>-</v>
      </c>
      <c r="O299" s="74" t="str">
        <f t="shared" si="9"/>
        <v>Scope 3Hotel stay</v>
      </c>
      <c r="Z299" s="74"/>
    </row>
    <row r="300" spans="2:26" s="52" customFormat="1" ht="21" customHeight="1">
      <c r="B300" s="64"/>
      <c r="C300" s="64"/>
      <c r="D300" s="62"/>
      <c r="E300" s="60"/>
      <c r="F300" s="60"/>
      <c r="H300" s="132" t="s">
        <v>444</v>
      </c>
      <c r="I300" s="132" t="s">
        <v>740</v>
      </c>
      <c r="J300" s="64"/>
      <c r="K300" s="64"/>
      <c r="L300" s="64"/>
      <c r="M300" s="65" t="str">
        <f>_xlfn.XLOOKUP(O300,DB!N:N,DB!J:J,"Select Country",0,1)</f>
        <v>Select Country</v>
      </c>
      <c r="N300" s="45" t="str">
        <f t="shared" si="8"/>
        <v>-</v>
      </c>
      <c r="O300" s="74" t="str">
        <f t="shared" si="9"/>
        <v>Scope 3Hotel stay</v>
      </c>
      <c r="Z300" s="74"/>
    </row>
    <row r="301" spans="2:26" s="52" customFormat="1" ht="21" customHeight="1">
      <c r="B301" s="64"/>
      <c r="C301" s="64"/>
      <c r="D301" s="62"/>
      <c r="E301" s="60"/>
      <c r="F301" s="60"/>
      <c r="H301" s="132" t="s">
        <v>444</v>
      </c>
      <c r="I301" s="132" t="s">
        <v>740</v>
      </c>
      <c r="J301" s="64"/>
      <c r="K301" s="64"/>
      <c r="L301" s="64"/>
      <c r="M301" s="65" t="str">
        <f>_xlfn.XLOOKUP(O301,DB!N:N,DB!J:J,"Select Country",0,1)</f>
        <v>Select Country</v>
      </c>
      <c r="N301" s="45" t="str">
        <f t="shared" si="8"/>
        <v>-</v>
      </c>
      <c r="O301" s="74" t="str">
        <f t="shared" si="9"/>
        <v>Scope 3Hotel stay</v>
      </c>
      <c r="Z301" s="74"/>
    </row>
    <row r="302" spans="2:26" s="52" customFormat="1" ht="21" customHeight="1">
      <c r="B302" s="64"/>
      <c r="C302" s="64"/>
      <c r="D302" s="62"/>
      <c r="E302" s="60"/>
      <c r="F302" s="60"/>
      <c r="H302" s="132" t="s">
        <v>444</v>
      </c>
      <c r="I302" s="132" t="s">
        <v>740</v>
      </c>
      <c r="J302" s="64"/>
      <c r="K302" s="64"/>
      <c r="L302" s="64"/>
      <c r="M302" s="65" t="str">
        <f>_xlfn.XLOOKUP(O302,DB!N:N,DB!J:J,"Select Country",0,1)</f>
        <v>Select Country</v>
      </c>
      <c r="N302" s="45" t="str">
        <f t="shared" si="8"/>
        <v>-</v>
      </c>
      <c r="O302" s="74" t="str">
        <f t="shared" si="9"/>
        <v>Scope 3Hotel stay</v>
      </c>
      <c r="Z302" s="74"/>
    </row>
    <row r="303" spans="2:26" s="52" customFormat="1" ht="21" customHeight="1">
      <c r="B303" s="64"/>
      <c r="C303" s="64"/>
      <c r="D303" s="62"/>
      <c r="E303" s="60"/>
      <c r="F303" s="60"/>
      <c r="H303" s="132" t="s">
        <v>444</v>
      </c>
      <c r="I303" s="132" t="s">
        <v>740</v>
      </c>
      <c r="J303" s="64"/>
      <c r="K303" s="64"/>
      <c r="L303" s="64"/>
      <c r="M303" s="65" t="str">
        <f>_xlfn.XLOOKUP(O303,DB!N:N,DB!J:J,"Select Country",0,1)</f>
        <v>Select Country</v>
      </c>
      <c r="N303" s="45" t="str">
        <f t="shared" si="8"/>
        <v>-</v>
      </c>
      <c r="O303" s="74" t="str">
        <f t="shared" si="9"/>
        <v>Scope 3Hotel stay</v>
      </c>
      <c r="Z303" s="74"/>
    </row>
    <row r="304" spans="2:26" s="52" customFormat="1" ht="21" customHeight="1">
      <c r="B304" s="64"/>
      <c r="C304" s="64"/>
      <c r="D304" s="62"/>
      <c r="E304" s="60"/>
      <c r="F304" s="60"/>
      <c r="H304" s="132" t="s">
        <v>444</v>
      </c>
      <c r="I304" s="132" t="s">
        <v>740</v>
      </c>
      <c r="J304" s="64"/>
      <c r="K304" s="64"/>
      <c r="L304" s="64"/>
      <c r="M304" s="65" t="str">
        <f>_xlfn.XLOOKUP(O304,DB!N:N,DB!J:J,"Select Country",0,1)</f>
        <v>Select Country</v>
      </c>
      <c r="N304" s="45" t="str">
        <f t="shared" si="8"/>
        <v>-</v>
      </c>
      <c r="O304" s="74" t="str">
        <f t="shared" si="9"/>
        <v>Scope 3Hotel stay</v>
      </c>
      <c r="Z304" s="74"/>
    </row>
    <row r="305" spans="2:26" s="52" customFormat="1" ht="21" customHeight="1">
      <c r="B305" s="64"/>
      <c r="C305" s="64"/>
      <c r="D305" s="62"/>
      <c r="E305" s="60"/>
      <c r="F305" s="60"/>
      <c r="H305" s="132" t="s">
        <v>444</v>
      </c>
      <c r="I305" s="132" t="s">
        <v>740</v>
      </c>
      <c r="J305" s="64"/>
      <c r="K305" s="64"/>
      <c r="L305" s="64"/>
      <c r="M305" s="65" t="str">
        <f>_xlfn.XLOOKUP(O305,DB!N:N,DB!J:J,"Select Country",0,1)</f>
        <v>Select Country</v>
      </c>
      <c r="N305" s="45" t="str">
        <f t="shared" si="8"/>
        <v>-</v>
      </c>
      <c r="O305" s="74" t="str">
        <f t="shared" si="9"/>
        <v>Scope 3Hotel stay</v>
      </c>
      <c r="Z305" s="74"/>
    </row>
    <row r="306" spans="2:26" s="52" customFormat="1" ht="21" customHeight="1">
      <c r="B306" s="64"/>
      <c r="C306" s="64"/>
      <c r="D306" s="62"/>
      <c r="E306" s="60"/>
      <c r="F306" s="60"/>
      <c r="H306" s="132" t="s">
        <v>444</v>
      </c>
      <c r="I306" s="132" t="s">
        <v>740</v>
      </c>
      <c r="J306" s="64"/>
      <c r="K306" s="64"/>
      <c r="L306" s="64"/>
      <c r="M306" s="65" t="str">
        <f>_xlfn.XLOOKUP(O306,DB!N:N,DB!J:J,"Select Country",0,1)</f>
        <v>Select Country</v>
      </c>
      <c r="N306" s="45" t="str">
        <f t="shared" si="8"/>
        <v>-</v>
      </c>
      <c r="O306" s="74" t="str">
        <f t="shared" si="9"/>
        <v>Scope 3Hotel stay</v>
      </c>
      <c r="Z306" s="74"/>
    </row>
    <row r="307" spans="2:26" s="52" customFormat="1" ht="21" customHeight="1">
      <c r="B307" s="64"/>
      <c r="C307" s="64"/>
      <c r="D307" s="62"/>
      <c r="E307" s="60"/>
      <c r="F307" s="60"/>
      <c r="H307" s="132" t="s">
        <v>444</v>
      </c>
      <c r="I307" s="132" t="s">
        <v>740</v>
      </c>
      <c r="J307" s="64"/>
      <c r="K307" s="64"/>
      <c r="L307" s="64"/>
      <c r="M307" s="65" t="str">
        <f>_xlfn.XLOOKUP(O307,DB!N:N,DB!J:J,"Select Country",0,1)</f>
        <v>Select Country</v>
      </c>
      <c r="N307" s="45" t="str">
        <f t="shared" si="8"/>
        <v>-</v>
      </c>
      <c r="O307" s="74" t="str">
        <f t="shared" si="9"/>
        <v>Scope 3Hotel stay</v>
      </c>
      <c r="Z307" s="74"/>
    </row>
    <row r="308" spans="2:26" s="52" customFormat="1" ht="21" customHeight="1">
      <c r="B308" s="64"/>
      <c r="C308" s="64"/>
      <c r="D308" s="62"/>
      <c r="E308" s="60"/>
      <c r="F308" s="60"/>
      <c r="H308" s="132" t="s">
        <v>444</v>
      </c>
      <c r="I308" s="132" t="s">
        <v>740</v>
      </c>
      <c r="J308" s="64"/>
      <c r="K308" s="64"/>
      <c r="L308" s="64"/>
      <c r="M308" s="65" t="str">
        <f>_xlfn.XLOOKUP(O308,DB!N:N,DB!J:J,"Select Country",0,1)</f>
        <v>Select Country</v>
      </c>
      <c r="N308" s="45" t="str">
        <f t="shared" si="8"/>
        <v>-</v>
      </c>
      <c r="O308" s="74" t="str">
        <f t="shared" si="9"/>
        <v>Scope 3Hotel stay</v>
      </c>
      <c r="Z308" s="74"/>
    </row>
    <row r="309" spans="2:26" s="52" customFormat="1" ht="21" customHeight="1">
      <c r="B309" s="64"/>
      <c r="C309" s="64"/>
      <c r="D309" s="62"/>
      <c r="E309" s="60"/>
      <c r="F309" s="60"/>
      <c r="H309" s="132" t="s">
        <v>444</v>
      </c>
      <c r="I309" s="132" t="s">
        <v>740</v>
      </c>
      <c r="J309" s="64"/>
      <c r="K309" s="64"/>
      <c r="L309" s="64"/>
      <c r="M309" s="65" t="str">
        <f>_xlfn.XLOOKUP(O309,DB!N:N,DB!J:J,"Select Country",0,1)</f>
        <v>Select Country</v>
      </c>
      <c r="N309" s="45" t="str">
        <f t="shared" si="8"/>
        <v>-</v>
      </c>
      <c r="O309" s="74" t="str">
        <f t="shared" si="9"/>
        <v>Scope 3Hotel stay</v>
      </c>
      <c r="Z309" s="74"/>
    </row>
    <row r="310" spans="2:26" s="52" customFormat="1" ht="21" customHeight="1">
      <c r="B310" s="64"/>
      <c r="C310" s="64"/>
      <c r="D310" s="62"/>
      <c r="E310" s="60"/>
      <c r="F310" s="60"/>
      <c r="H310" s="132" t="s">
        <v>444</v>
      </c>
      <c r="I310" s="132" t="s">
        <v>740</v>
      </c>
      <c r="J310" s="64"/>
      <c r="K310" s="64"/>
      <c r="L310" s="64"/>
      <c r="M310" s="65" t="str">
        <f>_xlfn.XLOOKUP(O310,DB!N:N,DB!J:J,"Select Country",0,1)</f>
        <v>Select Country</v>
      </c>
      <c r="N310" s="45" t="str">
        <f t="shared" si="8"/>
        <v>-</v>
      </c>
      <c r="O310" s="74" t="str">
        <f t="shared" si="9"/>
        <v>Scope 3Hotel stay</v>
      </c>
      <c r="Z310" s="74"/>
    </row>
    <row r="311" spans="2:26" s="52" customFormat="1" ht="21" customHeight="1">
      <c r="B311" s="64"/>
      <c r="C311" s="64"/>
      <c r="D311" s="62"/>
      <c r="E311" s="60"/>
      <c r="F311" s="60"/>
      <c r="H311" s="132" t="s">
        <v>444</v>
      </c>
      <c r="I311" s="132" t="s">
        <v>740</v>
      </c>
      <c r="J311" s="64"/>
      <c r="K311" s="64"/>
      <c r="L311" s="64"/>
      <c r="M311" s="65" t="str">
        <f>_xlfn.XLOOKUP(O311,DB!N:N,DB!J:J,"Select Country",0,1)</f>
        <v>Select Country</v>
      </c>
      <c r="N311" s="45" t="str">
        <f t="shared" si="8"/>
        <v>-</v>
      </c>
      <c r="O311" s="74" t="str">
        <f t="shared" si="9"/>
        <v>Scope 3Hotel stay</v>
      </c>
      <c r="Z311" s="74"/>
    </row>
    <row r="312" spans="2:26" s="52" customFormat="1" ht="21" customHeight="1">
      <c r="B312" s="64"/>
      <c r="C312" s="64"/>
      <c r="D312" s="62"/>
      <c r="E312" s="60"/>
      <c r="F312" s="60"/>
      <c r="H312" s="132" t="s">
        <v>444</v>
      </c>
      <c r="I312" s="132" t="s">
        <v>740</v>
      </c>
      <c r="J312" s="64"/>
      <c r="K312" s="64"/>
      <c r="L312" s="64"/>
      <c r="M312" s="65" t="str">
        <f>_xlfn.XLOOKUP(O312,DB!N:N,DB!J:J,"Select Country",0,1)</f>
        <v>Select Country</v>
      </c>
      <c r="N312" s="45" t="str">
        <f t="shared" si="8"/>
        <v>-</v>
      </c>
      <c r="O312" s="74" t="str">
        <f t="shared" si="9"/>
        <v>Scope 3Hotel stay</v>
      </c>
      <c r="Z312" s="74"/>
    </row>
    <row r="313" spans="2:26" s="52" customFormat="1" ht="21" customHeight="1">
      <c r="B313" s="64"/>
      <c r="C313" s="64"/>
      <c r="D313" s="62"/>
      <c r="E313" s="60"/>
      <c r="F313" s="60"/>
      <c r="H313" s="132" t="s">
        <v>444</v>
      </c>
      <c r="I313" s="132" t="s">
        <v>740</v>
      </c>
      <c r="J313" s="64"/>
      <c r="K313" s="64"/>
      <c r="L313" s="64"/>
      <c r="M313" s="65" t="str">
        <f>_xlfn.XLOOKUP(O313,DB!N:N,DB!J:J,"Select Country",0,1)</f>
        <v>Select Country</v>
      </c>
      <c r="N313" s="45" t="str">
        <f t="shared" si="8"/>
        <v>-</v>
      </c>
      <c r="O313" s="74" t="str">
        <f t="shared" si="9"/>
        <v>Scope 3Hotel stay</v>
      </c>
      <c r="Z313" s="74"/>
    </row>
    <row r="314" spans="2:26" s="52" customFormat="1" ht="21" customHeight="1">
      <c r="B314" s="64"/>
      <c r="C314" s="64"/>
      <c r="D314" s="62"/>
      <c r="E314" s="60"/>
      <c r="F314" s="60"/>
      <c r="H314" s="132" t="s">
        <v>444</v>
      </c>
      <c r="I314" s="132" t="s">
        <v>740</v>
      </c>
      <c r="J314" s="64"/>
      <c r="K314" s="64"/>
      <c r="L314" s="64"/>
      <c r="M314" s="65" t="str">
        <f>_xlfn.XLOOKUP(O314,DB!N:N,DB!J:J,"Select Country",0,1)</f>
        <v>Select Country</v>
      </c>
      <c r="N314" s="45" t="str">
        <f t="shared" si="8"/>
        <v>-</v>
      </c>
      <c r="O314" s="74" t="str">
        <f t="shared" si="9"/>
        <v>Scope 3Hotel stay</v>
      </c>
      <c r="Z314" s="74"/>
    </row>
    <row r="315" spans="2:26" s="52" customFormat="1" ht="21" customHeight="1">
      <c r="B315" s="64"/>
      <c r="C315" s="64"/>
      <c r="D315" s="62"/>
      <c r="E315" s="60"/>
      <c r="F315" s="60"/>
      <c r="H315" s="132" t="s">
        <v>444</v>
      </c>
      <c r="I315" s="132" t="s">
        <v>740</v>
      </c>
      <c r="J315" s="64"/>
      <c r="K315" s="64"/>
      <c r="L315" s="64"/>
      <c r="M315" s="65" t="str">
        <f>_xlfn.XLOOKUP(O315,DB!N:N,DB!J:J,"Select Country",0,1)</f>
        <v>Select Country</v>
      </c>
      <c r="N315" s="45" t="str">
        <f t="shared" si="8"/>
        <v>-</v>
      </c>
      <c r="O315" s="74" t="str">
        <f t="shared" si="9"/>
        <v>Scope 3Hotel stay</v>
      </c>
      <c r="Z315" s="74"/>
    </row>
    <row r="316" spans="2:26" s="52" customFormat="1" ht="21" customHeight="1">
      <c r="B316" s="64"/>
      <c r="C316" s="64"/>
      <c r="D316" s="62"/>
      <c r="E316" s="60"/>
      <c r="F316" s="60"/>
      <c r="H316" s="132" t="s">
        <v>444</v>
      </c>
      <c r="I316" s="132" t="s">
        <v>740</v>
      </c>
      <c r="J316" s="64"/>
      <c r="K316" s="64"/>
      <c r="L316" s="64"/>
      <c r="M316" s="65" t="str">
        <f>_xlfn.XLOOKUP(O316,DB!N:N,DB!J:J,"Select Country",0,1)</f>
        <v>Select Country</v>
      </c>
      <c r="N316" s="45" t="str">
        <f t="shared" si="8"/>
        <v>-</v>
      </c>
      <c r="O316" s="74" t="str">
        <f t="shared" si="9"/>
        <v>Scope 3Hotel stay</v>
      </c>
      <c r="Z316" s="74"/>
    </row>
    <row r="317" spans="2:26" s="52" customFormat="1" ht="21" customHeight="1">
      <c r="B317" s="64"/>
      <c r="C317" s="64"/>
      <c r="D317" s="62"/>
      <c r="E317" s="60"/>
      <c r="F317" s="60"/>
      <c r="H317" s="132" t="s">
        <v>444</v>
      </c>
      <c r="I317" s="132" t="s">
        <v>740</v>
      </c>
      <c r="J317" s="64"/>
      <c r="K317" s="64"/>
      <c r="L317" s="64"/>
      <c r="M317" s="65" t="str">
        <f>_xlfn.XLOOKUP(O317,DB!N:N,DB!J:J,"Select Country",0,1)</f>
        <v>Select Country</v>
      </c>
      <c r="N317" s="45" t="str">
        <f t="shared" si="8"/>
        <v>-</v>
      </c>
      <c r="O317" s="74" t="str">
        <f t="shared" si="9"/>
        <v>Scope 3Hotel stay</v>
      </c>
      <c r="Z317" s="74"/>
    </row>
    <row r="318" spans="2:26" s="52" customFormat="1" ht="21" customHeight="1">
      <c r="B318" s="64"/>
      <c r="C318" s="64"/>
      <c r="D318" s="62"/>
      <c r="E318" s="60"/>
      <c r="F318" s="60"/>
      <c r="H318" s="132" t="s">
        <v>444</v>
      </c>
      <c r="I318" s="132" t="s">
        <v>740</v>
      </c>
      <c r="J318" s="64"/>
      <c r="K318" s="64"/>
      <c r="L318" s="64"/>
      <c r="M318" s="65" t="str">
        <f>_xlfn.XLOOKUP(O318,DB!N:N,DB!J:J,"Select Country",0,1)</f>
        <v>Select Country</v>
      </c>
      <c r="N318" s="45" t="str">
        <f t="shared" si="8"/>
        <v>-</v>
      </c>
      <c r="O318" s="74" t="str">
        <f t="shared" si="9"/>
        <v>Scope 3Hotel stay</v>
      </c>
      <c r="Z318" s="74"/>
    </row>
    <row r="319" spans="2:26" s="52" customFormat="1" ht="21" customHeight="1">
      <c r="B319" s="64"/>
      <c r="C319" s="64"/>
      <c r="D319" s="62"/>
      <c r="E319" s="60"/>
      <c r="F319" s="60"/>
      <c r="H319" s="132" t="s">
        <v>444</v>
      </c>
      <c r="I319" s="132" t="s">
        <v>740</v>
      </c>
      <c r="J319" s="64"/>
      <c r="K319" s="64"/>
      <c r="L319" s="64"/>
      <c r="M319" s="65" t="str">
        <f>_xlfn.XLOOKUP(O319,DB!N:N,DB!J:J,"Select Country",0,1)</f>
        <v>Select Country</v>
      </c>
      <c r="N319" s="45" t="str">
        <f t="shared" si="8"/>
        <v>-</v>
      </c>
      <c r="O319" s="74" t="str">
        <f t="shared" si="9"/>
        <v>Scope 3Hotel stay</v>
      </c>
      <c r="Z319" s="74"/>
    </row>
    <row r="320" spans="2:26" s="52" customFormat="1" ht="21" customHeight="1">
      <c r="B320" s="64"/>
      <c r="C320" s="64"/>
      <c r="D320" s="62"/>
      <c r="E320" s="60"/>
      <c r="F320" s="60"/>
      <c r="H320" s="132" t="s">
        <v>444</v>
      </c>
      <c r="I320" s="132" t="s">
        <v>740</v>
      </c>
      <c r="J320" s="64"/>
      <c r="K320" s="64"/>
      <c r="L320" s="64"/>
      <c r="M320" s="65" t="str">
        <f>_xlfn.XLOOKUP(O320,DB!N:N,DB!J:J,"Select Country",0,1)</f>
        <v>Select Country</v>
      </c>
      <c r="N320" s="45" t="str">
        <f t="shared" si="8"/>
        <v>-</v>
      </c>
      <c r="O320" s="74" t="str">
        <f t="shared" si="9"/>
        <v>Scope 3Hotel stay</v>
      </c>
      <c r="Z320" s="74"/>
    </row>
    <row r="321" spans="2:26" s="52" customFormat="1" ht="21" customHeight="1">
      <c r="B321" s="64"/>
      <c r="C321" s="64"/>
      <c r="D321" s="62"/>
      <c r="E321" s="60"/>
      <c r="F321" s="60"/>
      <c r="H321" s="132" t="s">
        <v>444</v>
      </c>
      <c r="I321" s="132" t="s">
        <v>740</v>
      </c>
      <c r="J321" s="64"/>
      <c r="K321" s="64"/>
      <c r="L321" s="64"/>
      <c r="M321" s="65" t="str">
        <f>_xlfn.XLOOKUP(O321,DB!N:N,DB!J:J,"Select Country",0,1)</f>
        <v>Select Country</v>
      </c>
      <c r="N321" s="45" t="str">
        <f t="shared" si="8"/>
        <v>-</v>
      </c>
      <c r="O321" s="74" t="str">
        <f t="shared" si="9"/>
        <v>Scope 3Hotel stay</v>
      </c>
      <c r="Z321" s="74"/>
    </row>
    <row r="322" spans="2:26" s="52" customFormat="1" ht="21" customHeight="1">
      <c r="B322" s="64"/>
      <c r="C322" s="64"/>
      <c r="D322" s="62"/>
      <c r="E322" s="60"/>
      <c r="F322" s="60"/>
      <c r="H322" s="132" t="s">
        <v>444</v>
      </c>
      <c r="I322" s="132" t="s">
        <v>740</v>
      </c>
      <c r="J322" s="64"/>
      <c r="K322" s="64"/>
      <c r="L322" s="64"/>
      <c r="M322" s="65" t="str">
        <f>_xlfn.XLOOKUP(O322,DB!N:N,DB!J:J,"Select Country",0,1)</f>
        <v>Select Country</v>
      </c>
      <c r="N322" s="45" t="str">
        <f t="shared" si="8"/>
        <v>-</v>
      </c>
      <c r="O322" s="74" t="str">
        <f t="shared" si="9"/>
        <v>Scope 3Hotel stay</v>
      </c>
      <c r="Z322" s="74"/>
    </row>
    <row r="323" spans="2:26" s="52" customFormat="1" ht="21" customHeight="1">
      <c r="B323" s="64"/>
      <c r="C323" s="64"/>
      <c r="D323" s="62"/>
      <c r="E323" s="60"/>
      <c r="F323" s="60"/>
      <c r="H323" s="132" t="s">
        <v>444</v>
      </c>
      <c r="I323" s="132" t="s">
        <v>740</v>
      </c>
      <c r="J323" s="64"/>
      <c r="K323" s="64"/>
      <c r="L323" s="64"/>
      <c r="M323" s="65" t="str">
        <f>_xlfn.XLOOKUP(O323,DB!N:N,DB!J:J,"Select Country",0,1)</f>
        <v>Select Country</v>
      </c>
      <c r="N323" s="45" t="str">
        <f t="shared" si="8"/>
        <v>-</v>
      </c>
      <c r="O323" s="74" t="str">
        <f t="shared" si="9"/>
        <v>Scope 3Hotel stay</v>
      </c>
      <c r="Z323" s="74"/>
    </row>
    <row r="324" spans="2:26" s="52" customFormat="1" ht="21" customHeight="1">
      <c r="B324" s="64"/>
      <c r="C324" s="64"/>
      <c r="D324" s="62"/>
      <c r="E324" s="60"/>
      <c r="F324" s="60"/>
      <c r="H324" s="132" t="s">
        <v>444</v>
      </c>
      <c r="I324" s="132" t="s">
        <v>740</v>
      </c>
      <c r="J324" s="64"/>
      <c r="K324" s="64"/>
      <c r="L324" s="64"/>
      <c r="M324" s="65" t="str">
        <f>_xlfn.XLOOKUP(O324,DB!N:N,DB!J:J,"Select Country",0,1)</f>
        <v>Select Country</v>
      </c>
      <c r="N324" s="45" t="str">
        <f t="shared" si="8"/>
        <v>-</v>
      </c>
      <c r="O324" s="74" t="str">
        <f t="shared" si="9"/>
        <v>Scope 3Hotel stay</v>
      </c>
      <c r="Z324" s="74"/>
    </row>
    <row r="325" spans="2:26" s="52" customFormat="1" ht="21" customHeight="1">
      <c r="B325" s="64"/>
      <c r="C325" s="64"/>
      <c r="D325" s="62"/>
      <c r="E325" s="60"/>
      <c r="F325" s="60"/>
      <c r="H325" s="132" t="s">
        <v>444</v>
      </c>
      <c r="I325" s="132" t="s">
        <v>740</v>
      </c>
      <c r="J325" s="64"/>
      <c r="K325" s="64"/>
      <c r="L325" s="64"/>
      <c r="M325" s="65" t="str">
        <f>_xlfn.XLOOKUP(O325,DB!N:N,DB!J:J,"Select Country",0,1)</f>
        <v>Select Country</v>
      </c>
      <c r="N325" s="45" t="str">
        <f t="shared" si="8"/>
        <v>-</v>
      </c>
      <c r="O325" s="74" t="str">
        <f t="shared" si="9"/>
        <v>Scope 3Hotel stay</v>
      </c>
      <c r="Z325" s="74"/>
    </row>
    <row r="326" spans="2:26" s="52" customFormat="1" ht="21" customHeight="1">
      <c r="B326" s="64"/>
      <c r="C326" s="64"/>
      <c r="D326" s="62"/>
      <c r="E326" s="60"/>
      <c r="F326" s="60"/>
      <c r="H326" s="132" t="s">
        <v>444</v>
      </c>
      <c r="I326" s="132" t="s">
        <v>740</v>
      </c>
      <c r="J326" s="64"/>
      <c r="K326" s="64"/>
      <c r="L326" s="64"/>
      <c r="M326" s="65" t="str">
        <f>_xlfn.XLOOKUP(O326,DB!N:N,DB!J:J,"Select Country",0,1)</f>
        <v>Select Country</v>
      </c>
      <c r="N326" s="45" t="str">
        <f t="shared" si="8"/>
        <v>-</v>
      </c>
      <c r="O326" s="74" t="str">
        <f t="shared" si="9"/>
        <v>Scope 3Hotel stay</v>
      </c>
      <c r="Z326" s="74"/>
    </row>
    <row r="327" spans="2:26" s="52" customFormat="1" ht="21" customHeight="1">
      <c r="B327" s="64"/>
      <c r="C327" s="64"/>
      <c r="D327" s="62"/>
      <c r="E327" s="60"/>
      <c r="F327" s="60"/>
      <c r="H327" s="132" t="s">
        <v>444</v>
      </c>
      <c r="I327" s="132" t="s">
        <v>740</v>
      </c>
      <c r="J327" s="64"/>
      <c r="K327" s="64"/>
      <c r="L327" s="64"/>
      <c r="M327" s="65" t="str">
        <f>_xlfn.XLOOKUP(O327,DB!N:N,DB!J:J,"Select Country",0,1)</f>
        <v>Select Country</v>
      </c>
      <c r="N327" s="45" t="str">
        <f t="shared" ref="N327:N390" si="10">IF(J327="","-",M327*L327*K327)</f>
        <v>-</v>
      </c>
      <c r="O327" s="74" t="str">
        <f t="shared" ref="O327:O390" si="11">_xlfn.CONCAT(H327,I327,J327)</f>
        <v>Scope 3Hotel stay</v>
      </c>
      <c r="Z327" s="74"/>
    </row>
    <row r="328" spans="2:26" s="52" customFormat="1" ht="21" customHeight="1">
      <c r="B328" s="64"/>
      <c r="C328" s="64"/>
      <c r="D328" s="62"/>
      <c r="E328" s="60"/>
      <c r="F328" s="60"/>
      <c r="H328" s="132" t="s">
        <v>444</v>
      </c>
      <c r="I328" s="132" t="s">
        <v>740</v>
      </c>
      <c r="J328" s="64"/>
      <c r="K328" s="64"/>
      <c r="L328" s="64"/>
      <c r="M328" s="65" t="str">
        <f>_xlfn.XLOOKUP(O328,DB!N:N,DB!J:J,"Select Country",0,1)</f>
        <v>Select Country</v>
      </c>
      <c r="N328" s="45" t="str">
        <f t="shared" si="10"/>
        <v>-</v>
      </c>
      <c r="O328" s="74" t="str">
        <f t="shared" si="11"/>
        <v>Scope 3Hotel stay</v>
      </c>
      <c r="Z328" s="74"/>
    </row>
    <row r="329" spans="2:26" s="52" customFormat="1" ht="21" customHeight="1">
      <c r="B329" s="64"/>
      <c r="C329" s="64"/>
      <c r="D329" s="62"/>
      <c r="E329" s="60"/>
      <c r="F329" s="60"/>
      <c r="H329" s="132" t="s">
        <v>444</v>
      </c>
      <c r="I329" s="132" t="s">
        <v>740</v>
      </c>
      <c r="J329" s="64"/>
      <c r="K329" s="64"/>
      <c r="L329" s="64"/>
      <c r="M329" s="65" t="str">
        <f>_xlfn.XLOOKUP(O329,DB!N:N,DB!J:J,"Select Country",0,1)</f>
        <v>Select Country</v>
      </c>
      <c r="N329" s="45" t="str">
        <f t="shared" si="10"/>
        <v>-</v>
      </c>
      <c r="O329" s="74" t="str">
        <f t="shared" si="11"/>
        <v>Scope 3Hotel stay</v>
      </c>
      <c r="Z329" s="74"/>
    </row>
    <row r="330" spans="2:26" s="52" customFormat="1" ht="21" customHeight="1">
      <c r="B330" s="64"/>
      <c r="C330" s="64"/>
      <c r="D330" s="62"/>
      <c r="E330" s="60"/>
      <c r="F330" s="60"/>
      <c r="H330" s="132" t="s">
        <v>444</v>
      </c>
      <c r="I330" s="132" t="s">
        <v>740</v>
      </c>
      <c r="J330" s="64"/>
      <c r="K330" s="64"/>
      <c r="L330" s="64"/>
      <c r="M330" s="65" t="str">
        <f>_xlfn.XLOOKUP(O330,DB!N:N,DB!J:J,"Select Country",0,1)</f>
        <v>Select Country</v>
      </c>
      <c r="N330" s="45" t="str">
        <f t="shared" si="10"/>
        <v>-</v>
      </c>
      <c r="O330" s="74" t="str">
        <f t="shared" si="11"/>
        <v>Scope 3Hotel stay</v>
      </c>
      <c r="Z330" s="74"/>
    </row>
    <row r="331" spans="2:26" s="52" customFormat="1" ht="21" customHeight="1">
      <c r="B331" s="64"/>
      <c r="C331" s="64"/>
      <c r="D331" s="62"/>
      <c r="E331" s="60"/>
      <c r="F331" s="60"/>
      <c r="H331" s="132" t="s">
        <v>444</v>
      </c>
      <c r="I331" s="132" t="s">
        <v>740</v>
      </c>
      <c r="J331" s="64"/>
      <c r="K331" s="64"/>
      <c r="L331" s="64"/>
      <c r="M331" s="65" t="str">
        <f>_xlfn.XLOOKUP(O331,DB!N:N,DB!J:J,"Select Country",0,1)</f>
        <v>Select Country</v>
      </c>
      <c r="N331" s="45" t="str">
        <f t="shared" si="10"/>
        <v>-</v>
      </c>
      <c r="O331" s="74" t="str">
        <f t="shared" si="11"/>
        <v>Scope 3Hotel stay</v>
      </c>
      <c r="Z331" s="74"/>
    </row>
    <row r="332" spans="2:26" s="52" customFormat="1" ht="21" customHeight="1">
      <c r="B332" s="64"/>
      <c r="C332" s="64"/>
      <c r="D332" s="62"/>
      <c r="E332" s="60"/>
      <c r="F332" s="60"/>
      <c r="H332" s="132" t="s">
        <v>444</v>
      </c>
      <c r="I332" s="132" t="s">
        <v>740</v>
      </c>
      <c r="J332" s="64"/>
      <c r="K332" s="64"/>
      <c r="L332" s="64"/>
      <c r="M332" s="65" t="str">
        <f>_xlfn.XLOOKUP(O332,DB!N:N,DB!J:J,"Select Country",0,1)</f>
        <v>Select Country</v>
      </c>
      <c r="N332" s="45" t="str">
        <f t="shared" si="10"/>
        <v>-</v>
      </c>
      <c r="O332" s="74" t="str">
        <f t="shared" si="11"/>
        <v>Scope 3Hotel stay</v>
      </c>
      <c r="Z332" s="74"/>
    </row>
    <row r="333" spans="2:26" s="52" customFormat="1" ht="21" customHeight="1">
      <c r="B333" s="64"/>
      <c r="C333" s="64"/>
      <c r="D333" s="62"/>
      <c r="E333" s="60"/>
      <c r="F333" s="60"/>
      <c r="H333" s="132" t="s">
        <v>444</v>
      </c>
      <c r="I333" s="132" t="s">
        <v>740</v>
      </c>
      <c r="J333" s="64"/>
      <c r="K333" s="64"/>
      <c r="L333" s="64"/>
      <c r="M333" s="65" t="str">
        <f>_xlfn.XLOOKUP(O333,DB!N:N,DB!J:J,"Select Country",0,1)</f>
        <v>Select Country</v>
      </c>
      <c r="N333" s="45" t="str">
        <f t="shared" si="10"/>
        <v>-</v>
      </c>
      <c r="O333" s="74" t="str">
        <f t="shared" si="11"/>
        <v>Scope 3Hotel stay</v>
      </c>
      <c r="Z333" s="74"/>
    </row>
    <row r="334" spans="2:26" s="52" customFormat="1" ht="21" customHeight="1">
      <c r="B334" s="64"/>
      <c r="C334" s="64"/>
      <c r="D334" s="62"/>
      <c r="E334" s="60"/>
      <c r="F334" s="60"/>
      <c r="H334" s="132" t="s">
        <v>444</v>
      </c>
      <c r="I334" s="132" t="s">
        <v>740</v>
      </c>
      <c r="J334" s="64"/>
      <c r="K334" s="64"/>
      <c r="L334" s="64"/>
      <c r="M334" s="65" t="str">
        <f>_xlfn.XLOOKUP(O334,DB!N:N,DB!J:J,"Select Country",0,1)</f>
        <v>Select Country</v>
      </c>
      <c r="N334" s="45" t="str">
        <f t="shared" si="10"/>
        <v>-</v>
      </c>
      <c r="O334" s="74" t="str">
        <f t="shared" si="11"/>
        <v>Scope 3Hotel stay</v>
      </c>
      <c r="Z334" s="74"/>
    </row>
    <row r="335" spans="2:26" s="52" customFormat="1" ht="21" customHeight="1">
      <c r="B335" s="64"/>
      <c r="C335" s="64"/>
      <c r="D335" s="62"/>
      <c r="E335" s="60"/>
      <c r="F335" s="60"/>
      <c r="H335" s="132" t="s">
        <v>444</v>
      </c>
      <c r="I335" s="132" t="s">
        <v>740</v>
      </c>
      <c r="J335" s="64"/>
      <c r="K335" s="64"/>
      <c r="L335" s="64"/>
      <c r="M335" s="65" t="str">
        <f>_xlfn.XLOOKUP(O335,DB!N:N,DB!J:J,"Select Country",0,1)</f>
        <v>Select Country</v>
      </c>
      <c r="N335" s="45" t="str">
        <f t="shared" si="10"/>
        <v>-</v>
      </c>
      <c r="O335" s="74" t="str">
        <f t="shared" si="11"/>
        <v>Scope 3Hotel stay</v>
      </c>
      <c r="Z335" s="74"/>
    </row>
    <row r="336" spans="2:26" s="52" customFormat="1" ht="21" customHeight="1">
      <c r="B336" s="64"/>
      <c r="C336" s="64"/>
      <c r="D336" s="62"/>
      <c r="E336" s="60"/>
      <c r="F336" s="60"/>
      <c r="H336" s="132" t="s">
        <v>444</v>
      </c>
      <c r="I336" s="132" t="s">
        <v>740</v>
      </c>
      <c r="J336" s="64"/>
      <c r="K336" s="64"/>
      <c r="L336" s="64"/>
      <c r="M336" s="65" t="str">
        <f>_xlfn.XLOOKUP(O336,DB!N:N,DB!J:J,"Select Country",0,1)</f>
        <v>Select Country</v>
      </c>
      <c r="N336" s="45" t="str">
        <f t="shared" si="10"/>
        <v>-</v>
      </c>
      <c r="O336" s="74" t="str">
        <f t="shared" si="11"/>
        <v>Scope 3Hotel stay</v>
      </c>
      <c r="Z336" s="74"/>
    </row>
    <row r="337" spans="2:26" s="52" customFormat="1" ht="21" customHeight="1">
      <c r="B337" s="64"/>
      <c r="C337" s="64"/>
      <c r="D337" s="62"/>
      <c r="E337" s="60"/>
      <c r="F337" s="60"/>
      <c r="H337" s="132" t="s">
        <v>444</v>
      </c>
      <c r="I337" s="132" t="s">
        <v>740</v>
      </c>
      <c r="J337" s="64"/>
      <c r="K337" s="64"/>
      <c r="L337" s="64"/>
      <c r="M337" s="65" t="str">
        <f>_xlfn.XLOOKUP(O337,DB!N:N,DB!J:J,"Select Country",0,1)</f>
        <v>Select Country</v>
      </c>
      <c r="N337" s="45" t="str">
        <f t="shared" si="10"/>
        <v>-</v>
      </c>
      <c r="O337" s="74" t="str">
        <f t="shared" si="11"/>
        <v>Scope 3Hotel stay</v>
      </c>
      <c r="Z337" s="74"/>
    </row>
    <row r="338" spans="2:26" s="52" customFormat="1" ht="21" customHeight="1">
      <c r="B338" s="64"/>
      <c r="C338" s="64"/>
      <c r="D338" s="62"/>
      <c r="E338" s="60"/>
      <c r="F338" s="60"/>
      <c r="H338" s="132" t="s">
        <v>444</v>
      </c>
      <c r="I338" s="132" t="s">
        <v>740</v>
      </c>
      <c r="J338" s="64"/>
      <c r="K338" s="64"/>
      <c r="L338" s="64"/>
      <c r="M338" s="65" t="str">
        <f>_xlfn.XLOOKUP(O338,DB!N:N,DB!J:J,"Select Country",0,1)</f>
        <v>Select Country</v>
      </c>
      <c r="N338" s="45" t="str">
        <f t="shared" si="10"/>
        <v>-</v>
      </c>
      <c r="O338" s="74" t="str">
        <f t="shared" si="11"/>
        <v>Scope 3Hotel stay</v>
      </c>
      <c r="Z338" s="74"/>
    </row>
    <row r="339" spans="2:26" s="52" customFormat="1" ht="21" customHeight="1">
      <c r="B339" s="64"/>
      <c r="C339" s="64"/>
      <c r="D339" s="62"/>
      <c r="E339" s="60"/>
      <c r="F339" s="60"/>
      <c r="H339" s="132" t="s">
        <v>444</v>
      </c>
      <c r="I339" s="132" t="s">
        <v>740</v>
      </c>
      <c r="J339" s="64"/>
      <c r="K339" s="64"/>
      <c r="L339" s="64"/>
      <c r="M339" s="65" t="str">
        <f>_xlfn.XLOOKUP(O339,DB!N:N,DB!J:J,"Select Country",0,1)</f>
        <v>Select Country</v>
      </c>
      <c r="N339" s="45" t="str">
        <f t="shared" si="10"/>
        <v>-</v>
      </c>
      <c r="O339" s="74" t="str">
        <f t="shared" si="11"/>
        <v>Scope 3Hotel stay</v>
      </c>
      <c r="Z339" s="74"/>
    </row>
    <row r="340" spans="2:26" s="52" customFormat="1" ht="21" customHeight="1">
      <c r="B340" s="64"/>
      <c r="C340" s="64"/>
      <c r="D340" s="62"/>
      <c r="E340" s="60"/>
      <c r="F340" s="60"/>
      <c r="H340" s="132" t="s">
        <v>444</v>
      </c>
      <c r="I340" s="132" t="s">
        <v>740</v>
      </c>
      <c r="J340" s="64"/>
      <c r="K340" s="64"/>
      <c r="L340" s="64"/>
      <c r="M340" s="65" t="str">
        <f>_xlfn.XLOOKUP(O340,DB!N:N,DB!J:J,"Select Country",0,1)</f>
        <v>Select Country</v>
      </c>
      <c r="N340" s="45" t="str">
        <f t="shared" si="10"/>
        <v>-</v>
      </c>
      <c r="O340" s="74" t="str">
        <f t="shared" si="11"/>
        <v>Scope 3Hotel stay</v>
      </c>
      <c r="Z340" s="74"/>
    </row>
    <row r="341" spans="2:26" s="52" customFormat="1" ht="21" customHeight="1">
      <c r="B341" s="64"/>
      <c r="C341" s="64"/>
      <c r="D341" s="62"/>
      <c r="E341" s="60"/>
      <c r="F341" s="60"/>
      <c r="H341" s="132" t="s">
        <v>444</v>
      </c>
      <c r="I341" s="132" t="s">
        <v>740</v>
      </c>
      <c r="J341" s="64"/>
      <c r="K341" s="64"/>
      <c r="L341" s="64"/>
      <c r="M341" s="65" t="str">
        <f>_xlfn.XLOOKUP(O341,DB!N:N,DB!J:J,"Select Country",0,1)</f>
        <v>Select Country</v>
      </c>
      <c r="N341" s="45" t="str">
        <f t="shared" si="10"/>
        <v>-</v>
      </c>
      <c r="O341" s="74" t="str">
        <f t="shared" si="11"/>
        <v>Scope 3Hotel stay</v>
      </c>
      <c r="Z341" s="74"/>
    </row>
    <row r="342" spans="2:26" s="52" customFormat="1" ht="21" customHeight="1">
      <c r="B342" s="64"/>
      <c r="C342" s="64"/>
      <c r="D342" s="62"/>
      <c r="E342" s="60"/>
      <c r="F342" s="60"/>
      <c r="H342" s="132" t="s">
        <v>444</v>
      </c>
      <c r="I342" s="132" t="s">
        <v>740</v>
      </c>
      <c r="J342" s="64"/>
      <c r="K342" s="64"/>
      <c r="L342" s="64"/>
      <c r="M342" s="65" t="str">
        <f>_xlfn.XLOOKUP(O342,DB!N:N,DB!J:J,"Select Country",0,1)</f>
        <v>Select Country</v>
      </c>
      <c r="N342" s="45" t="str">
        <f t="shared" si="10"/>
        <v>-</v>
      </c>
      <c r="O342" s="74" t="str">
        <f t="shared" si="11"/>
        <v>Scope 3Hotel stay</v>
      </c>
      <c r="Z342" s="74"/>
    </row>
    <row r="343" spans="2:26" s="52" customFormat="1" ht="21" customHeight="1">
      <c r="B343" s="64"/>
      <c r="C343" s="64"/>
      <c r="D343" s="62"/>
      <c r="E343" s="60"/>
      <c r="F343" s="60"/>
      <c r="H343" s="132" t="s">
        <v>444</v>
      </c>
      <c r="I343" s="132" t="s">
        <v>740</v>
      </c>
      <c r="J343" s="64"/>
      <c r="K343" s="64"/>
      <c r="L343" s="64"/>
      <c r="M343" s="65" t="str">
        <f>_xlfn.XLOOKUP(O343,DB!N:N,DB!J:J,"Select Country",0,1)</f>
        <v>Select Country</v>
      </c>
      <c r="N343" s="45" t="str">
        <f t="shared" si="10"/>
        <v>-</v>
      </c>
      <c r="O343" s="74" t="str">
        <f t="shared" si="11"/>
        <v>Scope 3Hotel stay</v>
      </c>
      <c r="Z343" s="74"/>
    </row>
    <row r="344" spans="2:26" s="52" customFormat="1" ht="21" customHeight="1">
      <c r="B344" s="64"/>
      <c r="C344" s="64"/>
      <c r="D344" s="62"/>
      <c r="E344" s="60"/>
      <c r="F344" s="60"/>
      <c r="H344" s="132" t="s">
        <v>444</v>
      </c>
      <c r="I344" s="132" t="s">
        <v>740</v>
      </c>
      <c r="J344" s="64"/>
      <c r="K344" s="64"/>
      <c r="L344" s="64"/>
      <c r="M344" s="65" t="str">
        <f>_xlfn.XLOOKUP(O344,DB!N:N,DB!J:J,"Select Country",0,1)</f>
        <v>Select Country</v>
      </c>
      <c r="N344" s="45" t="str">
        <f t="shared" si="10"/>
        <v>-</v>
      </c>
      <c r="O344" s="74" t="str">
        <f t="shared" si="11"/>
        <v>Scope 3Hotel stay</v>
      </c>
      <c r="Z344" s="74"/>
    </row>
    <row r="345" spans="2:26" s="52" customFormat="1" ht="21" customHeight="1">
      <c r="B345" s="64"/>
      <c r="C345" s="64"/>
      <c r="D345" s="62"/>
      <c r="E345" s="60"/>
      <c r="F345" s="60"/>
      <c r="H345" s="132" t="s">
        <v>444</v>
      </c>
      <c r="I345" s="132" t="s">
        <v>740</v>
      </c>
      <c r="J345" s="64"/>
      <c r="K345" s="64"/>
      <c r="L345" s="64"/>
      <c r="M345" s="65" t="str">
        <f>_xlfn.XLOOKUP(O345,DB!N:N,DB!J:J,"Select Country",0,1)</f>
        <v>Select Country</v>
      </c>
      <c r="N345" s="45" t="str">
        <f t="shared" si="10"/>
        <v>-</v>
      </c>
      <c r="O345" s="74" t="str">
        <f t="shared" si="11"/>
        <v>Scope 3Hotel stay</v>
      </c>
      <c r="Z345" s="74"/>
    </row>
    <row r="346" spans="2:26" s="52" customFormat="1" ht="21" customHeight="1">
      <c r="B346" s="64"/>
      <c r="C346" s="64"/>
      <c r="D346" s="62"/>
      <c r="E346" s="60"/>
      <c r="F346" s="60"/>
      <c r="H346" s="132" t="s">
        <v>444</v>
      </c>
      <c r="I346" s="132" t="s">
        <v>740</v>
      </c>
      <c r="J346" s="64"/>
      <c r="K346" s="64"/>
      <c r="L346" s="64"/>
      <c r="M346" s="65" t="str">
        <f>_xlfn.XLOOKUP(O346,DB!N:N,DB!J:J,"Select Country",0,1)</f>
        <v>Select Country</v>
      </c>
      <c r="N346" s="45" t="str">
        <f t="shared" si="10"/>
        <v>-</v>
      </c>
      <c r="O346" s="74" t="str">
        <f t="shared" si="11"/>
        <v>Scope 3Hotel stay</v>
      </c>
      <c r="Z346" s="74"/>
    </row>
    <row r="347" spans="2:26" s="52" customFormat="1" ht="21" customHeight="1">
      <c r="B347" s="64"/>
      <c r="C347" s="64"/>
      <c r="D347" s="62"/>
      <c r="E347" s="60"/>
      <c r="F347" s="60"/>
      <c r="H347" s="132" t="s">
        <v>444</v>
      </c>
      <c r="I347" s="132" t="s">
        <v>740</v>
      </c>
      <c r="J347" s="64"/>
      <c r="K347" s="64"/>
      <c r="L347" s="64"/>
      <c r="M347" s="65" t="str">
        <f>_xlfn.XLOOKUP(O347,DB!N:N,DB!J:J,"Select Country",0,1)</f>
        <v>Select Country</v>
      </c>
      <c r="N347" s="45" t="str">
        <f t="shared" si="10"/>
        <v>-</v>
      </c>
      <c r="O347" s="74" t="str">
        <f t="shared" si="11"/>
        <v>Scope 3Hotel stay</v>
      </c>
      <c r="Z347" s="74"/>
    </row>
    <row r="348" spans="2:26" s="52" customFormat="1" ht="21" customHeight="1">
      <c r="B348" s="64"/>
      <c r="C348" s="64"/>
      <c r="D348" s="62"/>
      <c r="E348" s="60"/>
      <c r="F348" s="60"/>
      <c r="H348" s="132" t="s">
        <v>444</v>
      </c>
      <c r="I348" s="132" t="s">
        <v>740</v>
      </c>
      <c r="J348" s="64"/>
      <c r="K348" s="64"/>
      <c r="L348" s="64"/>
      <c r="M348" s="65" t="str">
        <f>_xlfn.XLOOKUP(O348,DB!N:N,DB!J:J,"Select Country",0,1)</f>
        <v>Select Country</v>
      </c>
      <c r="N348" s="45" t="str">
        <f t="shared" si="10"/>
        <v>-</v>
      </c>
      <c r="O348" s="74" t="str">
        <f t="shared" si="11"/>
        <v>Scope 3Hotel stay</v>
      </c>
      <c r="Z348" s="74"/>
    </row>
    <row r="349" spans="2:26" s="52" customFormat="1" ht="21" customHeight="1">
      <c r="B349" s="64"/>
      <c r="C349" s="64"/>
      <c r="D349" s="62"/>
      <c r="E349" s="60"/>
      <c r="F349" s="60"/>
      <c r="H349" s="132" t="s">
        <v>444</v>
      </c>
      <c r="I349" s="132" t="s">
        <v>740</v>
      </c>
      <c r="J349" s="64"/>
      <c r="K349" s="64"/>
      <c r="L349" s="64"/>
      <c r="M349" s="65" t="str">
        <f>_xlfn.XLOOKUP(O349,DB!N:N,DB!J:J,"Select Country",0,1)</f>
        <v>Select Country</v>
      </c>
      <c r="N349" s="45" t="str">
        <f t="shared" si="10"/>
        <v>-</v>
      </c>
      <c r="O349" s="74" t="str">
        <f t="shared" si="11"/>
        <v>Scope 3Hotel stay</v>
      </c>
      <c r="Z349" s="74"/>
    </row>
    <row r="350" spans="2:26" s="52" customFormat="1" ht="21" customHeight="1">
      <c r="B350" s="64"/>
      <c r="C350" s="64"/>
      <c r="D350" s="62"/>
      <c r="E350" s="60"/>
      <c r="F350" s="60"/>
      <c r="H350" s="132" t="s">
        <v>444</v>
      </c>
      <c r="I350" s="132" t="s">
        <v>740</v>
      </c>
      <c r="J350" s="64"/>
      <c r="K350" s="64"/>
      <c r="L350" s="64"/>
      <c r="M350" s="65" t="str">
        <f>_xlfn.XLOOKUP(O350,DB!N:N,DB!J:J,"Select Country",0,1)</f>
        <v>Select Country</v>
      </c>
      <c r="N350" s="45" t="str">
        <f t="shared" si="10"/>
        <v>-</v>
      </c>
      <c r="O350" s="74" t="str">
        <f t="shared" si="11"/>
        <v>Scope 3Hotel stay</v>
      </c>
      <c r="Z350" s="74"/>
    </row>
    <row r="351" spans="2:26" s="52" customFormat="1" ht="21" customHeight="1">
      <c r="B351" s="64"/>
      <c r="C351" s="64"/>
      <c r="D351" s="62"/>
      <c r="E351" s="60"/>
      <c r="F351" s="60"/>
      <c r="H351" s="132" t="s">
        <v>444</v>
      </c>
      <c r="I351" s="132" t="s">
        <v>740</v>
      </c>
      <c r="J351" s="64"/>
      <c r="K351" s="64"/>
      <c r="L351" s="64"/>
      <c r="M351" s="65" t="str">
        <f>_xlfn.XLOOKUP(O351,DB!N:N,DB!J:J,"Select Country",0,1)</f>
        <v>Select Country</v>
      </c>
      <c r="N351" s="45" t="str">
        <f t="shared" si="10"/>
        <v>-</v>
      </c>
      <c r="O351" s="74" t="str">
        <f t="shared" si="11"/>
        <v>Scope 3Hotel stay</v>
      </c>
      <c r="Z351" s="74"/>
    </row>
    <row r="352" spans="2:26" s="52" customFormat="1" ht="21" customHeight="1">
      <c r="B352" s="64"/>
      <c r="C352" s="64"/>
      <c r="D352" s="62"/>
      <c r="E352" s="60"/>
      <c r="F352" s="60"/>
      <c r="H352" s="132" t="s">
        <v>444</v>
      </c>
      <c r="I352" s="132" t="s">
        <v>740</v>
      </c>
      <c r="J352" s="64"/>
      <c r="K352" s="64"/>
      <c r="L352" s="64"/>
      <c r="M352" s="65" t="str">
        <f>_xlfn.XLOOKUP(O352,DB!N:N,DB!J:J,"Select Country",0,1)</f>
        <v>Select Country</v>
      </c>
      <c r="N352" s="45" t="str">
        <f t="shared" si="10"/>
        <v>-</v>
      </c>
      <c r="O352" s="74" t="str">
        <f t="shared" si="11"/>
        <v>Scope 3Hotel stay</v>
      </c>
      <c r="Z352" s="74"/>
    </row>
    <row r="353" spans="2:26" s="52" customFormat="1" ht="21" customHeight="1">
      <c r="B353" s="64"/>
      <c r="C353" s="64"/>
      <c r="D353" s="62"/>
      <c r="E353" s="60"/>
      <c r="F353" s="60"/>
      <c r="H353" s="132" t="s">
        <v>444</v>
      </c>
      <c r="I353" s="132" t="s">
        <v>740</v>
      </c>
      <c r="J353" s="64"/>
      <c r="K353" s="64"/>
      <c r="L353" s="64"/>
      <c r="M353" s="65" t="str">
        <f>_xlfn.XLOOKUP(O353,DB!N:N,DB!J:J,"Select Country",0,1)</f>
        <v>Select Country</v>
      </c>
      <c r="N353" s="45" t="str">
        <f t="shared" si="10"/>
        <v>-</v>
      </c>
      <c r="O353" s="74" t="str">
        <f t="shared" si="11"/>
        <v>Scope 3Hotel stay</v>
      </c>
      <c r="Z353" s="74"/>
    </row>
    <row r="354" spans="2:26" s="52" customFormat="1" ht="21" customHeight="1">
      <c r="B354" s="64"/>
      <c r="C354" s="64"/>
      <c r="D354" s="62"/>
      <c r="E354" s="60"/>
      <c r="F354" s="60"/>
      <c r="H354" s="132" t="s">
        <v>444</v>
      </c>
      <c r="I354" s="132" t="s">
        <v>740</v>
      </c>
      <c r="J354" s="64"/>
      <c r="K354" s="64"/>
      <c r="L354" s="64"/>
      <c r="M354" s="65" t="str">
        <f>_xlfn.XLOOKUP(O354,DB!N:N,DB!J:J,"Select Country",0,1)</f>
        <v>Select Country</v>
      </c>
      <c r="N354" s="45" t="str">
        <f t="shared" si="10"/>
        <v>-</v>
      </c>
      <c r="O354" s="74" t="str">
        <f t="shared" si="11"/>
        <v>Scope 3Hotel stay</v>
      </c>
      <c r="Z354" s="74"/>
    </row>
    <row r="355" spans="2:26" s="52" customFormat="1" ht="21" customHeight="1">
      <c r="B355" s="64"/>
      <c r="C355" s="64"/>
      <c r="D355" s="62"/>
      <c r="E355" s="60"/>
      <c r="F355" s="60"/>
      <c r="H355" s="132" t="s">
        <v>444</v>
      </c>
      <c r="I355" s="132" t="s">
        <v>740</v>
      </c>
      <c r="J355" s="64"/>
      <c r="K355" s="64"/>
      <c r="L355" s="64"/>
      <c r="M355" s="65" t="str">
        <f>_xlfn.XLOOKUP(O355,DB!N:N,DB!J:J,"Select Country",0,1)</f>
        <v>Select Country</v>
      </c>
      <c r="N355" s="45" t="str">
        <f t="shared" si="10"/>
        <v>-</v>
      </c>
      <c r="O355" s="74" t="str">
        <f t="shared" si="11"/>
        <v>Scope 3Hotel stay</v>
      </c>
      <c r="Z355" s="74"/>
    </row>
    <row r="356" spans="2:26" s="52" customFormat="1" ht="21" customHeight="1">
      <c r="B356" s="64"/>
      <c r="C356" s="64"/>
      <c r="D356" s="62"/>
      <c r="E356" s="60"/>
      <c r="F356" s="60"/>
      <c r="H356" s="132" t="s">
        <v>444</v>
      </c>
      <c r="I356" s="132" t="s">
        <v>740</v>
      </c>
      <c r="J356" s="64"/>
      <c r="K356" s="64"/>
      <c r="L356" s="64"/>
      <c r="M356" s="65" t="str">
        <f>_xlfn.XLOOKUP(O356,DB!N:N,DB!J:J,"Select Country",0,1)</f>
        <v>Select Country</v>
      </c>
      <c r="N356" s="45" t="str">
        <f t="shared" si="10"/>
        <v>-</v>
      </c>
      <c r="O356" s="74" t="str">
        <f t="shared" si="11"/>
        <v>Scope 3Hotel stay</v>
      </c>
      <c r="Z356" s="74"/>
    </row>
    <row r="357" spans="2:26" s="52" customFormat="1" ht="21" customHeight="1">
      <c r="B357" s="64"/>
      <c r="C357" s="64"/>
      <c r="D357" s="62"/>
      <c r="E357" s="60"/>
      <c r="F357" s="60"/>
      <c r="H357" s="132" t="s">
        <v>444</v>
      </c>
      <c r="I357" s="132" t="s">
        <v>740</v>
      </c>
      <c r="J357" s="64"/>
      <c r="K357" s="64"/>
      <c r="L357" s="64"/>
      <c r="M357" s="65" t="str">
        <f>_xlfn.XLOOKUP(O357,DB!N:N,DB!J:J,"Select Country",0,1)</f>
        <v>Select Country</v>
      </c>
      <c r="N357" s="45" t="str">
        <f t="shared" si="10"/>
        <v>-</v>
      </c>
      <c r="O357" s="74" t="str">
        <f t="shared" si="11"/>
        <v>Scope 3Hotel stay</v>
      </c>
      <c r="Z357" s="74"/>
    </row>
    <row r="358" spans="2:26" s="52" customFormat="1" ht="21" customHeight="1">
      <c r="B358" s="64"/>
      <c r="C358" s="64"/>
      <c r="D358" s="62"/>
      <c r="E358" s="60"/>
      <c r="F358" s="60"/>
      <c r="H358" s="132" t="s">
        <v>444</v>
      </c>
      <c r="I358" s="132" t="s">
        <v>740</v>
      </c>
      <c r="J358" s="64"/>
      <c r="K358" s="64"/>
      <c r="L358" s="64"/>
      <c r="M358" s="65" t="str">
        <f>_xlfn.XLOOKUP(O358,DB!N:N,DB!J:J,"Select Country",0,1)</f>
        <v>Select Country</v>
      </c>
      <c r="N358" s="45" t="str">
        <f t="shared" si="10"/>
        <v>-</v>
      </c>
      <c r="O358" s="74" t="str">
        <f t="shared" si="11"/>
        <v>Scope 3Hotel stay</v>
      </c>
      <c r="Z358" s="74"/>
    </row>
    <row r="359" spans="2:26" s="52" customFormat="1" ht="21" customHeight="1">
      <c r="B359" s="64"/>
      <c r="C359" s="64"/>
      <c r="D359" s="62"/>
      <c r="E359" s="60"/>
      <c r="F359" s="60"/>
      <c r="H359" s="132" t="s">
        <v>444</v>
      </c>
      <c r="I359" s="132" t="s">
        <v>740</v>
      </c>
      <c r="J359" s="64"/>
      <c r="K359" s="64"/>
      <c r="L359" s="64"/>
      <c r="M359" s="65" t="str">
        <f>_xlfn.XLOOKUP(O359,DB!N:N,DB!J:J,"Select Country",0,1)</f>
        <v>Select Country</v>
      </c>
      <c r="N359" s="45" t="str">
        <f t="shared" si="10"/>
        <v>-</v>
      </c>
      <c r="O359" s="74" t="str">
        <f t="shared" si="11"/>
        <v>Scope 3Hotel stay</v>
      </c>
      <c r="Z359" s="74"/>
    </row>
    <row r="360" spans="2:26" s="52" customFormat="1" ht="21" customHeight="1">
      <c r="B360" s="64"/>
      <c r="C360" s="64"/>
      <c r="D360" s="62"/>
      <c r="E360" s="60"/>
      <c r="F360" s="60"/>
      <c r="H360" s="132" t="s">
        <v>444</v>
      </c>
      <c r="I360" s="132" t="s">
        <v>740</v>
      </c>
      <c r="J360" s="64"/>
      <c r="K360" s="64"/>
      <c r="L360" s="64"/>
      <c r="M360" s="65" t="str">
        <f>_xlfn.XLOOKUP(O360,DB!N:N,DB!J:J,"Select Country",0,1)</f>
        <v>Select Country</v>
      </c>
      <c r="N360" s="45" t="str">
        <f t="shared" si="10"/>
        <v>-</v>
      </c>
      <c r="O360" s="74" t="str">
        <f t="shared" si="11"/>
        <v>Scope 3Hotel stay</v>
      </c>
      <c r="Z360" s="74"/>
    </row>
    <row r="361" spans="2:26" s="52" customFormat="1" ht="21" customHeight="1">
      <c r="B361" s="64"/>
      <c r="C361" s="64"/>
      <c r="D361" s="62"/>
      <c r="E361" s="60"/>
      <c r="F361" s="60"/>
      <c r="H361" s="132" t="s">
        <v>444</v>
      </c>
      <c r="I361" s="132" t="s">
        <v>740</v>
      </c>
      <c r="J361" s="64"/>
      <c r="K361" s="64"/>
      <c r="L361" s="64"/>
      <c r="M361" s="65" t="str">
        <f>_xlfn.XLOOKUP(O361,DB!N:N,DB!J:J,"Select Country",0,1)</f>
        <v>Select Country</v>
      </c>
      <c r="N361" s="45" t="str">
        <f t="shared" si="10"/>
        <v>-</v>
      </c>
      <c r="O361" s="74" t="str">
        <f t="shared" si="11"/>
        <v>Scope 3Hotel stay</v>
      </c>
      <c r="Z361" s="74"/>
    </row>
    <row r="362" spans="2:26" s="52" customFormat="1" ht="21" customHeight="1">
      <c r="B362" s="64"/>
      <c r="C362" s="64"/>
      <c r="D362" s="62"/>
      <c r="E362" s="60"/>
      <c r="F362" s="60"/>
      <c r="H362" s="132" t="s">
        <v>444</v>
      </c>
      <c r="I362" s="132" t="s">
        <v>740</v>
      </c>
      <c r="J362" s="64"/>
      <c r="K362" s="64"/>
      <c r="L362" s="64"/>
      <c r="M362" s="65" t="str">
        <f>_xlfn.XLOOKUP(O362,DB!N:N,DB!J:J,"Select Country",0,1)</f>
        <v>Select Country</v>
      </c>
      <c r="N362" s="45" t="str">
        <f t="shared" si="10"/>
        <v>-</v>
      </c>
      <c r="O362" s="74" t="str">
        <f t="shared" si="11"/>
        <v>Scope 3Hotel stay</v>
      </c>
      <c r="Z362" s="74"/>
    </row>
    <row r="363" spans="2:26" s="52" customFormat="1" ht="21" customHeight="1">
      <c r="B363" s="64"/>
      <c r="C363" s="64"/>
      <c r="D363" s="62"/>
      <c r="E363" s="60"/>
      <c r="F363" s="60"/>
      <c r="H363" s="132" t="s">
        <v>444</v>
      </c>
      <c r="I363" s="132" t="s">
        <v>740</v>
      </c>
      <c r="J363" s="64"/>
      <c r="K363" s="64"/>
      <c r="L363" s="64"/>
      <c r="M363" s="65" t="str">
        <f>_xlfn.XLOOKUP(O363,DB!N:N,DB!J:J,"Select Country",0,1)</f>
        <v>Select Country</v>
      </c>
      <c r="N363" s="45" t="str">
        <f t="shared" si="10"/>
        <v>-</v>
      </c>
      <c r="O363" s="74" t="str">
        <f t="shared" si="11"/>
        <v>Scope 3Hotel stay</v>
      </c>
      <c r="Z363" s="74"/>
    </row>
    <row r="364" spans="2:26" s="52" customFormat="1" ht="21" customHeight="1">
      <c r="B364" s="64"/>
      <c r="C364" s="64"/>
      <c r="D364" s="62"/>
      <c r="E364" s="60"/>
      <c r="F364" s="60"/>
      <c r="H364" s="132" t="s">
        <v>444</v>
      </c>
      <c r="I364" s="132" t="s">
        <v>740</v>
      </c>
      <c r="J364" s="64"/>
      <c r="K364" s="64"/>
      <c r="L364" s="64"/>
      <c r="M364" s="65" t="str">
        <f>_xlfn.XLOOKUP(O364,DB!N:N,DB!J:J,"Select Country",0,1)</f>
        <v>Select Country</v>
      </c>
      <c r="N364" s="45" t="str">
        <f t="shared" si="10"/>
        <v>-</v>
      </c>
      <c r="O364" s="74" t="str">
        <f t="shared" si="11"/>
        <v>Scope 3Hotel stay</v>
      </c>
      <c r="Z364" s="74"/>
    </row>
    <row r="365" spans="2:26" s="52" customFormat="1" ht="21" customHeight="1">
      <c r="B365" s="64"/>
      <c r="C365" s="64"/>
      <c r="D365" s="62"/>
      <c r="E365" s="60"/>
      <c r="F365" s="60"/>
      <c r="H365" s="132" t="s">
        <v>444</v>
      </c>
      <c r="I365" s="132" t="s">
        <v>740</v>
      </c>
      <c r="J365" s="64"/>
      <c r="K365" s="64"/>
      <c r="L365" s="64"/>
      <c r="M365" s="65" t="str">
        <f>_xlfn.XLOOKUP(O365,DB!N:N,DB!J:J,"Select Country",0,1)</f>
        <v>Select Country</v>
      </c>
      <c r="N365" s="45" t="str">
        <f t="shared" si="10"/>
        <v>-</v>
      </c>
      <c r="O365" s="74" t="str">
        <f t="shared" si="11"/>
        <v>Scope 3Hotel stay</v>
      </c>
      <c r="Z365" s="74"/>
    </row>
    <row r="366" spans="2:26" s="52" customFormat="1" ht="21" customHeight="1">
      <c r="B366" s="64"/>
      <c r="C366" s="64"/>
      <c r="D366" s="62"/>
      <c r="E366" s="60"/>
      <c r="F366" s="60"/>
      <c r="H366" s="132" t="s">
        <v>444</v>
      </c>
      <c r="I366" s="132" t="s">
        <v>740</v>
      </c>
      <c r="J366" s="64"/>
      <c r="K366" s="64"/>
      <c r="L366" s="64"/>
      <c r="M366" s="65" t="str">
        <f>_xlfn.XLOOKUP(O366,DB!N:N,DB!J:J,"Select Country",0,1)</f>
        <v>Select Country</v>
      </c>
      <c r="N366" s="45" t="str">
        <f t="shared" si="10"/>
        <v>-</v>
      </c>
      <c r="O366" s="74" t="str">
        <f t="shared" si="11"/>
        <v>Scope 3Hotel stay</v>
      </c>
      <c r="Z366" s="74"/>
    </row>
    <row r="367" spans="2:26" s="52" customFormat="1" ht="21" customHeight="1">
      <c r="B367" s="64"/>
      <c r="C367" s="64"/>
      <c r="D367" s="62"/>
      <c r="E367" s="60"/>
      <c r="F367" s="60"/>
      <c r="H367" s="132" t="s">
        <v>444</v>
      </c>
      <c r="I367" s="132" t="s">
        <v>740</v>
      </c>
      <c r="J367" s="64"/>
      <c r="K367" s="64"/>
      <c r="L367" s="64"/>
      <c r="M367" s="65" t="str">
        <f>_xlfn.XLOOKUP(O367,DB!N:N,DB!J:J,"Select Country",0,1)</f>
        <v>Select Country</v>
      </c>
      <c r="N367" s="45" t="str">
        <f t="shared" si="10"/>
        <v>-</v>
      </c>
      <c r="O367" s="74" t="str">
        <f t="shared" si="11"/>
        <v>Scope 3Hotel stay</v>
      </c>
      <c r="Z367" s="74"/>
    </row>
    <row r="368" spans="2:26" s="52" customFormat="1" ht="21" customHeight="1">
      <c r="B368" s="64"/>
      <c r="C368" s="64"/>
      <c r="D368" s="62"/>
      <c r="E368" s="60"/>
      <c r="F368" s="60"/>
      <c r="H368" s="132" t="s">
        <v>444</v>
      </c>
      <c r="I368" s="132" t="s">
        <v>740</v>
      </c>
      <c r="J368" s="64"/>
      <c r="K368" s="64"/>
      <c r="L368" s="64"/>
      <c r="M368" s="65" t="str">
        <f>_xlfn.XLOOKUP(O368,DB!N:N,DB!J:J,"Select Country",0,1)</f>
        <v>Select Country</v>
      </c>
      <c r="N368" s="45" t="str">
        <f t="shared" si="10"/>
        <v>-</v>
      </c>
      <c r="O368" s="74" t="str">
        <f t="shared" si="11"/>
        <v>Scope 3Hotel stay</v>
      </c>
      <c r="Z368" s="74"/>
    </row>
    <row r="369" spans="2:26" s="52" customFormat="1" ht="21" customHeight="1">
      <c r="B369" s="64"/>
      <c r="C369" s="64"/>
      <c r="D369" s="62"/>
      <c r="E369" s="60"/>
      <c r="F369" s="60"/>
      <c r="H369" s="132" t="s">
        <v>444</v>
      </c>
      <c r="I369" s="132" t="s">
        <v>740</v>
      </c>
      <c r="J369" s="64"/>
      <c r="K369" s="64"/>
      <c r="L369" s="64"/>
      <c r="M369" s="65" t="str">
        <f>_xlfn.XLOOKUP(O369,DB!N:N,DB!J:J,"Select Country",0,1)</f>
        <v>Select Country</v>
      </c>
      <c r="N369" s="45" t="str">
        <f t="shared" si="10"/>
        <v>-</v>
      </c>
      <c r="O369" s="74" t="str">
        <f t="shared" si="11"/>
        <v>Scope 3Hotel stay</v>
      </c>
      <c r="Z369" s="74"/>
    </row>
    <row r="370" spans="2:26" s="52" customFormat="1" ht="21" customHeight="1">
      <c r="B370" s="64"/>
      <c r="C370" s="64"/>
      <c r="D370" s="62"/>
      <c r="E370" s="60"/>
      <c r="F370" s="60"/>
      <c r="H370" s="132" t="s">
        <v>444</v>
      </c>
      <c r="I370" s="132" t="s">
        <v>740</v>
      </c>
      <c r="J370" s="64"/>
      <c r="K370" s="64"/>
      <c r="L370" s="64"/>
      <c r="M370" s="65" t="str">
        <f>_xlfn.XLOOKUP(O370,DB!N:N,DB!J:J,"Select Country",0,1)</f>
        <v>Select Country</v>
      </c>
      <c r="N370" s="45" t="str">
        <f t="shared" si="10"/>
        <v>-</v>
      </c>
      <c r="O370" s="74" t="str">
        <f t="shared" si="11"/>
        <v>Scope 3Hotel stay</v>
      </c>
      <c r="Z370" s="74"/>
    </row>
    <row r="371" spans="2:26" s="52" customFormat="1" ht="21" customHeight="1">
      <c r="B371" s="64"/>
      <c r="C371" s="64"/>
      <c r="D371" s="62"/>
      <c r="E371" s="60"/>
      <c r="F371" s="60"/>
      <c r="H371" s="132" t="s">
        <v>444</v>
      </c>
      <c r="I371" s="132" t="s">
        <v>740</v>
      </c>
      <c r="J371" s="64"/>
      <c r="K371" s="64"/>
      <c r="L371" s="64"/>
      <c r="M371" s="65" t="str">
        <f>_xlfn.XLOOKUP(O371,DB!N:N,DB!J:J,"Select Country",0,1)</f>
        <v>Select Country</v>
      </c>
      <c r="N371" s="45" t="str">
        <f t="shared" si="10"/>
        <v>-</v>
      </c>
      <c r="O371" s="74" t="str">
        <f t="shared" si="11"/>
        <v>Scope 3Hotel stay</v>
      </c>
      <c r="Z371" s="74"/>
    </row>
    <row r="372" spans="2:26" s="52" customFormat="1" ht="21" customHeight="1">
      <c r="B372" s="64"/>
      <c r="C372" s="64"/>
      <c r="D372" s="62"/>
      <c r="E372" s="60"/>
      <c r="F372" s="60"/>
      <c r="H372" s="132" t="s">
        <v>444</v>
      </c>
      <c r="I372" s="132" t="s">
        <v>740</v>
      </c>
      <c r="J372" s="64"/>
      <c r="K372" s="64"/>
      <c r="L372" s="64"/>
      <c r="M372" s="65" t="str">
        <f>_xlfn.XLOOKUP(O372,DB!N:N,DB!J:J,"Select Country",0,1)</f>
        <v>Select Country</v>
      </c>
      <c r="N372" s="45" t="str">
        <f t="shared" si="10"/>
        <v>-</v>
      </c>
      <c r="O372" s="74" t="str">
        <f t="shared" si="11"/>
        <v>Scope 3Hotel stay</v>
      </c>
      <c r="Z372" s="74"/>
    </row>
    <row r="373" spans="2:26" s="52" customFormat="1" ht="21" customHeight="1">
      <c r="B373" s="64"/>
      <c r="C373" s="64"/>
      <c r="D373" s="62"/>
      <c r="E373" s="60"/>
      <c r="F373" s="60"/>
      <c r="H373" s="132" t="s">
        <v>444</v>
      </c>
      <c r="I373" s="132" t="s">
        <v>740</v>
      </c>
      <c r="J373" s="64"/>
      <c r="K373" s="64"/>
      <c r="L373" s="64"/>
      <c r="M373" s="65" t="str">
        <f>_xlfn.XLOOKUP(O373,DB!N:N,DB!J:J,"Select Country",0,1)</f>
        <v>Select Country</v>
      </c>
      <c r="N373" s="45" t="str">
        <f t="shared" si="10"/>
        <v>-</v>
      </c>
      <c r="O373" s="74" t="str">
        <f t="shared" si="11"/>
        <v>Scope 3Hotel stay</v>
      </c>
      <c r="Z373" s="74"/>
    </row>
    <row r="374" spans="2:26" s="52" customFormat="1" ht="21" customHeight="1">
      <c r="B374" s="64"/>
      <c r="C374" s="64"/>
      <c r="D374" s="62"/>
      <c r="E374" s="60"/>
      <c r="F374" s="60"/>
      <c r="H374" s="132" t="s">
        <v>444</v>
      </c>
      <c r="I374" s="132" t="s">
        <v>740</v>
      </c>
      <c r="J374" s="64"/>
      <c r="K374" s="64"/>
      <c r="L374" s="64"/>
      <c r="M374" s="65" t="str">
        <f>_xlfn.XLOOKUP(O374,DB!N:N,DB!J:J,"Select Country",0,1)</f>
        <v>Select Country</v>
      </c>
      <c r="N374" s="45" t="str">
        <f t="shared" si="10"/>
        <v>-</v>
      </c>
      <c r="O374" s="74" t="str">
        <f t="shared" si="11"/>
        <v>Scope 3Hotel stay</v>
      </c>
      <c r="Z374" s="74"/>
    </row>
    <row r="375" spans="2:26" s="52" customFormat="1" ht="21" customHeight="1">
      <c r="B375" s="64"/>
      <c r="C375" s="64"/>
      <c r="D375" s="62"/>
      <c r="E375" s="60"/>
      <c r="F375" s="60"/>
      <c r="H375" s="132" t="s">
        <v>444</v>
      </c>
      <c r="I375" s="132" t="s">
        <v>740</v>
      </c>
      <c r="J375" s="64"/>
      <c r="K375" s="64"/>
      <c r="L375" s="64"/>
      <c r="M375" s="65" t="str">
        <f>_xlfn.XLOOKUP(O375,DB!N:N,DB!J:J,"Select Country",0,1)</f>
        <v>Select Country</v>
      </c>
      <c r="N375" s="45" t="str">
        <f t="shared" si="10"/>
        <v>-</v>
      </c>
      <c r="O375" s="74" t="str">
        <f t="shared" si="11"/>
        <v>Scope 3Hotel stay</v>
      </c>
      <c r="Z375" s="74"/>
    </row>
    <row r="376" spans="2:26" s="52" customFormat="1" ht="21" customHeight="1">
      <c r="B376" s="64"/>
      <c r="C376" s="64"/>
      <c r="D376" s="62"/>
      <c r="E376" s="60"/>
      <c r="F376" s="60"/>
      <c r="H376" s="132" t="s">
        <v>444</v>
      </c>
      <c r="I376" s="132" t="s">
        <v>740</v>
      </c>
      <c r="J376" s="64"/>
      <c r="K376" s="64"/>
      <c r="L376" s="64"/>
      <c r="M376" s="65" t="str">
        <f>_xlfn.XLOOKUP(O376,DB!N:N,DB!J:J,"Select Country",0,1)</f>
        <v>Select Country</v>
      </c>
      <c r="N376" s="45" t="str">
        <f t="shared" si="10"/>
        <v>-</v>
      </c>
      <c r="O376" s="74" t="str">
        <f t="shared" si="11"/>
        <v>Scope 3Hotel stay</v>
      </c>
      <c r="Z376" s="74"/>
    </row>
    <row r="377" spans="2:26" s="52" customFormat="1" ht="21" customHeight="1">
      <c r="B377" s="64"/>
      <c r="C377" s="64"/>
      <c r="D377" s="62"/>
      <c r="E377" s="60"/>
      <c r="F377" s="60"/>
      <c r="H377" s="132" t="s">
        <v>444</v>
      </c>
      <c r="I377" s="132" t="s">
        <v>740</v>
      </c>
      <c r="J377" s="64"/>
      <c r="K377" s="64"/>
      <c r="L377" s="64"/>
      <c r="M377" s="65" t="str">
        <f>_xlfn.XLOOKUP(O377,DB!N:N,DB!J:J,"Select Country",0,1)</f>
        <v>Select Country</v>
      </c>
      <c r="N377" s="45" t="str">
        <f t="shared" si="10"/>
        <v>-</v>
      </c>
      <c r="O377" s="74" t="str">
        <f t="shared" si="11"/>
        <v>Scope 3Hotel stay</v>
      </c>
      <c r="Z377" s="74"/>
    </row>
    <row r="378" spans="2:26" s="52" customFormat="1" ht="21" customHeight="1">
      <c r="B378" s="64"/>
      <c r="C378" s="64"/>
      <c r="D378" s="62"/>
      <c r="E378" s="60"/>
      <c r="F378" s="60"/>
      <c r="H378" s="132" t="s">
        <v>444</v>
      </c>
      <c r="I378" s="132" t="s">
        <v>740</v>
      </c>
      <c r="J378" s="64"/>
      <c r="K378" s="64"/>
      <c r="L378" s="64"/>
      <c r="M378" s="65" t="str">
        <f>_xlfn.XLOOKUP(O378,DB!N:N,DB!J:J,"Select Country",0,1)</f>
        <v>Select Country</v>
      </c>
      <c r="N378" s="45" t="str">
        <f t="shared" si="10"/>
        <v>-</v>
      </c>
      <c r="O378" s="74" t="str">
        <f t="shared" si="11"/>
        <v>Scope 3Hotel stay</v>
      </c>
      <c r="Z378" s="74"/>
    </row>
    <row r="379" spans="2:26" s="52" customFormat="1" ht="21" customHeight="1">
      <c r="B379" s="64"/>
      <c r="C379" s="64"/>
      <c r="D379" s="62"/>
      <c r="E379" s="60"/>
      <c r="F379" s="60"/>
      <c r="H379" s="132" t="s">
        <v>444</v>
      </c>
      <c r="I379" s="132" t="s">
        <v>740</v>
      </c>
      <c r="J379" s="64"/>
      <c r="K379" s="64"/>
      <c r="L379" s="64"/>
      <c r="M379" s="65" t="str">
        <f>_xlfn.XLOOKUP(O379,DB!N:N,DB!J:J,"Select Country",0,1)</f>
        <v>Select Country</v>
      </c>
      <c r="N379" s="45" t="str">
        <f t="shared" si="10"/>
        <v>-</v>
      </c>
      <c r="O379" s="74" t="str">
        <f t="shared" si="11"/>
        <v>Scope 3Hotel stay</v>
      </c>
      <c r="Z379" s="74"/>
    </row>
    <row r="380" spans="2:26" s="52" customFormat="1" ht="21" customHeight="1">
      <c r="B380" s="64"/>
      <c r="C380" s="64"/>
      <c r="D380" s="62"/>
      <c r="E380" s="60"/>
      <c r="F380" s="60"/>
      <c r="H380" s="132" t="s">
        <v>444</v>
      </c>
      <c r="I380" s="132" t="s">
        <v>740</v>
      </c>
      <c r="J380" s="64"/>
      <c r="K380" s="64"/>
      <c r="L380" s="64"/>
      <c r="M380" s="65" t="str">
        <f>_xlfn.XLOOKUP(O380,DB!N:N,DB!J:J,"Select Country",0,1)</f>
        <v>Select Country</v>
      </c>
      <c r="N380" s="45" t="str">
        <f t="shared" si="10"/>
        <v>-</v>
      </c>
      <c r="O380" s="74" t="str">
        <f t="shared" si="11"/>
        <v>Scope 3Hotel stay</v>
      </c>
      <c r="Z380" s="74"/>
    </row>
    <row r="381" spans="2:26" s="52" customFormat="1" ht="21" customHeight="1">
      <c r="B381" s="64"/>
      <c r="C381" s="64"/>
      <c r="D381" s="62"/>
      <c r="E381" s="60"/>
      <c r="F381" s="60"/>
      <c r="H381" s="132" t="s">
        <v>444</v>
      </c>
      <c r="I381" s="132" t="s">
        <v>740</v>
      </c>
      <c r="J381" s="64"/>
      <c r="K381" s="64"/>
      <c r="L381" s="64"/>
      <c r="M381" s="65" t="str">
        <f>_xlfn.XLOOKUP(O381,DB!N:N,DB!J:J,"Select Country",0,1)</f>
        <v>Select Country</v>
      </c>
      <c r="N381" s="45" t="str">
        <f t="shared" si="10"/>
        <v>-</v>
      </c>
      <c r="O381" s="74" t="str">
        <f t="shared" si="11"/>
        <v>Scope 3Hotel stay</v>
      </c>
      <c r="Z381" s="74"/>
    </row>
    <row r="382" spans="2:26" s="52" customFormat="1" ht="21" customHeight="1">
      <c r="B382" s="64"/>
      <c r="C382" s="64"/>
      <c r="D382" s="62"/>
      <c r="E382" s="60"/>
      <c r="F382" s="60"/>
      <c r="H382" s="132" t="s">
        <v>444</v>
      </c>
      <c r="I382" s="132" t="s">
        <v>740</v>
      </c>
      <c r="J382" s="64"/>
      <c r="K382" s="64"/>
      <c r="L382" s="64"/>
      <c r="M382" s="65" t="str">
        <f>_xlfn.XLOOKUP(O382,DB!N:N,DB!J:J,"Select Country",0,1)</f>
        <v>Select Country</v>
      </c>
      <c r="N382" s="45" t="str">
        <f t="shared" si="10"/>
        <v>-</v>
      </c>
      <c r="O382" s="74" t="str">
        <f t="shared" si="11"/>
        <v>Scope 3Hotel stay</v>
      </c>
      <c r="Z382" s="74"/>
    </row>
    <row r="383" spans="2:26" s="52" customFormat="1" ht="21" customHeight="1">
      <c r="B383" s="64"/>
      <c r="C383" s="64"/>
      <c r="D383" s="62"/>
      <c r="E383" s="60"/>
      <c r="F383" s="60"/>
      <c r="H383" s="132" t="s">
        <v>444</v>
      </c>
      <c r="I383" s="132" t="s">
        <v>740</v>
      </c>
      <c r="J383" s="64"/>
      <c r="K383" s="64"/>
      <c r="L383" s="64"/>
      <c r="M383" s="65" t="str">
        <f>_xlfn.XLOOKUP(O383,DB!N:N,DB!J:J,"Select Country",0,1)</f>
        <v>Select Country</v>
      </c>
      <c r="N383" s="45" t="str">
        <f t="shared" si="10"/>
        <v>-</v>
      </c>
      <c r="O383" s="74" t="str">
        <f t="shared" si="11"/>
        <v>Scope 3Hotel stay</v>
      </c>
      <c r="Z383" s="74"/>
    </row>
    <row r="384" spans="2:26" s="52" customFormat="1" ht="21" customHeight="1">
      <c r="B384" s="64"/>
      <c r="C384" s="64"/>
      <c r="D384" s="62"/>
      <c r="E384" s="60"/>
      <c r="F384" s="60"/>
      <c r="H384" s="132" t="s">
        <v>444</v>
      </c>
      <c r="I384" s="132" t="s">
        <v>740</v>
      </c>
      <c r="J384" s="64"/>
      <c r="K384" s="64"/>
      <c r="L384" s="64"/>
      <c r="M384" s="65" t="str">
        <f>_xlfn.XLOOKUP(O384,DB!N:N,DB!J:J,"Select Country",0,1)</f>
        <v>Select Country</v>
      </c>
      <c r="N384" s="45" t="str">
        <f t="shared" si="10"/>
        <v>-</v>
      </c>
      <c r="O384" s="74" t="str">
        <f t="shared" si="11"/>
        <v>Scope 3Hotel stay</v>
      </c>
      <c r="Z384" s="74"/>
    </row>
    <row r="385" spans="2:26" s="52" customFormat="1" ht="21" customHeight="1">
      <c r="B385" s="64"/>
      <c r="C385" s="64"/>
      <c r="D385" s="62"/>
      <c r="E385" s="60"/>
      <c r="F385" s="60"/>
      <c r="H385" s="132" t="s">
        <v>444</v>
      </c>
      <c r="I385" s="132" t="s">
        <v>740</v>
      </c>
      <c r="J385" s="64"/>
      <c r="K385" s="64"/>
      <c r="L385" s="64"/>
      <c r="M385" s="65" t="str">
        <f>_xlfn.XLOOKUP(O385,DB!N:N,DB!J:J,"Select Country",0,1)</f>
        <v>Select Country</v>
      </c>
      <c r="N385" s="45" t="str">
        <f t="shared" si="10"/>
        <v>-</v>
      </c>
      <c r="O385" s="74" t="str">
        <f t="shared" si="11"/>
        <v>Scope 3Hotel stay</v>
      </c>
      <c r="Z385" s="74"/>
    </row>
    <row r="386" spans="2:26" s="52" customFormat="1" ht="21" customHeight="1">
      <c r="B386" s="64"/>
      <c r="C386" s="64"/>
      <c r="D386" s="62"/>
      <c r="E386" s="60"/>
      <c r="F386" s="60"/>
      <c r="H386" s="132" t="s">
        <v>444</v>
      </c>
      <c r="I386" s="132" t="s">
        <v>740</v>
      </c>
      <c r="J386" s="64"/>
      <c r="K386" s="64"/>
      <c r="L386" s="64"/>
      <c r="M386" s="65" t="str">
        <f>_xlfn.XLOOKUP(O386,DB!N:N,DB!J:J,"Select Country",0,1)</f>
        <v>Select Country</v>
      </c>
      <c r="N386" s="45" t="str">
        <f t="shared" si="10"/>
        <v>-</v>
      </c>
      <c r="O386" s="74" t="str">
        <f t="shared" si="11"/>
        <v>Scope 3Hotel stay</v>
      </c>
      <c r="Z386" s="74"/>
    </row>
    <row r="387" spans="2:26" s="52" customFormat="1" ht="21" customHeight="1">
      <c r="B387" s="64"/>
      <c r="C387" s="64"/>
      <c r="D387" s="62"/>
      <c r="E387" s="60"/>
      <c r="F387" s="60"/>
      <c r="H387" s="132" t="s">
        <v>444</v>
      </c>
      <c r="I387" s="132" t="s">
        <v>740</v>
      </c>
      <c r="J387" s="64"/>
      <c r="K387" s="64"/>
      <c r="L387" s="64"/>
      <c r="M387" s="65" t="str">
        <f>_xlfn.XLOOKUP(O387,DB!N:N,DB!J:J,"Select Country",0,1)</f>
        <v>Select Country</v>
      </c>
      <c r="N387" s="45" t="str">
        <f t="shared" si="10"/>
        <v>-</v>
      </c>
      <c r="O387" s="74" t="str">
        <f t="shared" si="11"/>
        <v>Scope 3Hotel stay</v>
      </c>
      <c r="Z387" s="74"/>
    </row>
    <row r="388" spans="2:26" s="52" customFormat="1" ht="21" customHeight="1">
      <c r="B388" s="64"/>
      <c r="C388" s="64"/>
      <c r="D388" s="62"/>
      <c r="E388" s="60"/>
      <c r="F388" s="60"/>
      <c r="H388" s="132" t="s">
        <v>444</v>
      </c>
      <c r="I388" s="132" t="s">
        <v>740</v>
      </c>
      <c r="J388" s="64"/>
      <c r="K388" s="64"/>
      <c r="L388" s="64"/>
      <c r="M388" s="65" t="str">
        <f>_xlfn.XLOOKUP(O388,DB!N:N,DB!J:J,"Select Country",0,1)</f>
        <v>Select Country</v>
      </c>
      <c r="N388" s="45" t="str">
        <f t="shared" si="10"/>
        <v>-</v>
      </c>
      <c r="O388" s="74" t="str">
        <f t="shared" si="11"/>
        <v>Scope 3Hotel stay</v>
      </c>
      <c r="Z388" s="74"/>
    </row>
    <row r="389" spans="2:26" s="52" customFormat="1" ht="21" customHeight="1">
      <c r="B389" s="64"/>
      <c r="C389" s="64"/>
      <c r="D389" s="62"/>
      <c r="E389" s="60"/>
      <c r="F389" s="60"/>
      <c r="H389" s="132" t="s">
        <v>444</v>
      </c>
      <c r="I389" s="132" t="s">
        <v>740</v>
      </c>
      <c r="J389" s="64"/>
      <c r="K389" s="64"/>
      <c r="L389" s="64"/>
      <c r="M389" s="65" t="str">
        <f>_xlfn.XLOOKUP(O389,DB!N:N,DB!J:J,"Select Country",0,1)</f>
        <v>Select Country</v>
      </c>
      <c r="N389" s="45" t="str">
        <f t="shared" si="10"/>
        <v>-</v>
      </c>
      <c r="O389" s="74" t="str">
        <f t="shared" si="11"/>
        <v>Scope 3Hotel stay</v>
      </c>
      <c r="Z389" s="74"/>
    </row>
    <row r="390" spans="2:26" s="52" customFormat="1" ht="21" customHeight="1">
      <c r="B390" s="64"/>
      <c r="C390" s="64"/>
      <c r="D390" s="62"/>
      <c r="E390" s="60"/>
      <c r="F390" s="60"/>
      <c r="H390" s="132" t="s">
        <v>444</v>
      </c>
      <c r="I390" s="132" t="s">
        <v>740</v>
      </c>
      <c r="J390" s="64"/>
      <c r="K390" s="64"/>
      <c r="L390" s="64"/>
      <c r="M390" s="65" t="str">
        <f>_xlfn.XLOOKUP(O390,DB!N:N,DB!J:J,"Select Country",0,1)</f>
        <v>Select Country</v>
      </c>
      <c r="N390" s="45" t="str">
        <f t="shared" si="10"/>
        <v>-</v>
      </c>
      <c r="O390" s="74" t="str">
        <f t="shared" si="11"/>
        <v>Scope 3Hotel stay</v>
      </c>
      <c r="Z390" s="74"/>
    </row>
    <row r="391" spans="2:26" s="52" customFormat="1" ht="21" customHeight="1">
      <c r="B391" s="64"/>
      <c r="C391" s="64"/>
      <c r="D391" s="62"/>
      <c r="E391" s="60"/>
      <c r="F391" s="60"/>
      <c r="H391" s="132" t="s">
        <v>444</v>
      </c>
      <c r="I391" s="132" t="s">
        <v>740</v>
      </c>
      <c r="J391" s="64"/>
      <c r="K391" s="64"/>
      <c r="L391" s="64"/>
      <c r="M391" s="65" t="str">
        <f>_xlfn.XLOOKUP(O391,DB!N:N,DB!J:J,"Select Country",0,1)</f>
        <v>Select Country</v>
      </c>
      <c r="N391" s="45" t="str">
        <f t="shared" ref="N391:N400" si="12">IF(J391="","-",M391*L391*K391)</f>
        <v>-</v>
      </c>
      <c r="O391" s="74" t="str">
        <f t="shared" ref="O391:O400" si="13">_xlfn.CONCAT(H391,I391,J391)</f>
        <v>Scope 3Hotel stay</v>
      </c>
      <c r="Z391" s="74"/>
    </row>
    <row r="392" spans="2:26" s="52" customFormat="1" ht="21" customHeight="1">
      <c r="B392" s="64"/>
      <c r="C392" s="64"/>
      <c r="D392" s="62"/>
      <c r="E392" s="60"/>
      <c r="F392" s="60"/>
      <c r="H392" s="132" t="s">
        <v>444</v>
      </c>
      <c r="I392" s="132" t="s">
        <v>740</v>
      </c>
      <c r="J392" s="64"/>
      <c r="K392" s="64"/>
      <c r="L392" s="64"/>
      <c r="M392" s="65" t="str">
        <f>_xlfn.XLOOKUP(O392,DB!N:N,DB!J:J,"Select Country",0,1)</f>
        <v>Select Country</v>
      </c>
      <c r="N392" s="45" t="str">
        <f t="shared" si="12"/>
        <v>-</v>
      </c>
      <c r="O392" s="74" t="str">
        <f t="shared" si="13"/>
        <v>Scope 3Hotel stay</v>
      </c>
      <c r="Z392" s="74"/>
    </row>
    <row r="393" spans="2:26" s="52" customFormat="1" ht="21" customHeight="1">
      <c r="B393" s="64"/>
      <c r="C393" s="64"/>
      <c r="D393" s="62"/>
      <c r="E393" s="60"/>
      <c r="F393" s="60"/>
      <c r="H393" s="132" t="s">
        <v>444</v>
      </c>
      <c r="I393" s="132" t="s">
        <v>740</v>
      </c>
      <c r="J393" s="64"/>
      <c r="K393" s="64"/>
      <c r="L393" s="64"/>
      <c r="M393" s="65" t="str">
        <f>_xlfn.XLOOKUP(O393,DB!N:N,DB!J:J,"Select Country",0,1)</f>
        <v>Select Country</v>
      </c>
      <c r="N393" s="45" t="str">
        <f t="shared" si="12"/>
        <v>-</v>
      </c>
      <c r="O393" s="74" t="str">
        <f t="shared" si="13"/>
        <v>Scope 3Hotel stay</v>
      </c>
      <c r="Z393" s="74"/>
    </row>
    <row r="394" spans="2:26" s="52" customFormat="1" ht="21" customHeight="1">
      <c r="B394" s="64"/>
      <c r="C394" s="64"/>
      <c r="D394" s="62"/>
      <c r="E394" s="60"/>
      <c r="F394" s="60"/>
      <c r="H394" s="132" t="s">
        <v>444</v>
      </c>
      <c r="I394" s="132" t="s">
        <v>740</v>
      </c>
      <c r="J394" s="64"/>
      <c r="K394" s="64"/>
      <c r="L394" s="64"/>
      <c r="M394" s="65" t="str">
        <f>_xlfn.XLOOKUP(O394,DB!N:N,DB!J:J,"Select Country",0,1)</f>
        <v>Select Country</v>
      </c>
      <c r="N394" s="45" t="str">
        <f t="shared" si="12"/>
        <v>-</v>
      </c>
      <c r="O394" s="74" t="str">
        <f t="shared" si="13"/>
        <v>Scope 3Hotel stay</v>
      </c>
      <c r="Z394" s="74"/>
    </row>
    <row r="395" spans="2:26" s="52" customFormat="1" ht="21" customHeight="1">
      <c r="B395" s="64"/>
      <c r="C395" s="64"/>
      <c r="D395" s="62"/>
      <c r="E395" s="60"/>
      <c r="F395" s="60"/>
      <c r="H395" s="132" t="s">
        <v>444</v>
      </c>
      <c r="I395" s="132" t="s">
        <v>740</v>
      </c>
      <c r="J395" s="64"/>
      <c r="K395" s="64"/>
      <c r="L395" s="64"/>
      <c r="M395" s="65" t="str">
        <f>_xlfn.XLOOKUP(O395,DB!N:N,DB!J:J,"Select Country",0,1)</f>
        <v>Select Country</v>
      </c>
      <c r="N395" s="45" t="str">
        <f t="shared" si="12"/>
        <v>-</v>
      </c>
      <c r="O395" s="74" t="str">
        <f t="shared" si="13"/>
        <v>Scope 3Hotel stay</v>
      </c>
      <c r="Z395" s="74"/>
    </row>
    <row r="396" spans="2:26" s="52" customFormat="1" ht="21" customHeight="1">
      <c r="B396" s="64"/>
      <c r="C396" s="64"/>
      <c r="D396" s="62"/>
      <c r="E396" s="60"/>
      <c r="F396" s="60"/>
      <c r="H396" s="132" t="s">
        <v>444</v>
      </c>
      <c r="I396" s="132" t="s">
        <v>740</v>
      </c>
      <c r="J396" s="64"/>
      <c r="K396" s="64"/>
      <c r="L396" s="64"/>
      <c r="M396" s="65" t="str">
        <f>_xlfn.XLOOKUP(O396,DB!N:N,DB!J:J,"Select Country",0,1)</f>
        <v>Select Country</v>
      </c>
      <c r="N396" s="45" t="str">
        <f t="shared" si="12"/>
        <v>-</v>
      </c>
      <c r="O396" s="74" t="str">
        <f t="shared" si="13"/>
        <v>Scope 3Hotel stay</v>
      </c>
      <c r="Z396" s="74"/>
    </row>
    <row r="397" spans="2:26" s="52" customFormat="1" ht="21" customHeight="1">
      <c r="B397" s="64"/>
      <c r="C397" s="64"/>
      <c r="D397" s="62"/>
      <c r="E397" s="60"/>
      <c r="F397" s="60"/>
      <c r="H397" s="132" t="s">
        <v>444</v>
      </c>
      <c r="I397" s="132" t="s">
        <v>740</v>
      </c>
      <c r="J397" s="64"/>
      <c r="K397" s="64"/>
      <c r="L397" s="64"/>
      <c r="M397" s="65" t="str">
        <f>_xlfn.XLOOKUP(O397,DB!N:N,DB!J:J,"Select Country",0,1)</f>
        <v>Select Country</v>
      </c>
      <c r="N397" s="45" t="str">
        <f t="shared" si="12"/>
        <v>-</v>
      </c>
      <c r="O397" s="74" t="str">
        <f t="shared" si="13"/>
        <v>Scope 3Hotel stay</v>
      </c>
      <c r="Z397" s="74"/>
    </row>
    <row r="398" spans="2:26" s="52" customFormat="1" ht="21" customHeight="1">
      <c r="B398" s="64"/>
      <c r="C398" s="64"/>
      <c r="D398" s="62"/>
      <c r="E398" s="60"/>
      <c r="F398" s="60"/>
      <c r="H398" s="132" t="s">
        <v>444</v>
      </c>
      <c r="I398" s="132" t="s">
        <v>740</v>
      </c>
      <c r="J398" s="64"/>
      <c r="K398" s="64"/>
      <c r="L398" s="64"/>
      <c r="M398" s="65" t="str">
        <f>_xlfn.XLOOKUP(O398,DB!N:N,DB!J:J,"Select Country",0,1)</f>
        <v>Select Country</v>
      </c>
      <c r="N398" s="45" t="str">
        <f t="shared" si="12"/>
        <v>-</v>
      </c>
      <c r="O398" s="74" t="str">
        <f t="shared" si="13"/>
        <v>Scope 3Hotel stay</v>
      </c>
      <c r="Z398" s="74"/>
    </row>
    <row r="399" spans="2:26" s="52" customFormat="1" ht="21" customHeight="1">
      <c r="B399" s="64"/>
      <c r="C399" s="64"/>
      <c r="D399" s="62"/>
      <c r="E399" s="60"/>
      <c r="F399" s="60"/>
      <c r="H399" s="132" t="s">
        <v>444</v>
      </c>
      <c r="I399" s="132" t="s">
        <v>740</v>
      </c>
      <c r="J399" s="64"/>
      <c r="K399" s="64"/>
      <c r="L399" s="64"/>
      <c r="M399" s="65" t="str">
        <f>_xlfn.XLOOKUP(O399,DB!N:N,DB!J:J,"Select Country",0,1)</f>
        <v>Select Country</v>
      </c>
      <c r="N399" s="45" t="str">
        <f t="shared" si="12"/>
        <v>-</v>
      </c>
      <c r="O399" s="74" t="str">
        <f t="shared" si="13"/>
        <v>Scope 3Hotel stay</v>
      </c>
      <c r="Z399" s="74"/>
    </row>
    <row r="400" spans="2:26" s="52" customFormat="1" ht="21" customHeight="1">
      <c r="B400" s="64"/>
      <c r="C400" s="64"/>
      <c r="D400" s="62"/>
      <c r="E400" s="60"/>
      <c r="F400" s="60"/>
      <c r="H400" s="132" t="s">
        <v>444</v>
      </c>
      <c r="I400" s="132" t="s">
        <v>740</v>
      </c>
      <c r="J400" s="64"/>
      <c r="K400" s="64"/>
      <c r="L400" s="64"/>
      <c r="M400" s="65" t="str">
        <f>_xlfn.XLOOKUP(O400,DB!N:N,DB!J:J,"Select Country",0,1)</f>
        <v>Select Country</v>
      </c>
      <c r="N400" s="45" t="str">
        <f t="shared" si="12"/>
        <v>-</v>
      </c>
      <c r="O400" s="74" t="str">
        <f t="shared" si="13"/>
        <v>Scope 3Hotel stay</v>
      </c>
      <c r="Z400" s="74"/>
    </row>
  </sheetData>
  <sheetProtection algorithmName="SHA-512" hashValue="2EGzV1CcVZSsGPF7Mag1F1EI4YebkOO+Cf2yOadkuIQKmxeyARARY8SpbmotSaRocx5gL1JZ1gOXIe91XpDUtw==" saltValue="Y5ftQTkmOVuUZjFqLxYQ9Q==" spinCount="100000" sheet="1" objects="1" scenarios="1" selectLockedCells="1"/>
  <mergeCells count="6">
    <mergeCell ref="B2:E2"/>
    <mergeCell ref="B3:E3"/>
    <mergeCell ref="B4:E4"/>
    <mergeCell ref="J2:L2"/>
    <mergeCell ref="J3:L3"/>
    <mergeCell ref="J4:L4"/>
  </mergeCells>
  <dataValidations count="3">
    <dataValidation type="list" allowBlank="1" showInputMessage="1" showErrorMessage="1" sqref="E6:E400" xr:uid="{2683756C-4122-A047-BE82-7A6BB3C5013A}">
      <formula1>"Single way, Return"</formula1>
    </dataValidation>
    <dataValidation type="list" allowBlank="1" showInputMessage="1" showErrorMessage="1" sqref="D6:D400" xr:uid="{5A2A88A6-738B-404C-B3E1-C99CE1C0147D}">
      <formula1>"Economy, Business, Private jet"</formula1>
    </dataValidation>
    <dataValidation type="list" allowBlank="1" showInputMessage="1" showErrorMessage="1" sqref="J6:J400" xr:uid="{763C55D1-6F88-4659-A8FB-CEAF21F19551}">
      <formula1>$Z$6:$Z$61</formula1>
    </dataValidation>
  </dataValidations>
  <hyperlinks>
    <hyperlink ref="F4" r:id="rId1" xr:uid="{7A39BED4-AD0E-334B-9593-63C1FED9B338}"/>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FECF2-3626-48B0-9E5B-BA3AFE0873CF}">
  <sheetPr>
    <tabColor rgb="FFB07EB4"/>
  </sheetPr>
  <dimension ref="A1:I135"/>
  <sheetViews>
    <sheetView zoomScaleNormal="100" workbookViewId="0">
      <pane ySplit="7" topLeftCell="A8" activePane="bottomLeft" state="frozen"/>
      <selection pane="bottomLeft" activeCell="E17" sqref="E17"/>
    </sheetView>
  </sheetViews>
  <sheetFormatPr defaultColWidth="10.83203125" defaultRowHeight="15.5"/>
  <cols>
    <col min="1" max="1" width="6.58203125" style="107" customWidth="1"/>
    <col min="2" max="2" width="33.58203125" style="89" customWidth="1"/>
    <col min="3" max="3" width="24.5" style="89" customWidth="1"/>
    <col min="4" max="4" width="21.83203125" style="89" customWidth="1"/>
    <col min="5" max="5" width="14.5" style="89" customWidth="1"/>
    <col min="6" max="6" width="13.33203125" style="189" bestFit="1" customWidth="1"/>
    <col min="7" max="8" width="16.83203125" style="190" customWidth="1"/>
    <col min="9" max="9" width="11.58203125" style="89" customWidth="1"/>
    <col min="10" max="16384" width="10.83203125" style="89"/>
  </cols>
  <sheetData>
    <row r="1" spans="1:9" s="79" customFormat="1">
      <c r="A1" s="196"/>
      <c r="C1" s="197"/>
      <c r="D1" s="198"/>
      <c r="E1" s="198"/>
      <c r="F1" s="199"/>
      <c r="G1" s="81"/>
      <c r="H1" s="81"/>
    </row>
    <row r="2" spans="1:9" s="84" customFormat="1" ht="16" customHeight="1">
      <c r="A2" s="200"/>
      <c r="B2" s="242" t="s">
        <v>7969</v>
      </c>
      <c r="C2" s="242"/>
      <c r="D2" s="242"/>
      <c r="E2" s="242"/>
      <c r="F2" s="242"/>
      <c r="G2" s="242"/>
      <c r="H2" s="242"/>
    </row>
    <row r="3" spans="1:9" s="84" customFormat="1" ht="35.5" customHeight="1">
      <c r="A3" s="200"/>
      <c r="B3" s="258" t="s">
        <v>7930</v>
      </c>
      <c r="C3" s="258"/>
      <c r="D3" s="258"/>
      <c r="E3" s="258"/>
      <c r="F3" s="258"/>
      <c r="G3" s="258"/>
      <c r="H3" s="258"/>
    </row>
    <row r="4" spans="1:9" s="84" customFormat="1" ht="18.649999999999999" customHeight="1">
      <c r="A4" s="200"/>
      <c r="B4" s="256" t="s">
        <v>7953</v>
      </c>
      <c r="C4" s="256"/>
      <c r="D4" s="256"/>
      <c r="E4" s="256"/>
      <c r="F4" s="256"/>
      <c r="G4" s="256"/>
      <c r="H4" s="256"/>
    </row>
    <row r="5" spans="1:9" s="84" customFormat="1" ht="17.149999999999999" customHeight="1">
      <c r="A5" s="200"/>
      <c r="B5" s="201"/>
      <c r="C5" s="201"/>
      <c r="D5" s="201"/>
      <c r="E5" s="201"/>
      <c r="F5" s="202"/>
      <c r="G5" s="201"/>
      <c r="H5" s="201"/>
    </row>
    <row r="6" spans="1:9" s="84" customFormat="1" ht="25" customHeight="1">
      <c r="A6" s="200"/>
      <c r="B6" s="257" t="s">
        <v>7931</v>
      </c>
      <c r="C6" s="257"/>
      <c r="D6" s="257"/>
      <c r="E6" s="257"/>
      <c r="F6" s="257"/>
      <c r="G6" s="257"/>
      <c r="H6" s="257"/>
    </row>
    <row r="7" spans="1:9" s="206" customFormat="1" ht="30" customHeight="1">
      <c r="A7" s="203"/>
      <c r="B7" s="188" t="s">
        <v>492</v>
      </c>
      <c r="C7" s="188" t="s">
        <v>132</v>
      </c>
      <c r="D7" s="188" t="s">
        <v>7</v>
      </c>
      <c r="E7" s="204" t="s">
        <v>8</v>
      </c>
      <c r="F7" s="205" t="s">
        <v>134</v>
      </c>
      <c r="G7" s="204" t="s">
        <v>425</v>
      </c>
      <c r="H7" s="204" t="s">
        <v>506</v>
      </c>
    </row>
    <row r="8" spans="1:9" ht="19.5" customHeight="1">
      <c r="A8" s="194" t="s">
        <v>7929</v>
      </c>
      <c r="B8" s="195" t="s">
        <v>725</v>
      </c>
      <c r="C8" s="195" t="s">
        <v>212</v>
      </c>
      <c r="D8" s="195" t="s">
        <v>141</v>
      </c>
      <c r="E8" s="62"/>
      <c r="F8" s="193" t="str">
        <f>_xlfn.XLOOKUP(I8,DB!N:N,DB!J:J,"Select Unit",0,1)</f>
        <v>Select Unit</v>
      </c>
      <c r="G8" s="60"/>
      <c r="H8" s="191" t="str">
        <f t="shared" ref="H8:H26" si="0">IF(OR(ISBLANK(E8),ISBLANK(F8),ISBLANK(G8)),"-",(G8*F8))</f>
        <v>-</v>
      </c>
      <c r="I8" s="192" t="str">
        <f t="shared" ref="I8:I26" si="1">CONCATENATE(A8,B8,C8,D8,E8)</f>
        <v>Scope 3Managed assets- vehiclesManaged cars (by size)Small carDiesel</v>
      </c>
    </row>
    <row r="9" spans="1:9" ht="19.5" customHeight="1">
      <c r="A9" s="194" t="s">
        <v>7929</v>
      </c>
      <c r="B9" s="195" t="s">
        <v>725</v>
      </c>
      <c r="C9" s="195" t="s">
        <v>212</v>
      </c>
      <c r="D9" s="195" t="s">
        <v>207</v>
      </c>
      <c r="E9" s="62"/>
      <c r="F9" s="193" t="str">
        <f>_xlfn.XLOOKUP(I9,DB!N:N,DB!J:J,"Select Unit",0,1)</f>
        <v>Select Unit</v>
      </c>
      <c r="G9" s="60"/>
      <c r="H9" s="191" t="str">
        <f t="shared" si="0"/>
        <v>-</v>
      </c>
      <c r="I9" s="192" t="str">
        <f t="shared" si="1"/>
        <v>Scope 3Managed assets- vehiclesManaged cars (by size)Small carPetrol</v>
      </c>
    </row>
    <row r="10" spans="1:9" ht="19.5" customHeight="1">
      <c r="A10" s="194" t="s">
        <v>7929</v>
      </c>
      <c r="B10" s="195" t="s">
        <v>725</v>
      </c>
      <c r="C10" s="195" t="s">
        <v>212</v>
      </c>
      <c r="D10" s="195" t="s">
        <v>215</v>
      </c>
      <c r="E10" s="62"/>
      <c r="F10" s="193" t="str">
        <f>_xlfn.XLOOKUP(I10,DB!N:N,DB!J:J,"Select Unit",0,1)</f>
        <v>Select Unit</v>
      </c>
      <c r="G10" s="60"/>
      <c r="H10" s="191" t="str">
        <f t="shared" si="0"/>
        <v>-</v>
      </c>
      <c r="I10" s="192" t="str">
        <f t="shared" si="1"/>
        <v>Scope 3Managed assets- vehiclesManaged cars (by size)Small carHybrid</v>
      </c>
    </row>
    <row r="11" spans="1:9" ht="19.5" customHeight="1">
      <c r="A11" s="194" t="s">
        <v>7929</v>
      </c>
      <c r="B11" s="195" t="s">
        <v>725</v>
      </c>
      <c r="C11" s="195" t="s">
        <v>212</v>
      </c>
      <c r="D11" s="195" t="s">
        <v>10</v>
      </c>
      <c r="E11" s="62"/>
      <c r="F11" s="193" t="str">
        <f>_xlfn.XLOOKUP(I11,DB!N:N,DB!J:J,"Select Unit",0,1)</f>
        <v>Select Unit</v>
      </c>
      <c r="G11" s="60"/>
      <c r="H11" s="191" t="str">
        <f t="shared" si="0"/>
        <v>-</v>
      </c>
      <c r="I11" s="192" t="str">
        <f t="shared" si="1"/>
        <v>Scope 3Managed assets- vehiclesManaged cars (by size)Small carCNG</v>
      </c>
    </row>
    <row r="12" spans="1:9" ht="19.5" customHeight="1">
      <c r="A12" s="194" t="s">
        <v>7929</v>
      </c>
      <c r="B12" s="195" t="s">
        <v>725</v>
      </c>
      <c r="C12" s="195" t="s">
        <v>212</v>
      </c>
      <c r="D12" s="195" t="s">
        <v>12</v>
      </c>
      <c r="E12" s="62"/>
      <c r="F12" s="193" t="str">
        <f>_xlfn.XLOOKUP(I12,DB!N:N,DB!J:J,"Select Unit",0,1)</f>
        <v>Select Unit</v>
      </c>
      <c r="G12" s="60"/>
      <c r="H12" s="191" t="str">
        <f t="shared" si="0"/>
        <v>-</v>
      </c>
      <c r="I12" s="192" t="str">
        <f t="shared" si="1"/>
        <v>Scope 3Managed assets- vehiclesManaged cars (by size)Small carLPG</v>
      </c>
    </row>
    <row r="13" spans="1:9" ht="19.5" customHeight="1">
      <c r="A13" s="194" t="s">
        <v>7929</v>
      </c>
      <c r="B13" s="195" t="s">
        <v>725</v>
      </c>
      <c r="C13" s="195" t="s">
        <v>212</v>
      </c>
      <c r="D13" s="195" t="s">
        <v>208</v>
      </c>
      <c r="E13" s="62"/>
      <c r="F13" s="193" t="str">
        <f>_xlfn.XLOOKUP(I13,DB!N:N,DB!J:J,"Select Unit",0,1)</f>
        <v>Select Unit</v>
      </c>
      <c r="G13" s="60"/>
      <c r="H13" s="191" t="str">
        <f t="shared" si="0"/>
        <v>-</v>
      </c>
      <c r="I13" s="192" t="str">
        <f t="shared" si="1"/>
        <v>Scope 3Managed assets- vehiclesManaged cars (by size)Small carUnknown</v>
      </c>
    </row>
    <row r="14" spans="1:9" ht="19.5" customHeight="1">
      <c r="A14" s="194" t="s">
        <v>7929</v>
      </c>
      <c r="B14" s="195" t="s">
        <v>725</v>
      </c>
      <c r="C14" s="195" t="s">
        <v>212</v>
      </c>
      <c r="D14" s="195" t="s">
        <v>607</v>
      </c>
      <c r="E14" s="62"/>
      <c r="F14" s="193" t="str">
        <f>_xlfn.XLOOKUP(I14,DB!N:N,DB!J:J,"Select Unit",0,1)</f>
        <v>Select Unit</v>
      </c>
      <c r="G14" s="60"/>
      <c r="H14" s="191" t="str">
        <f t="shared" si="0"/>
        <v>-</v>
      </c>
      <c r="I14" s="192" t="str">
        <f t="shared" si="1"/>
        <v>Scope 3Managed assets- vehiclesManaged cars (by size)Small carPlug-in Hybrid Electric Vehicle</v>
      </c>
    </row>
    <row r="15" spans="1:9" ht="19.5" customHeight="1">
      <c r="A15" s="194" t="s">
        <v>7929</v>
      </c>
      <c r="B15" s="195" t="s">
        <v>725</v>
      </c>
      <c r="C15" s="195" t="s">
        <v>212</v>
      </c>
      <c r="D15" s="195" t="s">
        <v>608</v>
      </c>
      <c r="E15" s="62"/>
      <c r="F15" s="193" t="str">
        <f>_xlfn.XLOOKUP(I15,DB!N:N,DB!J:J,"Select Unit",0,1)</f>
        <v>Select Unit</v>
      </c>
      <c r="G15" s="60"/>
      <c r="H15" s="191" t="str">
        <f t="shared" si="0"/>
        <v>-</v>
      </c>
      <c r="I15" s="192" t="str">
        <f t="shared" si="1"/>
        <v>Scope 3Managed assets- vehiclesManaged cars (by size)Small carBattery Electric Vehicle</v>
      </c>
    </row>
    <row r="16" spans="1:9" ht="19.5" customHeight="1">
      <c r="A16" s="194" t="s">
        <v>7929</v>
      </c>
      <c r="B16" s="195" t="s">
        <v>725</v>
      </c>
      <c r="C16" s="195" t="s">
        <v>136</v>
      </c>
      <c r="D16" s="195" t="s">
        <v>141</v>
      </c>
      <c r="E16" s="62"/>
      <c r="F16" s="193" t="str">
        <f>_xlfn.XLOOKUP(I16,DB!N:N,DB!J:J,"Select Unit",0,1)</f>
        <v>Select Unit</v>
      </c>
      <c r="G16" s="60"/>
      <c r="H16" s="191" t="str">
        <f t="shared" si="0"/>
        <v>-</v>
      </c>
      <c r="I16" s="192" t="str">
        <f t="shared" si="1"/>
        <v>Scope 3Managed assets- vehiclesManaged cars (by size)Medium carDiesel</v>
      </c>
    </row>
    <row r="17" spans="1:9" ht="19.5" customHeight="1">
      <c r="A17" s="194" t="s">
        <v>7929</v>
      </c>
      <c r="B17" s="195" t="s">
        <v>725</v>
      </c>
      <c r="C17" s="195" t="s">
        <v>136</v>
      </c>
      <c r="D17" s="195" t="s">
        <v>207</v>
      </c>
      <c r="E17" s="62"/>
      <c r="F17" s="193" t="str">
        <f>_xlfn.XLOOKUP(I17,DB!N:N,DB!J:J,"Select Unit",0,1)</f>
        <v>Select Unit</v>
      </c>
      <c r="G17" s="60"/>
      <c r="H17" s="191" t="str">
        <f t="shared" si="0"/>
        <v>-</v>
      </c>
      <c r="I17" s="192" t="str">
        <f t="shared" si="1"/>
        <v>Scope 3Managed assets- vehiclesManaged cars (by size)Medium carPetrol</v>
      </c>
    </row>
    <row r="18" spans="1:9" ht="19.5" customHeight="1">
      <c r="A18" s="194" t="s">
        <v>7929</v>
      </c>
      <c r="B18" s="195" t="s">
        <v>725</v>
      </c>
      <c r="C18" s="195" t="s">
        <v>136</v>
      </c>
      <c r="D18" s="195" t="s">
        <v>215</v>
      </c>
      <c r="E18" s="62"/>
      <c r="F18" s="193" t="str">
        <f>_xlfn.XLOOKUP(I18,DB!N:N,DB!J:J,"Select Unit",0,1)</f>
        <v>Select Unit</v>
      </c>
      <c r="G18" s="60"/>
      <c r="H18" s="191" t="str">
        <f t="shared" si="0"/>
        <v>-</v>
      </c>
      <c r="I18" s="192" t="str">
        <f t="shared" si="1"/>
        <v>Scope 3Managed assets- vehiclesManaged cars (by size)Medium carHybrid</v>
      </c>
    </row>
    <row r="19" spans="1:9" ht="19.5" customHeight="1">
      <c r="A19" s="194" t="s">
        <v>7929</v>
      </c>
      <c r="B19" s="195" t="s">
        <v>725</v>
      </c>
      <c r="C19" s="195" t="s">
        <v>136</v>
      </c>
      <c r="D19" s="195" t="s">
        <v>10</v>
      </c>
      <c r="E19" s="62"/>
      <c r="F19" s="193" t="str">
        <f>_xlfn.XLOOKUP(I19,DB!N:N,DB!J:J,"Select Unit",0,1)</f>
        <v>Select Unit</v>
      </c>
      <c r="G19" s="60"/>
      <c r="H19" s="191" t="str">
        <f t="shared" si="0"/>
        <v>-</v>
      </c>
      <c r="I19" s="192" t="str">
        <f t="shared" si="1"/>
        <v>Scope 3Managed assets- vehiclesManaged cars (by size)Medium carCNG</v>
      </c>
    </row>
    <row r="20" spans="1:9" ht="19.5" customHeight="1">
      <c r="A20" s="194" t="s">
        <v>7929</v>
      </c>
      <c r="B20" s="195" t="s">
        <v>725</v>
      </c>
      <c r="C20" s="195" t="s">
        <v>136</v>
      </c>
      <c r="D20" s="195" t="s">
        <v>12</v>
      </c>
      <c r="E20" s="62"/>
      <c r="F20" s="193" t="str">
        <f>_xlfn.XLOOKUP(I20,DB!N:N,DB!J:J,"Select Unit",0,1)</f>
        <v>Select Unit</v>
      </c>
      <c r="G20" s="60"/>
      <c r="H20" s="191" t="str">
        <f t="shared" si="0"/>
        <v>-</v>
      </c>
      <c r="I20" s="192" t="str">
        <f t="shared" si="1"/>
        <v>Scope 3Managed assets- vehiclesManaged cars (by size)Medium carLPG</v>
      </c>
    </row>
    <row r="21" spans="1:9" ht="19.5" customHeight="1">
      <c r="A21" s="194" t="s">
        <v>7929</v>
      </c>
      <c r="B21" s="195" t="s">
        <v>725</v>
      </c>
      <c r="C21" s="195" t="s">
        <v>136</v>
      </c>
      <c r="D21" s="195" t="s">
        <v>208</v>
      </c>
      <c r="E21" s="62"/>
      <c r="F21" s="193" t="str">
        <f>_xlfn.XLOOKUP(I21,DB!N:N,DB!J:J,"Select Unit",0,1)</f>
        <v>Select Unit</v>
      </c>
      <c r="G21" s="60"/>
      <c r="H21" s="191" t="str">
        <f t="shared" si="0"/>
        <v>-</v>
      </c>
      <c r="I21" s="192" t="str">
        <f t="shared" si="1"/>
        <v>Scope 3Managed assets- vehiclesManaged cars (by size)Medium carUnknown</v>
      </c>
    </row>
    <row r="22" spans="1:9" ht="19.5" customHeight="1">
      <c r="A22" s="194" t="s">
        <v>7929</v>
      </c>
      <c r="B22" s="195" t="s">
        <v>725</v>
      </c>
      <c r="C22" s="195" t="s">
        <v>136</v>
      </c>
      <c r="D22" s="195" t="s">
        <v>607</v>
      </c>
      <c r="E22" s="62"/>
      <c r="F22" s="193" t="str">
        <f>_xlfn.XLOOKUP(I22,DB!N:N,DB!J:J,"Select Unit",0,1)</f>
        <v>Select Unit</v>
      </c>
      <c r="G22" s="60"/>
      <c r="H22" s="191" t="str">
        <f t="shared" si="0"/>
        <v>-</v>
      </c>
      <c r="I22" s="192" t="str">
        <f t="shared" si="1"/>
        <v>Scope 3Managed assets- vehiclesManaged cars (by size)Medium carPlug-in Hybrid Electric Vehicle</v>
      </c>
    </row>
    <row r="23" spans="1:9" ht="19.5" customHeight="1">
      <c r="A23" s="194" t="s">
        <v>7929</v>
      </c>
      <c r="B23" s="195" t="s">
        <v>725</v>
      </c>
      <c r="C23" s="195" t="s">
        <v>136</v>
      </c>
      <c r="D23" s="195" t="s">
        <v>608</v>
      </c>
      <c r="E23" s="62"/>
      <c r="F23" s="193" t="str">
        <f>_xlfn.XLOOKUP(I23,DB!N:N,DB!J:J,"Select Unit",0,1)</f>
        <v>Select Unit</v>
      </c>
      <c r="G23" s="60"/>
      <c r="H23" s="191" t="str">
        <f t="shared" si="0"/>
        <v>-</v>
      </c>
      <c r="I23" s="192" t="str">
        <f t="shared" si="1"/>
        <v>Scope 3Managed assets- vehiclesManaged cars (by size)Medium carBattery Electric Vehicle</v>
      </c>
    </row>
    <row r="24" spans="1:9" ht="19.5" customHeight="1">
      <c r="A24" s="194" t="s">
        <v>7929</v>
      </c>
      <c r="B24" s="195" t="s">
        <v>725</v>
      </c>
      <c r="C24" s="195" t="s">
        <v>213</v>
      </c>
      <c r="D24" s="195" t="s">
        <v>141</v>
      </c>
      <c r="E24" s="62"/>
      <c r="F24" s="193" t="str">
        <f>_xlfn.XLOOKUP(I24,DB!N:N,DB!J:J,"Select Unit",0,1)</f>
        <v>Select Unit</v>
      </c>
      <c r="G24" s="60"/>
      <c r="H24" s="191" t="str">
        <f t="shared" si="0"/>
        <v>-</v>
      </c>
      <c r="I24" s="192" t="str">
        <f t="shared" si="1"/>
        <v>Scope 3Managed assets- vehiclesManaged cars (by size)Large carDiesel</v>
      </c>
    </row>
    <row r="25" spans="1:9" ht="19.5" customHeight="1">
      <c r="A25" s="194" t="s">
        <v>7929</v>
      </c>
      <c r="B25" s="195" t="s">
        <v>725</v>
      </c>
      <c r="C25" s="195" t="s">
        <v>213</v>
      </c>
      <c r="D25" s="195" t="s">
        <v>207</v>
      </c>
      <c r="E25" s="62"/>
      <c r="F25" s="193" t="str">
        <f>_xlfn.XLOOKUP(I25,DB!N:N,DB!J:J,"Select Unit",0,1)</f>
        <v>Select Unit</v>
      </c>
      <c r="G25" s="60"/>
      <c r="H25" s="191" t="str">
        <f t="shared" si="0"/>
        <v>-</v>
      </c>
      <c r="I25" s="192" t="str">
        <f t="shared" si="1"/>
        <v>Scope 3Managed assets- vehiclesManaged cars (by size)Large carPetrol</v>
      </c>
    </row>
    <row r="26" spans="1:9" ht="19.5" customHeight="1">
      <c r="A26" s="194" t="s">
        <v>7929</v>
      </c>
      <c r="B26" s="195" t="s">
        <v>725</v>
      </c>
      <c r="C26" s="195" t="s">
        <v>213</v>
      </c>
      <c r="D26" s="195" t="s">
        <v>215</v>
      </c>
      <c r="E26" s="62"/>
      <c r="F26" s="193" t="str">
        <f>_xlfn.XLOOKUP(I26,DB!N:N,DB!J:J,"Select Unit",0,1)</f>
        <v>Select Unit</v>
      </c>
      <c r="G26" s="60"/>
      <c r="H26" s="191" t="str">
        <f t="shared" si="0"/>
        <v>-</v>
      </c>
      <c r="I26" s="192" t="str">
        <f t="shared" si="1"/>
        <v>Scope 3Managed assets- vehiclesManaged cars (by size)Large carHybrid</v>
      </c>
    </row>
    <row r="27" spans="1:9" ht="19.5" customHeight="1">
      <c r="A27" s="194" t="s">
        <v>7929</v>
      </c>
      <c r="B27" s="195" t="s">
        <v>725</v>
      </c>
      <c r="C27" s="195" t="s">
        <v>213</v>
      </c>
      <c r="D27" s="195" t="s">
        <v>10</v>
      </c>
      <c r="E27" s="62"/>
      <c r="F27" s="193" t="str">
        <f>_xlfn.XLOOKUP(I27,DB!N:N,DB!J:J,"Select Unit",0,1)</f>
        <v>Select Unit</v>
      </c>
      <c r="G27" s="60"/>
      <c r="H27" s="191" t="str">
        <f t="shared" ref="H27:H90" si="2">IF(OR(ISBLANK(E27),ISBLANK(F27),ISBLANK(G27)),"-",(G27*F27))</f>
        <v>-</v>
      </c>
      <c r="I27" s="192" t="str">
        <f t="shared" ref="I27:I90" si="3">CONCATENATE(A27,B27,C27,D27,E27)</f>
        <v>Scope 3Managed assets- vehiclesManaged cars (by size)Large carCNG</v>
      </c>
    </row>
    <row r="28" spans="1:9" ht="19.5" customHeight="1">
      <c r="A28" s="194" t="s">
        <v>7929</v>
      </c>
      <c r="B28" s="195" t="s">
        <v>725</v>
      </c>
      <c r="C28" s="195" t="s">
        <v>213</v>
      </c>
      <c r="D28" s="195" t="s">
        <v>12</v>
      </c>
      <c r="E28" s="62"/>
      <c r="F28" s="193" t="str">
        <f>_xlfn.XLOOKUP(I28,DB!N:N,DB!J:J,"Select Unit",0,1)</f>
        <v>Select Unit</v>
      </c>
      <c r="G28" s="60"/>
      <c r="H28" s="191" t="str">
        <f t="shared" si="2"/>
        <v>-</v>
      </c>
      <c r="I28" s="192" t="str">
        <f t="shared" si="3"/>
        <v>Scope 3Managed assets- vehiclesManaged cars (by size)Large carLPG</v>
      </c>
    </row>
    <row r="29" spans="1:9" ht="19.5" customHeight="1">
      <c r="A29" s="194" t="s">
        <v>7929</v>
      </c>
      <c r="B29" s="195" t="s">
        <v>725</v>
      </c>
      <c r="C29" s="195" t="s">
        <v>213</v>
      </c>
      <c r="D29" s="195" t="s">
        <v>208</v>
      </c>
      <c r="E29" s="62"/>
      <c r="F29" s="193" t="str">
        <f>_xlfn.XLOOKUP(I29,DB!N:N,DB!J:J,"Select Unit",0,1)</f>
        <v>Select Unit</v>
      </c>
      <c r="G29" s="60"/>
      <c r="H29" s="191" t="str">
        <f t="shared" si="2"/>
        <v>-</v>
      </c>
      <c r="I29" s="192" t="str">
        <f t="shared" si="3"/>
        <v>Scope 3Managed assets- vehiclesManaged cars (by size)Large carUnknown</v>
      </c>
    </row>
    <row r="30" spans="1:9" ht="19.5" customHeight="1">
      <c r="A30" s="194" t="s">
        <v>7929</v>
      </c>
      <c r="B30" s="195" t="s">
        <v>725</v>
      </c>
      <c r="C30" s="195" t="s">
        <v>213</v>
      </c>
      <c r="D30" s="195" t="s">
        <v>607</v>
      </c>
      <c r="E30" s="62"/>
      <c r="F30" s="193" t="str">
        <f>_xlfn.XLOOKUP(I30,DB!N:N,DB!J:J,"Select Unit",0,1)</f>
        <v>Select Unit</v>
      </c>
      <c r="G30" s="60"/>
      <c r="H30" s="191" t="str">
        <f t="shared" si="2"/>
        <v>-</v>
      </c>
      <c r="I30" s="192" t="str">
        <f t="shared" si="3"/>
        <v>Scope 3Managed assets- vehiclesManaged cars (by size)Large carPlug-in Hybrid Electric Vehicle</v>
      </c>
    </row>
    <row r="31" spans="1:9" ht="19.5" customHeight="1">
      <c r="A31" s="194" t="s">
        <v>7929</v>
      </c>
      <c r="B31" s="195" t="s">
        <v>725</v>
      </c>
      <c r="C31" s="195" t="s">
        <v>213</v>
      </c>
      <c r="D31" s="195" t="s">
        <v>608</v>
      </c>
      <c r="E31" s="62"/>
      <c r="F31" s="193" t="str">
        <f>_xlfn.XLOOKUP(I31,DB!N:N,DB!J:J,"Select Unit",0,1)</f>
        <v>Select Unit</v>
      </c>
      <c r="G31" s="60"/>
      <c r="H31" s="191" t="str">
        <f t="shared" si="2"/>
        <v>-</v>
      </c>
      <c r="I31" s="192" t="str">
        <f t="shared" si="3"/>
        <v>Scope 3Managed assets- vehiclesManaged cars (by size)Large carBattery Electric Vehicle</v>
      </c>
    </row>
    <row r="32" spans="1:9" ht="19.5" customHeight="1">
      <c r="A32" s="194" t="s">
        <v>7929</v>
      </c>
      <c r="B32" s="195" t="s">
        <v>725</v>
      </c>
      <c r="C32" s="195" t="s">
        <v>214</v>
      </c>
      <c r="D32" s="195" t="s">
        <v>141</v>
      </c>
      <c r="E32" s="62"/>
      <c r="F32" s="193" t="str">
        <f>_xlfn.XLOOKUP(I32,DB!N:N,DB!J:J,"Select Unit",0,1)</f>
        <v>Select Unit</v>
      </c>
      <c r="G32" s="60"/>
      <c r="H32" s="191" t="str">
        <f t="shared" si="2"/>
        <v>-</v>
      </c>
      <c r="I32" s="192" t="str">
        <f t="shared" si="3"/>
        <v>Scope 3Managed assets- vehiclesManaged cars (by size)Average carDiesel</v>
      </c>
    </row>
    <row r="33" spans="1:9" ht="19.5" customHeight="1">
      <c r="A33" s="194" t="s">
        <v>7929</v>
      </c>
      <c r="B33" s="195" t="s">
        <v>725</v>
      </c>
      <c r="C33" s="195" t="s">
        <v>214</v>
      </c>
      <c r="D33" s="195" t="s">
        <v>207</v>
      </c>
      <c r="E33" s="62"/>
      <c r="F33" s="193" t="str">
        <f>_xlfn.XLOOKUP(I33,DB!N:N,DB!J:J,"Select Unit",0,1)</f>
        <v>Select Unit</v>
      </c>
      <c r="G33" s="60"/>
      <c r="H33" s="191" t="str">
        <f t="shared" si="2"/>
        <v>-</v>
      </c>
      <c r="I33" s="192" t="str">
        <f t="shared" si="3"/>
        <v>Scope 3Managed assets- vehiclesManaged cars (by size)Average carPetrol</v>
      </c>
    </row>
    <row r="34" spans="1:9" ht="19.5" customHeight="1">
      <c r="A34" s="194" t="s">
        <v>7929</v>
      </c>
      <c r="B34" s="195" t="s">
        <v>725</v>
      </c>
      <c r="C34" s="195" t="s">
        <v>214</v>
      </c>
      <c r="D34" s="195" t="s">
        <v>215</v>
      </c>
      <c r="E34" s="62"/>
      <c r="F34" s="193" t="str">
        <f>_xlfn.XLOOKUP(I34,DB!N:N,DB!J:J,"Select Unit",0,1)</f>
        <v>Select Unit</v>
      </c>
      <c r="G34" s="60"/>
      <c r="H34" s="191" t="str">
        <f t="shared" si="2"/>
        <v>-</v>
      </c>
      <c r="I34" s="192" t="str">
        <f t="shared" si="3"/>
        <v>Scope 3Managed assets- vehiclesManaged cars (by size)Average carHybrid</v>
      </c>
    </row>
    <row r="35" spans="1:9" ht="19.5" customHeight="1">
      <c r="A35" s="194" t="s">
        <v>7929</v>
      </c>
      <c r="B35" s="195" t="s">
        <v>725</v>
      </c>
      <c r="C35" s="195" t="s">
        <v>214</v>
      </c>
      <c r="D35" s="195" t="s">
        <v>10</v>
      </c>
      <c r="E35" s="62"/>
      <c r="F35" s="193" t="str">
        <f>_xlfn.XLOOKUP(I35,DB!N:N,DB!J:J,"Select Unit",0,1)</f>
        <v>Select Unit</v>
      </c>
      <c r="G35" s="60"/>
      <c r="H35" s="191" t="str">
        <f t="shared" si="2"/>
        <v>-</v>
      </c>
      <c r="I35" s="192" t="str">
        <f t="shared" si="3"/>
        <v>Scope 3Managed assets- vehiclesManaged cars (by size)Average carCNG</v>
      </c>
    </row>
    <row r="36" spans="1:9" ht="19.5" customHeight="1">
      <c r="A36" s="194" t="s">
        <v>7929</v>
      </c>
      <c r="B36" s="195" t="s">
        <v>725</v>
      </c>
      <c r="C36" s="195" t="s">
        <v>214</v>
      </c>
      <c r="D36" s="195" t="s">
        <v>12</v>
      </c>
      <c r="E36" s="62"/>
      <c r="F36" s="193" t="str">
        <f>_xlfn.XLOOKUP(I36,DB!N:N,DB!J:J,"Select Unit",0,1)</f>
        <v>Select Unit</v>
      </c>
      <c r="G36" s="60"/>
      <c r="H36" s="191" t="str">
        <f t="shared" si="2"/>
        <v>-</v>
      </c>
      <c r="I36" s="192" t="str">
        <f t="shared" si="3"/>
        <v>Scope 3Managed assets- vehiclesManaged cars (by size)Average carLPG</v>
      </c>
    </row>
    <row r="37" spans="1:9" ht="19.5" customHeight="1">
      <c r="A37" s="194" t="s">
        <v>7929</v>
      </c>
      <c r="B37" s="195" t="s">
        <v>725</v>
      </c>
      <c r="C37" s="195" t="s">
        <v>214</v>
      </c>
      <c r="D37" s="195" t="s">
        <v>208</v>
      </c>
      <c r="E37" s="62"/>
      <c r="F37" s="193" t="str">
        <f>_xlfn.XLOOKUP(I37,DB!N:N,DB!J:J,"Select Unit",0,1)</f>
        <v>Select Unit</v>
      </c>
      <c r="G37" s="60"/>
      <c r="H37" s="191" t="str">
        <f t="shared" si="2"/>
        <v>-</v>
      </c>
      <c r="I37" s="192" t="str">
        <f t="shared" si="3"/>
        <v>Scope 3Managed assets- vehiclesManaged cars (by size)Average carUnknown</v>
      </c>
    </row>
    <row r="38" spans="1:9" ht="19.5" customHeight="1">
      <c r="A38" s="194" t="s">
        <v>7929</v>
      </c>
      <c r="B38" s="195" t="s">
        <v>725</v>
      </c>
      <c r="C38" s="195" t="s">
        <v>214</v>
      </c>
      <c r="D38" s="195" t="s">
        <v>607</v>
      </c>
      <c r="E38" s="62"/>
      <c r="F38" s="193" t="str">
        <f>_xlfn.XLOOKUP(I38,DB!N:N,DB!J:J,"Select Unit",0,1)</f>
        <v>Select Unit</v>
      </c>
      <c r="G38" s="60"/>
      <c r="H38" s="191" t="str">
        <f t="shared" si="2"/>
        <v>-</v>
      </c>
      <c r="I38" s="192" t="str">
        <f t="shared" si="3"/>
        <v>Scope 3Managed assets- vehiclesManaged cars (by size)Average carPlug-in Hybrid Electric Vehicle</v>
      </c>
    </row>
    <row r="39" spans="1:9" ht="19.5" customHeight="1">
      <c r="A39" s="194" t="s">
        <v>7929</v>
      </c>
      <c r="B39" s="195" t="s">
        <v>725</v>
      </c>
      <c r="C39" s="195" t="s">
        <v>214</v>
      </c>
      <c r="D39" s="195" t="s">
        <v>608</v>
      </c>
      <c r="E39" s="62"/>
      <c r="F39" s="193" t="str">
        <f>_xlfn.XLOOKUP(I39,DB!N:N,DB!J:J,"Select Unit",0,1)</f>
        <v>Select Unit</v>
      </c>
      <c r="G39" s="60"/>
      <c r="H39" s="191" t="str">
        <f t="shared" si="2"/>
        <v>-</v>
      </c>
      <c r="I39" s="192" t="str">
        <f t="shared" si="3"/>
        <v>Scope 3Managed assets- vehiclesManaged cars (by size)Average carBattery Electric Vehicle</v>
      </c>
    </row>
    <row r="40" spans="1:9" ht="19.5" customHeight="1">
      <c r="A40" s="194" t="s">
        <v>7929</v>
      </c>
      <c r="B40" s="195" t="s">
        <v>726</v>
      </c>
      <c r="C40" s="195" t="s">
        <v>618</v>
      </c>
      <c r="D40" s="195" t="s">
        <v>141</v>
      </c>
      <c r="E40" s="62"/>
      <c r="F40" s="193" t="str">
        <f>_xlfn.XLOOKUP(I40,DB!N:N,DB!J:J,"Select Unit",0,1)</f>
        <v>Select Unit</v>
      </c>
      <c r="G40" s="60"/>
      <c r="H40" s="191" t="str">
        <f t="shared" si="2"/>
        <v>-</v>
      </c>
      <c r="I40" s="192" t="str">
        <f t="shared" si="3"/>
        <v>Scope 3Managed assets- vehiclesManaged vansClass I (up to 1.305 tonnes)Diesel</v>
      </c>
    </row>
    <row r="41" spans="1:9" ht="19.5" customHeight="1">
      <c r="A41" s="194" t="s">
        <v>7929</v>
      </c>
      <c r="B41" s="195" t="s">
        <v>726</v>
      </c>
      <c r="C41" s="195" t="s">
        <v>618</v>
      </c>
      <c r="D41" s="195" t="s">
        <v>207</v>
      </c>
      <c r="E41" s="62"/>
      <c r="F41" s="193" t="str">
        <f>_xlfn.XLOOKUP(I41,DB!N:N,DB!J:J,"Select Unit",0,1)</f>
        <v>Select Unit</v>
      </c>
      <c r="G41" s="60"/>
      <c r="H41" s="191" t="str">
        <f t="shared" si="2"/>
        <v>-</v>
      </c>
      <c r="I41" s="192" t="str">
        <f t="shared" si="3"/>
        <v>Scope 3Managed assets- vehiclesManaged vansClass I (up to 1.305 tonnes)Petrol</v>
      </c>
    </row>
    <row r="42" spans="1:9" ht="19.5" customHeight="1">
      <c r="A42" s="194" t="s">
        <v>7929</v>
      </c>
      <c r="B42" s="195" t="s">
        <v>726</v>
      </c>
      <c r="C42" s="195" t="s">
        <v>618</v>
      </c>
      <c r="D42" s="195" t="s">
        <v>10</v>
      </c>
      <c r="E42" s="62"/>
      <c r="F42" s="193" t="str">
        <f>_xlfn.XLOOKUP(I42,DB!N:N,DB!J:J,"Select Unit",0,1)</f>
        <v>Select Unit</v>
      </c>
      <c r="G42" s="60"/>
      <c r="H42" s="191" t="str">
        <f t="shared" si="2"/>
        <v>-</v>
      </c>
      <c r="I42" s="192" t="str">
        <f t="shared" si="3"/>
        <v>Scope 3Managed assets- vehiclesManaged vansClass I (up to 1.305 tonnes)CNG</v>
      </c>
    </row>
    <row r="43" spans="1:9" ht="19.5" customHeight="1">
      <c r="A43" s="194" t="s">
        <v>7929</v>
      </c>
      <c r="B43" s="195" t="s">
        <v>726</v>
      </c>
      <c r="C43" s="195" t="s">
        <v>618</v>
      </c>
      <c r="D43" s="195" t="s">
        <v>12</v>
      </c>
      <c r="E43" s="62"/>
      <c r="F43" s="193" t="str">
        <f>_xlfn.XLOOKUP(I43,DB!N:N,DB!J:J,"Select Unit",0,1)</f>
        <v>Select Unit</v>
      </c>
      <c r="G43" s="60"/>
      <c r="H43" s="191" t="str">
        <f t="shared" si="2"/>
        <v>-</v>
      </c>
      <c r="I43" s="192" t="str">
        <f t="shared" si="3"/>
        <v>Scope 3Managed assets- vehiclesManaged vansClass I (up to 1.305 tonnes)LPG</v>
      </c>
    </row>
    <row r="44" spans="1:9" ht="19.5" customHeight="1">
      <c r="A44" s="194" t="s">
        <v>7929</v>
      </c>
      <c r="B44" s="195" t="s">
        <v>726</v>
      </c>
      <c r="C44" s="195" t="s">
        <v>618</v>
      </c>
      <c r="D44" s="195" t="s">
        <v>208</v>
      </c>
      <c r="E44" s="62"/>
      <c r="F44" s="193" t="str">
        <f>_xlfn.XLOOKUP(I44,DB!N:N,DB!J:J,"Select Unit",0,1)</f>
        <v>Select Unit</v>
      </c>
      <c r="G44" s="60"/>
      <c r="H44" s="191" t="str">
        <f t="shared" si="2"/>
        <v>-</v>
      </c>
      <c r="I44" s="192" t="str">
        <f t="shared" si="3"/>
        <v>Scope 3Managed assets- vehiclesManaged vansClass I (up to 1.305 tonnes)Unknown</v>
      </c>
    </row>
    <row r="45" spans="1:9" ht="19.5" customHeight="1">
      <c r="A45" s="194" t="s">
        <v>7929</v>
      </c>
      <c r="B45" s="195" t="s">
        <v>726</v>
      </c>
      <c r="C45" s="195" t="s">
        <v>618</v>
      </c>
      <c r="D45" s="195" t="s">
        <v>607</v>
      </c>
      <c r="E45" s="62"/>
      <c r="F45" s="193" t="str">
        <f>_xlfn.XLOOKUP(I45,DB!N:N,DB!J:J,"Select Unit",0,1)</f>
        <v>Select Unit</v>
      </c>
      <c r="G45" s="60"/>
      <c r="H45" s="191" t="str">
        <f t="shared" si="2"/>
        <v>-</v>
      </c>
      <c r="I45" s="192" t="str">
        <f t="shared" si="3"/>
        <v>Scope 3Managed assets- vehiclesManaged vansClass I (up to 1.305 tonnes)Plug-in Hybrid Electric Vehicle</v>
      </c>
    </row>
    <row r="46" spans="1:9" ht="19.5" customHeight="1">
      <c r="A46" s="194" t="s">
        <v>7929</v>
      </c>
      <c r="B46" s="195" t="s">
        <v>726</v>
      </c>
      <c r="C46" s="195" t="s">
        <v>618</v>
      </c>
      <c r="D46" s="195" t="s">
        <v>608</v>
      </c>
      <c r="E46" s="62"/>
      <c r="F46" s="193" t="str">
        <f>_xlfn.XLOOKUP(I46,DB!N:N,DB!J:J,"Select Unit",0,1)</f>
        <v>Select Unit</v>
      </c>
      <c r="G46" s="60"/>
      <c r="H46" s="191" t="str">
        <f t="shared" si="2"/>
        <v>-</v>
      </c>
      <c r="I46" s="192" t="str">
        <f t="shared" si="3"/>
        <v>Scope 3Managed assets- vehiclesManaged vansClass I (up to 1.305 tonnes)Battery Electric Vehicle</v>
      </c>
    </row>
    <row r="47" spans="1:9" ht="19.5" customHeight="1">
      <c r="A47" s="194" t="s">
        <v>7929</v>
      </c>
      <c r="B47" s="195" t="s">
        <v>726</v>
      </c>
      <c r="C47" s="195" t="s">
        <v>619</v>
      </c>
      <c r="D47" s="195" t="s">
        <v>141</v>
      </c>
      <c r="E47" s="62"/>
      <c r="F47" s="193" t="str">
        <f>_xlfn.XLOOKUP(I47,DB!N:N,DB!J:J,"Select Unit",0,1)</f>
        <v>Select Unit</v>
      </c>
      <c r="G47" s="60"/>
      <c r="H47" s="191" t="str">
        <f t="shared" si="2"/>
        <v>-</v>
      </c>
      <c r="I47" s="192" t="str">
        <f t="shared" si="3"/>
        <v>Scope 3Managed assets- vehiclesManaged vansClass II (1.305 to 1.74 tonnes)Diesel</v>
      </c>
    </row>
    <row r="48" spans="1:9" ht="19.5" customHeight="1">
      <c r="A48" s="194" t="s">
        <v>7929</v>
      </c>
      <c r="B48" s="195" t="s">
        <v>726</v>
      </c>
      <c r="C48" s="195" t="s">
        <v>619</v>
      </c>
      <c r="D48" s="195" t="s">
        <v>207</v>
      </c>
      <c r="E48" s="62"/>
      <c r="F48" s="193" t="str">
        <f>_xlfn.XLOOKUP(I48,DB!N:N,DB!J:J,"Select Unit",0,1)</f>
        <v>Select Unit</v>
      </c>
      <c r="G48" s="60"/>
      <c r="H48" s="191" t="str">
        <f t="shared" si="2"/>
        <v>-</v>
      </c>
      <c r="I48" s="192" t="str">
        <f t="shared" si="3"/>
        <v>Scope 3Managed assets- vehiclesManaged vansClass II (1.305 to 1.74 tonnes)Petrol</v>
      </c>
    </row>
    <row r="49" spans="1:9" ht="19.5" customHeight="1">
      <c r="A49" s="194" t="s">
        <v>7929</v>
      </c>
      <c r="B49" s="195" t="s">
        <v>726</v>
      </c>
      <c r="C49" s="195" t="s">
        <v>619</v>
      </c>
      <c r="D49" s="195" t="s">
        <v>10</v>
      </c>
      <c r="E49" s="62"/>
      <c r="F49" s="193" t="str">
        <f>_xlfn.XLOOKUP(I49,DB!N:N,DB!J:J,"Select Unit",0,1)</f>
        <v>Select Unit</v>
      </c>
      <c r="G49" s="60"/>
      <c r="H49" s="191" t="str">
        <f t="shared" si="2"/>
        <v>-</v>
      </c>
      <c r="I49" s="192" t="str">
        <f t="shared" si="3"/>
        <v>Scope 3Managed assets- vehiclesManaged vansClass II (1.305 to 1.74 tonnes)CNG</v>
      </c>
    </row>
    <row r="50" spans="1:9" ht="19.5" customHeight="1">
      <c r="A50" s="194" t="s">
        <v>7929</v>
      </c>
      <c r="B50" s="195" t="s">
        <v>726</v>
      </c>
      <c r="C50" s="195" t="s">
        <v>619</v>
      </c>
      <c r="D50" s="195" t="s">
        <v>12</v>
      </c>
      <c r="E50" s="62"/>
      <c r="F50" s="193" t="str">
        <f>_xlfn.XLOOKUP(I50,DB!N:N,DB!J:J,"Select Unit",0,1)</f>
        <v>Select Unit</v>
      </c>
      <c r="G50" s="60"/>
      <c r="H50" s="191" t="str">
        <f t="shared" si="2"/>
        <v>-</v>
      </c>
      <c r="I50" s="192" t="str">
        <f t="shared" si="3"/>
        <v>Scope 3Managed assets- vehiclesManaged vansClass II (1.305 to 1.74 tonnes)LPG</v>
      </c>
    </row>
    <row r="51" spans="1:9" ht="19.5" customHeight="1">
      <c r="A51" s="194" t="s">
        <v>7929</v>
      </c>
      <c r="B51" s="195" t="s">
        <v>726</v>
      </c>
      <c r="C51" s="195" t="s">
        <v>619</v>
      </c>
      <c r="D51" s="195" t="s">
        <v>208</v>
      </c>
      <c r="E51" s="62"/>
      <c r="F51" s="193" t="str">
        <f>_xlfn.XLOOKUP(I51,DB!N:N,DB!J:J,"Select Unit",0,1)</f>
        <v>Select Unit</v>
      </c>
      <c r="G51" s="60"/>
      <c r="H51" s="191" t="str">
        <f t="shared" si="2"/>
        <v>-</v>
      </c>
      <c r="I51" s="192" t="str">
        <f t="shared" si="3"/>
        <v>Scope 3Managed assets- vehiclesManaged vansClass II (1.305 to 1.74 tonnes)Unknown</v>
      </c>
    </row>
    <row r="52" spans="1:9" ht="19.5" customHeight="1">
      <c r="A52" s="194" t="s">
        <v>7929</v>
      </c>
      <c r="B52" s="195" t="s">
        <v>726</v>
      </c>
      <c r="C52" s="195" t="s">
        <v>619</v>
      </c>
      <c r="D52" s="195" t="s">
        <v>607</v>
      </c>
      <c r="E52" s="62"/>
      <c r="F52" s="193" t="str">
        <f>_xlfn.XLOOKUP(I52,DB!N:N,DB!J:J,"Select Unit",0,1)</f>
        <v>Select Unit</v>
      </c>
      <c r="G52" s="60"/>
      <c r="H52" s="191" t="str">
        <f t="shared" si="2"/>
        <v>-</v>
      </c>
      <c r="I52" s="192" t="str">
        <f t="shared" si="3"/>
        <v>Scope 3Managed assets- vehiclesManaged vansClass II (1.305 to 1.74 tonnes)Plug-in Hybrid Electric Vehicle</v>
      </c>
    </row>
    <row r="53" spans="1:9" ht="19.5" customHeight="1">
      <c r="A53" s="194" t="s">
        <v>7929</v>
      </c>
      <c r="B53" s="195" t="s">
        <v>726</v>
      </c>
      <c r="C53" s="195" t="s">
        <v>619</v>
      </c>
      <c r="D53" s="195" t="s">
        <v>608</v>
      </c>
      <c r="E53" s="62"/>
      <c r="F53" s="193" t="str">
        <f>_xlfn.XLOOKUP(I53,DB!N:N,DB!J:J,"Select Unit",0,1)</f>
        <v>Select Unit</v>
      </c>
      <c r="G53" s="60"/>
      <c r="H53" s="191" t="str">
        <f t="shared" si="2"/>
        <v>-</v>
      </c>
      <c r="I53" s="192" t="str">
        <f t="shared" si="3"/>
        <v>Scope 3Managed assets- vehiclesManaged vansClass II (1.305 to 1.74 tonnes)Battery Electric Vehicle</v>
      </c>
    </row>
    <row r="54" spans="1:9" ht="19.5" customHeight="1">
      <c r="A54" s="194" t="s">
        <v>7929</v>
      </c>
      <c r="B54" s="195" t="s">
        <v>726</v>
      </c>
      <c r="C54" s="195" t="s">
        <v>620</v>
      </c>
      <c r="D54" s="195" t="s">
        <v>141</v>
      </c>
      <c r="E54" s="62"/>
      <c r="F54" s="193" t="str">
        <f>_xlfn.XLOOKUP(I54,DB!N:N,DB!J:J,"Select Unit",0,1)</f>
        <v>Select Unit</v>
      </c>
      <c r="G54" s="60"/>
      <c r="H54" s="191" t="str">
        <f t="shared" si="2"/>
        <v>-</v>
      </c>
      <c r="I54" s="192" t="str">
        <f t="shared" si="3"/>
        <v>Scope 3Managed assets- vehiclesManaged vansClass III (1.74 to 3.5 tonnes)Diesel</v>
      </c>
    </row>
    <row r="55" spans="1:9" ht="19.5" customHeight="1">
      <c r="A55" s="194" t="s">
        <v>7929</v>
      </c>
      <c r="B55" s="195" t="s">
        <v>726</v>
      </c>
      <c r="C55" s="195" t="s">
        <v>620</v>
      </c>
      <c r="D55" s="195" t="s">
        <v>207</v>
      </c>
      <c r="E55" s="62"/>
      <c r="F55" s="193" t="str">
        <f>_xlfn.XLOOKUP(I55,DB!N:N,DB!J:J,"Select Unit",0,1)</f>
        <v>Select Unit</v>
      </c>
      <c r="G55" s="60"/>
      <c r="H55" s="191" t="str">
        <f t="shared" si="2"/>
        <v>-</v>
      </c>
      <c r="I55" s="192" t="str">
        <f t="shared" si="3"/>
        <v>Scope 3Managed assets- vehiclesManaged vansClass III (1.74 to 3.5 tonnes)Petrol</v>
      </c>
    </row>
    <row r="56" spans="1:9" ht="19.5" customHeight="1">
      <c r="A56" s="194" t="s">
        <v>7929</v>
      </c>
      <c r="B56" s="195" t="s">
        <v>726</v>
      </c>
      <c r="C56" s="195" t="s">
        <v>620</v>
      </c>
      <c r="D56" s="195" t="s">
        <v>10</v>
      </c>
      <c r="E56" s="62"/>
      <c r="F56" s="193" t="str">
        <f>_xlfn.XLOOKUP(I56,DB!N:N,DB!J:J,"Select Unit",0,1)</f>
        <v>Select Unit</v>
      </c>
      <c r="G56" s="60"/>
      <c r="H56" s="191" t="str">
        <f t="shared" si="2"/>
        <v>-</v>
      </c>
      <c r="I56" s="192" t="str">
        <f t="shared" si="3"/>
        <v>Scope 3Managed assets- vehiclesManaged vansClass III (1.74 to 3.5 tonnes)CNG</v>
      </c>
    </row>
    <row r="57" spans="1:9" ht="19.5" customHeight="1">
      <c r="A57" s="194" t="s">
        <v>7929</v>
      </c>
      <c r="B57" s="195" t="s">
        <v>726</v>
      </c>
      <c r="C57" s="195" t="s">
        <v>620</v>
      </c>
      <c r="D57" s="195" t="s">
        <v>12</v>
      </c>
      <c r="E57" s="62"/>
      <c r="F57" s="193" t="str">
        <f>_xlfn.XLOOKUP(I57,DB!N:N,DB!J:J,"Select Unit",0,1)</f>
        <v>Select Unit</v>
      </c>
      <c r="G57" s="60"/>
      <c r="H57" s="191" t="str">
        <f t="shared" si="2"/>
        <v>-</v>
      </c>
      <c r="I57" s="192" t="str">
        <f t="shared" si="3"/>
        <v>Scope 3Managed assets- vehiclesManaged vansClass III (1.74 to 3.5 tonnes)LPG</v>
      </c>
    </row>
    <row r="58" spans="1:9" ht="19.5" customHeight="1">
      <c r="A58" s="194" t="s">
        <v>7929</v>
      </c>
      <c r="B58" s="195" t="s">
        <v>726</v>
      </c>
      <c r="C58" s="195" t="s">
        <v>620</v>
      </c>
      <c r="D58" s="195" t="s">
        <v>208</v>
      </c>
      <c r="E58" s="62"/>
      <c r="F58" s="193" t="str">
        <f>_xlfn.XLOOKUP(I58,DB!N:N,DB!J:J,"Select Unit",0,1)</f>
        <v>Select Unit</v>
      </c>
      <c r="G58" s="60"/>
      <c r="H58" s="191" t="str">
        <f t="shared" si="2"/>
        <v>-</v>
      </c>
      <c r="I58" s="192" t="str">
        <f t="shared" si="3"/>
        <v>Scope 3Managed assets- vehiclesManaged vansClass III (1.74 to 3.5 tonnes)Unknown</v>
      </c>
    </row>
    <row r="59" spans="1:9" ht="19.5" customHeight="1">
      <c r="A59" s="194" t="s">
        <v>7929</v>
      </c>
      <c r="B59" s="195" t="s">
        <v>726</v>
      </c>
      <c r="C59" s="195" t="s">
        <v>620</v>
      </c>
      <c r="D59" s="195" t="s">
        <v>607</v>
      </c>
      <c r="E59" s="62"/>
      <c r="F59" s="193" t="str">
        <f>_xlfn.XLOOKUP(I59,DB!N:N,DB!J:J,"Select Unit",0,1)</f>
        <v>Select Unit</v>
      </c>
      <c r="G59" s="60"/>
      <c r="H59" s="191" t="str">
        <f t="shared" si="2"/>
        <v>-</v>
      </c>
      <c r="I59" s="192" t="str">
        <f t="shared" si="3"/>
        <v>Scope 3Managed assets- vehiclesManaged vansClass III (1.74 to 3.5 tonnes)Plug-in Hybrid Electric Vehicle</v>
      </c>
    </row>
    <row r="60" spans="1:9" ht="19.5" customHeight="1">
      <c r="A60" s="194" t="s">
        <v>7929</v>
      </c>
      <c r="B60" s="195" t="s">
        <v>726</v>
      </c>
      <c r="C60" s="195" t="s">
        <v>620</v>
      </c>
      <c r="D60" s="195" t="s">
        <v>608</v>
      </c>
      <c r="E60" s="62"/>
      <c r="F60" s="193" t="str">
        <f>_xlfn.XLOOKUP(I60,DB!N:N,DB!J:J,"Select Unit",0,1)</f>
        <v>Select Unit</v>
      </c>
      <c r="G60" s="60"/>
      <c r="H60" s="191" t="str">
        <f t="shared" si="2"/>
        <v>-</v>
      </c>
      <c r="I60" s="192" t="str">
        <f t="shared" si="3"/>
        <v>Scope 3Managed assets- vehiclesManaged vansClass III (1.74 to 3.5 tonnes)Battery Electric Vehicle</v>
      </c>
    </row>
    <row r="61" spans="1:9" ht="19.5" customHeight="1">
      <c r="A61" s="194" t="s">
        <v>7929</v>
      </c>
      <c r="B61" s="195" t="s">
        <v>726</v>
      </c>
      <c r="C61" s="195" t="s">
        <v>621</v>
      </c>
      <c r="D61" s="195" t="s">
        <v>141</v>
      </c>
      <c r="E61" s="62"/>
      <c r="F61" s="193" t="str">
        <f>_xlfn.XLOOKUP(I61,DB!N:N,DB!J:J,"Select Unit",0,1)</f>
        <v>Select Unit</v>
      </c>
      <c r="G61" s="60"/>
      <c r="H61" s="191" t="str">
        <f t="shared" si="2"/>
        <v>-</v>
      </c>
      <c r="I61" s="192" t="str">
        <f t="shared" si="3"/>
        <v>Scope 3Managed assets- vehiclesManaged vansAverage (up to 3.5 tonnes)Diesel</v>
      </c>
    </row>
    <row r="62" spans="1:9" ht="19.5" customHeight="1">
      <c r="A62" s="194" t="s">
        <v>7929</v>
      </c>
      <c r="B62" s="195" t="s">
        <v>726</v>
      </c>
      <c r="C62" s="195" t="s">
        <v>621</v>
      </c>
      <c r="D62" s="195" t="s">
        <v>207</v>
      </c>
      <c r="E62" s="62"/>
      <c r="F62" s="193" t="str">
        <f>_xlfn.XLOOKUP(I62,DB!N:N,DB!J:J,"Select Unit",0,1)</f>
        <v>Select Unit</v>
      </c>
      <c r="G62" s="60"/>
      <c r="H62" s="191" t="str">
        <f t="shared" si="2"/>
        <v>-</v>
      </c>
      <c r="I62" s="192" t="str">
        <f t="shared" si="3"/>
        <v>Scope 3Managed assets- vehiclesManaged vansAverage (up to 3.5 tonnes)Petrol</v>
      </c>
    </row>
    <row r="63" spans="1:9" ht="19.5" customHeight="1">
      <c r="A63" s="194" t="s">
        <v>7929</v>
      </c>
      <c r="B63" s="195" t="s">
        <v>726</v>
      </c>
      <c r="C63" s="195" t="s">
        <v>621</v>
      </c>
      <c r="D63" s="195" t="s">
        <v>10</v>
      </c>
      <c r="E63" s="62"/>
      <c r="F63" s="193" t="str">
        <f>_xlfn.XLOOKUP(I63,DB!N:N,DB!J:J,"Select Unit",0,1)</f>
        <v>Select Unit</v>
      </c>
      <c r="G63" s="60"/>
      <c r="H63" s="191" t="str">
        <f t="shared" si="2"/>
        <v>-</v>
      </c>
      <c r="I63" s="192" t="str">
        <f t="shared" si="3"/>
        <v>Scope 3Managed assets- vehiclesManaged vansAverage (up to 3.5 tonnes)CNG</v>
      </c>
    </row>
    <row r="64" spans="1:9" ht="19.5" customHeight="1">
      <c r="A64" s="194" t="s">
        <v>7929</v>
      </c>
      <c r="B64" s="195" t="s">
        <v>726</v>
      </c>
      <c r="C64" s="195" t="s">
        <v>621</v>
      </c>
      <c r="D64" s="195" t="s">
        <v>12</v>
      </c>
      <c r="E64" s="62"/>
      <c r="F64" s="193" t="str">
        <f>_xlfn.XLOOKUP(I64,DB!N:N,DB!J:J,"Select Unit",0,1)</f>
        <v>Select Unit</v>
      </c>
      <c r="G64" s="60"/>
      <c r="H64" s="191" t="str">
        <f t="shared" si="2"/>
        <v>-</v>
      </c>
      <c r="I64" s="192" t="str">
        <f t="shared" si="3"/>
        <v>Scope 3Managed assets- vehiclesManaged vansAverage (up to 3.5 tonnes)LPG</v>
      </c>
    </row>
    <row r="65" spans="1:9" ht="19.5" customHeight="1">
      <c r="A65" s="194" t="s">
        <v>7929</v>
      </c>
      <c r="B65" s="195" t="s">
        <v>726</v>
      </c>
      <c r="C65" s="195" t="s">
        <v>621</v>
      </c>
      <c r="D65" s="195" t="s">
        <v>208</v>
      </c>
      <c r="E65" s="62"/>
      <c r="F65" s="193" t="str">
        <f>_xlfn.XLOOKUP(I65,DB!N:N,DB!J:J,"Select Unit",0,1)</f>
        <v>Select Unit</v>
      </c>
      <c r="G65" s="60"/>
      <c r="H65" s="191" t="str">
        <f t="shared" si="2"/>
        <v>-</v>
      </c>
      <c r="I65" s="192" t="str">
        <f t="shared" si="3"/>
        <v>Scope 3Managed assets- vehiclesManaged vansAverage (up to 3.5 tonnes)Unknown</v>
      </c>
    </row>
    <row r="66" spans="1:9" ht="19.5" customHeight="1">
      <c r="A66" s="194" t="s">
        <v>7929</v>
      </c>
      <c r="B66" s="195" t="s">
        <v>726</v>
      </c>
      <c r="C66" s="195" t="s">
        <v>621</v>
      </c>
      <c r="D66" s="195" t="s">
        <v>607</v>
      </c>
      <c r="E66" s="62"/>
      <c r="F66" s="193" t="str">
        <f>_xlfn.XLOOKUP(I66,DB!N:N,DB!J:J,"Select Unit",0,1)</f>
        <v>Select Unit</v>
      </c>
      <c r="G66" s="60"/>
      <c r="H66" s="191" t="str">
        <f t="shared" si="2"/>
        <v>-</v>
      </c>
      <c r="I66" s="192" t="str">
        <f t="shared" si="3"/>
        <v>Scope 3Managed assets- vehiclesManaged vansAverage (up to 3.5 tonnes)Plug-in Hybrid Electric Vehicle</v>
      </c>
    </row>
    <row r="67" spans="1:9" ht="19.5" customHeight="1">
      <c r="A67" s="194" t="s">
        <v>7929</v>
      </c>
      <c r="B67" s="195" t="s">
        <v>726</v>
      </c>
      <c r="C67" s="195" t="s">
        <v>621</v>
      </c>
      <c r="D67" s="195" t="s">
        <v>608</v>
      </c>
      <c r="E67" s="62"/>
      <c r="F67" s="193" t="str">
        <f>_xlfn.XLOOKUP(I67,DB!N:N,DB!J:J,"Select Unit",0,1)</f>
        <v>Select Unit</v>
      </c>
      <c r="G67" s="60"/>
      <c r="H67" s="191" t="str">
        <f t="shared" si="2"/>
        <v>-</v>
      </c>
      <c r="I67" s="192" t="str">
        <f t="shared" si="3"/>
        <v>Scope 3Managed assets- vehiclesManaged vansAverage (up to 3.5 tonnes)Battery Electric Vehicle</v>
      </c>
    </row>
    <row r="68" spans="1:9" ht="19.5" customHeight="1">
      <c r="A68" s="194" t="s">
        <v>7929</v>
      </c>
      <c r="B68" s="195" t="s">
        <v>727</v>
      </c>
      <c r="C68" s="195" t="s">
        <v>218</v>
      </c>
      <c r="D68" s="195" t="s">
        <v>623</v>
      </c>
      <c r="E68" s="62"/>
      <c r="F68" s="193" t="str">
        <f>_xlfn.XLOOKUP(I68,DB!N:N,DB!J:J,"Select Unit",0,1)</f>
        <v>Select Unit</v>
      </c>
      <c r="G68" s="60"/>
      <c r="H68" s="191" t="str">
        <f t="shared" si="2"/>
        <v>-</v>
      </c>
      <c r="I68" s="192" t="str">
        <f t="shared" si="3"/>
        <v>Scope 3Managed assets- vehiclesManaged HGV (all diesel)Rigid (&gt;3.5 - 7.5 tonnes)0% Laden</v>
      </c>
    </row>
    <row r="69" spans="1:9" ht="19.5" customHeight="1">
      <c r="A69" s="194" t="s">
        <v>7929</v>
      </c>
      <c r="B69" s="195" t="s">
        <v>727</v>
      </c>
      <c r="C69" s="195" t="s">
        <v>218</v>
      </c>
      <c r="D69" s="195" t="s">
        <v>624</v>
      </c>
      <c r="E69" s="62"/>
      <c r="F69" s="193" t="str">
        <f>_xlfn.XLOOKUP(I69,DB!N:N,DB!J:J,"Select Unit",0,1)</f>
        <v>Select Unit</v>
      </c>
      <c r="G69" s="60"/>
      <c r="H69" s="191" t="str">
        <f t="shared" si="2"/>
        <v>-</v>
      </c>
      <c r="I69" s="192" t="str">
        <f t="shared" si="3"/>
        <v>Scope 3Managed assets- vehiclesManaged HGV (all diesel)Rigid (&gt;3.5 - 7.5 tonnes)50% Laden</v>
      </c>
    </row>
    <row r="70" spans="1:9" ht="19.5" customHeight="1">
      <c r="A70" s="194" t="s">
        <v>7929</v>
      </c>
      <c r="B70" s="195" t="s">
        <v>727</v>
      </c>
      <c r="C70" s="195" t="s">
        <v>218</v>
      </c>
      <c r="D70" s="195" t="s">
        <v>625</v>
      </c>
      <c r="E70" s="62"/>
      <c r="F70" s="193" t="str">
        <f>_xlfn.XLOOKUP(I70,DB!N:N,DB!J:J,"Select Unit",0,1)</f>
        <v>Select Unit</v>
      </c>
      <c r="G70" s="60"/>
      <c r="H70" s="191" t="str">
        <f t="shared" si="2"/>
        <v>-</v>
      </c>
      <c r="I70" s="192" t="str">
        <f t="shared" si="3"/>
        <v>Scope 3Managed assets- vehiclesManaged HGV (all diesel)Rigid (&gt;3.5 - 7.5 tonnes)100% Laden</v>
      </c>
    </row>
    <row r="71" spans="1:9" ht="19.5" customHeight="1">
      <c r="A71" s="194" t="s">
        <v>7929</v>
      </c>
      <c r="B71" s="195" t="s">
        <v>727</v>
      </c>
      <c r="C71" s="195" t="s">
        <v>218</v>
      </c>
      <c r="D71" s="195" t="s">
        <v>626</v>
      </c>
      <c r="E71" s="62"/>
      <c r="F71" s="193" t="str">
        <f>_xlfn.XLOOKUP(I71,DB!N:N,DB!J:J,"Select Unit",0,1)</f>
        <v>Select Unit</v>
      </c>
      <c r="G71" s="60"/>
      <c r="H71" s="191" t="str">
        <f t="shared" si="2"/>
        <v>-</v>
      </c>
      <c r="I71" s="192" t="str">
        <f t="shared" si="3"/>
        <v>Scope 3Managed assets- vehiclesManaged HGV (all diesel)Rigid (&gt;3.5 - 7.5 tonnes)Average laden</v>
      </c>
    </row>
    <row r="72" spans="1:9" ht="19.5" customHeight="1">
      <c r="A72" s="194" t="s">
        <v>7929</v>
      </c>
      <c r="B72" s="195" t="s">
        <v>727</v>
      </c>
      <c r="C72" s="195" t="s">
        <v>219</v>
      </c>
      <c r="D72" s="195" t="s">
        <v>623</v>
      </c>
      <c r="E72" s="62"/>
      <c r="F72" s="193" t="str">
        <f>_xlfn.XLOOKUP(I72,DB!N:N,DB!J:J,"Select Unit",0,1)</f>
        <v>Select Unit</v>
      </c>
      <c r="G72" s="60"/>
      <c r="H72" s="191" t="str">
        <f t="shared" si="2"/>
        <v>-</v>
      </c>
      <c r="I72" s="192" t="str">
        <f t="shared" si="3"/>
        <v>Scope 3Managed assets- vehiclesManaged HGV (all diesel)Rigid (&gt;7.5 tonnes-17 tonnes)0% Laden</v>
      </c>
    </row>
    <row r="73" spans="1:9" ht="19.5" customHeight="1">
      <c r="A73" s="194" t="s">
        <v>7929</v>
      </c>
      <c r="B73" s="195" t="s">
        <v>727</v>
      </c>
      <c r="C73" s="195" t="s">
        <v>219</v>
      </c>
      <c r="D73" s="195" t="s">
        <v>624</v>
      </c>
      <c r="E73" s="62"/>
      <c r="F73" s="193" t="str">
        <f>_xlfn.XLOOKUP(I73,DB!N:N,DB!J:J,"Select Unit",0,1)</f>
        <v>Select Unit</v>
      </c>
      <c r="G73" s="60"/>
      <c r="H73" s="191" t="str">
        <f t="shared" si="2"/>
        <v>-</v>
      </c>
      <c r="I73" s="192" t="str">
        <f t="shared" si="3"/>
        <v>Scope 3Managed assets- vehiclesManaged HGV (all diesel)Rigid (&gt;7.5 tonnes-17 tonnes)50% Laden</v>
      </c>
    </row>
    <row r="74" spans="1:9" ht="19.5" customHeight="1">
      <c r="A74" s="194" t="s">
        <v>7929</v>
      </c>
      <c r="B74" s="195" t="s">
        <v>727</v>
      </c>
      <c r="C74" s="195" t="s">
        <v>219</v>
      </c>
      <c r="D74" s="195" t="s">
        <v>625</v>
      </c>
      <c r="E74" s="62"/>
      <c r="F74" s="193" t="str">
        <f>_xlfn.XLOOKUP(I74,DB!N:N,DB!J:J,"Select Unit",0,1)</f>
        <v>Select Unit</v>
      </c>
      <c r="G74" s="60"/>
      <c r="H74" s="191" t="str">
        <f t="shared" si="2"/>
        <v>-</v>
      </c>
      <c r="I74" s="192" t="str">
        <f t="shared" si="3"/>
        <v>Scope 3Managed assets- vehiclesManaged HGV (all diesel)Rigid (&gt;7.5 tonnes-17 tonnes)100% Laden</v>
      </c>
    </row>
    <row r="75" spans="1:9" ht="19.5" customHeight="1">
      <c r="A75" s="194" t="s">
        <v>7929</v>
      </c>
      <c r="B75" s="195" t="s">
        <v>727</v>
      </c>
      <c r="C75" s="195" t="s">
        <v>219</v>
      </c>
      <c r="D75" s="195" t="s">
        <v>626</v>
      </c>
      <c r="E75" s="62"/>
      <c r="F75" s="193" t="str">
        <f>_xlfn.XLOOKUP(I75,DB!N:N,DB!J:J,"Select Unit",0,1)</f>
        <v>Select Unit</v>
      </c>
      <c r="G75" s="60"/>
      <c r="H75" s="191" t="str">
        <f t="shared" si="2"/>
        <v>-</v>
      </c>
      <c r="I75" s="192" t="str">
        <f t="shared" si="3"/>
        <v>Scope 3Managed assets- vehiclesManaged HGV (all diesel)Rigid (&gt;7.5 tonnes-17 tonnes)Average laden</v>
      </c>
    </row>
    <row r="76" spans="1:9" ht="19.5" customHeight="1">
      <c r="A76" s="194" t="s">
        <v>7929</v>
      </c>
      <c r="B76" s="195" t="s">
        <v>727</v>
      </c>
      <c r="C76" s="195" t="s">
        <v>220</v>
      </c>
      <c r="D76" s="195" t="s">
        <v>623</v>
      </c>
      <c r="E76" s="62"/>
      <c r="F76" s="193" t="str">
        <f>_xlfn.XLOOKUP(I76,DB!N:N,DB!J:J,"Select Unit",0,1)</f>
        <v>Select Unit</v>
      </c>
      <c r="G76" s="60"/>
      <c r="H76" s="191" t="str">
        <f t="shared" si="2"/>
        <v>-</v>
      </c>
      <c r="I76" s="192" t="str">
        <f t="shared" si="3"/>
        <v>Scope 3Managed assets- vehiclesManaged HGV (all diesel)Rigid (&gt;17 tonnes)0% Laden</v>
      </c>
    </row>
    <row r="77" spans="1:9" ht="19.5" customHeight="1">
      <c r="A77" s="194" t="s">
        <v>7929</v>
      </c>
      <c r="B77" s="195" t="s">
        <v>727</v>
      </c>
      <c r="C77" s="195" t="s">
        <v>220</v>
      </c>
      <c r="D77" s="195" t="s">
        <v>624</v>
      </c>
      <c r="E77" s="62"/>
      <c r="F77" s="193" t="str">
        <f>_xlfn.XLOOKUP(I77,DB!N:N,DB!J:J,"Select Unit",0,1)</f>
        <v>Select Unit</v>
      </c>
      <c r="G77" s="60"/>
      <c r="H77" s="191" t="str">
        <f t="shared" si="2"/>
        <v>-</v>
      </c>
      <c r="I77" s="192" t="str">
        <f t="shared" si="3"/>
        <v>Scope 3Managed assets- vehiclesManaged HGV (all diesel)Rigid (&gt;17 tonnes)50% Laden</v>
      </c>
    </row>
    <row r="78" spans="1:9" ht="19.5" customHeight="1">
      <c r="A78" s="194" t="s">
        <v>7929</v>
      </c>
      <c r="B78" s="195" t="s">
        <v>727</v>
      </c>
      <c r="C78" s="195" t="s">
        <v>220</v>
      </c>
      <c r="D78" s="195" t="s">
        <v>625</v>
      </c>
      <c r="E78" s="62"/>
      <c r="F78" s="193" t="str">
        <f>_xlfn.XLOOKUP(I78,DB!N:N,DB!J:J,"Select Unit",0,1)</f>
        <v>Select Unit</v>
      </c>
      <c r="G78" s="60"/>
      <c r="H78" s="191" t="str">
        <f t="shared" si="2"/>
        <v>-</v>
      </c>
      <c r="I78" s="192" t="str">
        <f t="shared" si="3"/>
        <v>Scope 3Managed assets- vehiclesManaged HGV (all diesel)Rigid (&gt;17 tonnes)100% Laden</v>
      </c>
    </row>
    <row r="79" spans="1:9" ht="19.5" customHeight="1">
      <c r="A79" s="194" t="s">
        <v>7929</v>
      </c>
      <c r="B79" s="195" t="s">
        <v>727</v>
      </c>
      <c r="C79" s="195" t="s">
        <v>220</v>
      </c>
      <c r="D79" s="195" t="s">
        <v>626</v>
      </c>
      <c r="E79" s="62"/>
      <c r="F79" s="193" t="str">
        <f>_xlfn.XLOOKUP(I79,DB!N:N,DB!J:J,"Select Unit",0,1)</f>
        <v>Select Unit</v>
      </c>
      <c r="G79" s="60"/>
      <c r="H79" s="191" t="str">
        <f t="shared" si="2"/>
        <v>-</v>
      </c>
      <c r="I79" s="192" t="str">
        <f t="shared" si="3"/>
        <v>Scope 3Managed assets- vehiclesManaged HGV (all diesel)Rigid (&gt;17 tonnes)Average laden</v>
      </c>
    </row>
    <row r="80" spans="1:9" ht="19.5" customHeight="1">
      <c r="A80" s="194" t="s">
        <v>7929</v>
      </c>
      <c r="B80" s="195" t="s">
        <v>727</v>
      </c>
      <c r="C80" s="195" t="s">
        <v>198</v>
      </c>
      <c r="D80" s="195" t="s">
        <v>623</v>
      </c>
      <c r="E80" s="62"/>
      <c r="F80" s="193" t="str">
        <f>_xlfn.XLOOKUP(I80,DB!N:N,DB!J:J,"Select Unit",0,1)</f>
        <v>Select Unit</v>
      </c>
      <c r="G80" s="60"/>
      <c r="H80" s="191" t="str">
        <f t="shared" si="2"/>
        <v>-</v>
      </c>
      <c r="I80" s="192" t="str">
        <f t="shared" si="3"/>
        <v>Scope 3Managed assets- vehiclesManaged HGV (all diesel)All rigids0% Laden</v>
      </c>
    </row>
    <row r="81" spans="1:9" ht="19.5" customHeight="1">
      <c r="A81" s="194" t="s">
        <v>7929</v>
      </c>
      <c r="B81" s="195" t="s">
        <v>727</v>
      </c>
      <c r="C81" s="195" t="s">
        <v>198</v>
      </c>
      <c r="D81" s="195" t="s">
        <v>624</v>
      </c>
      <c r="E81" s="62"/>
      <c r="F81" s="193" t="str">
        <f>_xlfn.XLOOKUP(I81,DB!N:N,DB!J:J,"Select Unit",0,1)</f>
        <v>Select Unit</v>
      </c>
      <c r="G81" s="60"/>
      <c r="H81" s="191" t="str">
        <f t="shared" si="2"/>
        <v>-</v>
      </c>
      <c r="I81" s="192" t="str">
        <f t="shared" si="3"/>
        <v>Scope 3Managed assets- vehiclesManaged HGV (all diesel)All rigids50% Laden</v>
      </c>
    </row>
    <row r="82" spans="1:9" ht="19.5" customHeight="1">
      <c r="A82" s="194" t="s">
        <v>7929</v>
      </c>
      <c r="B82" s="195" t="s">
        <v>727</v>
      </c>
      <c r="C82" s="195" t="s">
        <v>198</v>
      </c>
      <c r="D82" s="195" t="s">
        <v>625</v>
      </c>
      <c r="E82" s="62"/>
      <c r="F82" s="193" t="str">
        <f>_xlfn.XLOOKUP(I82,DB!N:N,DB!J:J,"Select Unit",0,1)</f>
        <v>Select Unit</v>
      </c>
      <c r="G82" s="60"/>
      <c r="H82" s="191" t="str">
        <f t="shared" si="2"/>
        <v>-</v>
      </c>
      <c r="I82" s="192" t="str">
        <f t="shared" si="3"/>
        <v>Scope 3Managed assets- vehiclesManaged HGV (all diesel)All rigids100% Laden</v>
      </c>
    </row>
    <row r="83" spans="1:9" ht="19.5" customHeight="1">
      <c r="A83" s="194" t="s">
        <v>7929</v>
      </c>
      <c r="B83" s="195" t="s">
        <v>727</v>
      </c>
      <c r="C83" s="195" t="s">
        <v>198</v>
      </c>
      <c r="D83" s="195" t="s">
        <v>626</v>
      </c>
      <c r="E83" s="62"/>
      <c r="F83" s="193" t="str">
        <f>_xlfn.XLOOKUP(I83,DB!N:N,DB!J:J,"Select Unit",0,1)</f>
        <v>Select Unit</v>
      </c>
      <c r="G83" s="60"/>
      <c r="H83" s="191" t="str">
        <f t="shared" si="2"/>
        <v>-</v>
      </c>
      <c r="I83" s="192" t="str">
        <f t="shared" si="3"/>
        <v>Scope 3Managed assets- vehiclesManaged HGV (all diesel)All rigidsAverage laden</v>
      </c>
    </row>
    <row r="84" spans="1:9" ht="19.5" customHeight="1">
      <c r="A84" s="194" t="s">
        <v>7929</v>
      </c>
      <c r="B84" s="195" t="s">
        <v>727</v>
      </c>
      <c r="C84" s="195" t="s">
        <v>221</v>
      </c>
      <c r="D84" s="195" t="s">
        <v>623</v>
      </c>
      <c r="E84" s="62"/>
      <c r="F84" s="193" t="str">
        <f>_xlfn.XLOOKUP(I84,DB!N:N,DB!J:J,"Select Unit",0,1)</f>
        <v>Select Unit</v>
      </c>
      <c r="G84" s="60"/>
      <c r="H84" s="191" t="str">
        <f t="shared" si="2"/>
        <v>-</v>
      </c>
      <c r="I84" s="192" t="str">
        <f t="shared" si="3"/>
        <v>Scope 3Managed assets- vehiclesManaged HGV (all diesel)Articulated (&gt;3.5 - 33t)0% Laden</v>
      </c>
    </row>
    <row r="85" spans="1:9" ht="19.5" customHeight="1">
      <c r="A85" s="194" t="s">
        <v>7929</v>
      </c>
      <c r="B85" s="195" t="s">
        <v>727</v>
      </c>
      <c r="C85" s="195" t="s">
        <v>221</v>
      </c>
      <c r="D85" s="195" t="s">
        <v>624</v>
      </c>
      <c r="E85" s="62"/>
      <c r="F85" s="193" t="str">
        <f>_xlfn.XLOOKUP(I85,DB!N:N,DB!J:J,"Select Unit",0,1)</f>
        <v>Select Unit</v>
      </c>
      <c r="G85" s="60"/>
      <c r="H85" s="191" t="str">
        <f t="shared" si="2"/>
        <v>-</v>
      </c>
      <c r="I85" s="192" t="str">
        <f t="shared" si="3"/>
        <v>Scope 3Managed assets- vehiclesManaged HGV (all diesel)Articulated (&gt;3.5 - 33t)50% Laden</v>
      </c>
    </row>
    <row r="86" spans="1:9" ht="19.5" customHeight="1">
      <c r="A86" s="194" t="s">
        <v>7929</v>
      </c>
      <c r="B86" s="195" t="s">
        <v>727</v>
      </c>
      <c r="C86" s="195" t="s">
        <v>221</v>
      </c>
      <c r="D86" s="195" t="s">
        <v>625</v>
      </c>
      <c r="E86" s="62"/>
      <c r="F86" s="193" t="str">
        <f>_xlfn.XLOOKUP(I86,DB!N:N,DB!J:J,"Select Unit",0,1)</f>
        <v>Select Unit</v>
      </c>
      <c r="G86" s="60"/>
      <c r="H86" s="191" t="str">
        <f t="shared" si="2"/>
        <v>-</v>
      </c>
      <c r="I86" s="192" t="str">
        <f t="shared" si="3"/>
        <v>Scope 3Managed assets- vehiclesManaged HGV (all diesel)Articulated (&gt;3.5 - 33t)100% Laden</v>
      </c>
    </row>
    <row r="87" spans="1:9" ht="19.5" customHeight="1">
      <c r="A87" s="194" t="s">
        <v>7929</v>
      </c>
      <c r="B87" s="195" t="s">
        <v>727</v>
      </c>
      <c r="C87" s="195" t="s">
        <v>221</v>
      </c>
      <c r="D87" s="195" t="s">
        <v>626</v>
      </c>
      <c r="E87" s="62"/>
      <c r="F87" s="193" t="str">
        <f>_xlfn.XLOOKUP(I87,DB!N:N,DB!J:J,"Select Unit",0,1)</f>
        <v>Select Unit</v>
      </c>
      <c r="G87" s="60"/>
      <c r="H87" s="191" t="str">
        <f t="shared" si="2"/>
        <v>-</v>
      </c>
      <c r="I87" s="192" t="str">
        <f t="shared" si="3"/>
        <v>Scope 3Managed assets- vehiclesManaged HGV (all diesel)Articulated (&gt;3.5 - 33t)Average laden</v>
      </c>
    </row>
    <row r="88" spans="1:9" ht="19.5" customHeight="1">
      <c r="A88" s="194" t="s">
        <v>7929</v>
      </c>
      <c r="B88" s="195" t="s">
        <v>727</v>
      </c>
      <c r="C88" s="195" t="s">
        <v>222</v>
      </c>
      <c r="D88" s="195" t="s">
        <v>623</v>
      </c>
      <c r="E88" s="62"/>
      <c r="F88" s="193" t="str">
        <f>_xlfn.XLOOKUP(I88,DB!N:N,DB!J:J,"Select Unit",0,1)</f>
        <v>Select Unit</v>
      </c>
      <c r="G88" s="60"/>
      <c r="H88" s="191" t="str">
        <f t="shared" si="2"/>
        <v>-</v>
      </c>
      <c r="I88" s="192" t="str">
        <f t="shared" si="3"/>
        <v>Scope 3Managed assets- vehiclesManaged HGV (all diesel)Articulated (&gt;33t)0% Laden</v>
      </c>
    </row>
    <row r="89" spans="1:9" ht="19.5" customHeight="1">
      <c r="A89" s="194" t="s">
        <v>7929</v>
      </c>
      <c r="B89" s="195" t="s">
        <v>727</v>
      </c>
      <c r="C89" s="195" t="s">
        <v>222</v>
      </c>
      <c r="D89" s="195" t="s">
        <v>624</v>
      </c>
      <c r="E89" s="62"/>
      <c r="F89" s="193" t="str">
        <f>_xlfn.XLOOKUP(I89,DB!N:N,DB!J:J,"Select Unit",0,1)</f>
        <v>Select Unit</v>
      </c>
      <c r="G89" s="60"/>
      <c r="H89" s="191" t="str">
        <f t="shared" si="2"/>
        <v>-</v>
      </c>
      <c r="I89" s="192" t="str">
        <f t="shared" si="3"/>
        <v>Scope 3Managed assets- vehiclesManaged HGV (all diesel)Articulated (&gt;33t)50% Laden</v>
      </c>
    </row>
    <row r="90" spans="1:9" ht="19.5" customHeight="1">
      <c r="A90" s="194" t="s">
        <v>7929</v>
      </c>
      <c r="B90" s="195" t="s">
        <v>727</v>
      </c>
      <c r="C90" s="195" t="s">
        <v>222</v>
      </c>
      <c r="D90" s="195" t="s">
        <v>625</v>
      </c>
      <c r="E90" s="62"/>
      <c r="F90" s="193" t="str">
        <f>_xlfn.XLOOKUP(I90,DB!N:N,DB!J:J,"Select Unit",0,1)</f>
        <v>Select Unit</v>
      </c>
      <c r="G90" s="60"/>
      <c r="H90" s="191" t="str">
        <f t="shared" si="2"/>
        <v>-</v>
      </c>
      <c r="I90" s="192" t="str">
        <f t="shared" si="3"/>
        <v>Scope 3Managed assets- vehiclesManaged HGV (all diesel)Articulated (&gt;33t)100% Laden</v>
      </c>
    </row>
    <row r="91" spans="1:9" ht="19.5" customHeight="1">
      <c r="A91" s="194" t="s">
        <v>7929</v>
      </c>
      <c r="B91" s="195" t="s">
        <v>727</v>
      </c>
      <c r="C91" s="195" t="s">
        <v>222</v>
      </c>
      <c r="D91" s="195" t="s">
        <v>626</v>
      </c>
      <c r="E91" s="62"/>
      <c r="F91" s="193" t="str">
        <f>_xlfn.XLOOKUP(I91,DB!N:N,DB!J:J,"Select Unit",0,1)</f>
        <v>Select Unit</v>
      </c>
      <c r="G91" s="60"/>
      <c r="H91" s="191" t="str">
        <f t="shared" ref="H91:H135" si="4">IF(OR(ISBLANK(E91),ISBLANK(F91),ISBLANK(G91)),"-",(G91*F91))</f>
        <v>-</v>
      </c>
      <c r="I91" s="192" t="str">
        <f t="shared" ref="I91:I135" si="5">CONCATENATE(A91,B91,C91,D91,E91)</f>
        <v>Scope 3Managed assets- vehiclesManaged HGV (all diesel)Articulated (&gt;33t)Average laden</v>
      </c>
    </row>
    <row r="92" spans="1:9" ht="19.5" customHeight="1">
      <c r="A92" s="194" t="s">
        <v>7929</v>
      </c>
      <c r="B92" s="195" t="s">
        <v>727</v>
      </c>
      <c r="C92" s="195" t="s">
        <v>223</v>
      </c>
      <c r="D92" s="195" t="s">
        <v>623</v>
      </c>
      <c r="E92" s="62"/>
      <c r="F92" s="193" t="str">
        <f>_xlfn.XLOOKUP(I92,DB!N:N,DB!J:J,"Select Unit",0,1)</f>
        <v>Select Unit</v>
      </c>
      <c r="G92" s="60"/>
      <c r="H92" s="191" t="str">
        <f t="shared" si="4"/>
        <v>-</v>
      </c>
      <c r="I92" s="192" t="str">
        <f t="shared" si="5"/>
        <v>Scope 3Managed assets- vehiclesManaged HGV (all diesel)All artics0% Laden</v>
      </c>
    </row>
    <row r="93" spans="1:9" ht="19.5" customHeight="1">
      <c r="A93" s="194" t="s">
        <v>7929</v>
      </c>
      <c r="B93" s="195" t="s">
        <v>727</v>
      </c>
      <c r="C93" s="195" t="s">
        <v>223</v>
      </c>
      <c r="D93" s="195" t="s">
        <v>624</v>
      </c>
      <c r="E93" s="62"/>
      <c r="F93" s="193" t="str">
        <f>_xlfn.XLOOKUP(I93,DB!N:N,DB!J:J,"Select Unit",0,1)</f>
        <v>Select Unit</v>
      </c>
      <c r="G93" s="60"/>
      <c r="H93" s="191" t="str">
        <f t="shared" si="4"/>
        <v>-</v>
      </c>
      <c r="I93" s="192" t="str">
        <f t="shared" si="5"/>
        <v>Scope 3Managed assets- vehiclesManaged HGV (all diesel)All artics50% Laden</v>
      </c>
    </row>
    <row r="94" spans="1:9" ht="19.5" customHeight="1">
      <c r="A94" s="194" t="s">
        <v>7929</v>
      </c>
      <c r="B94" s="195" t="s">
        <v>727</v>
      </c>
      <c r="C94" s="195" t="s">
        <v>223</v>
      </c>
      <c r="D94" s="195" t="s">
        <v>625</v>
      </c>
      <c r="E94" s="62"/>
      <c r="F94" s="193" t="str">
        <f>_xlfn.XLOOKUP(I94,DB!N:N,DB!J:J,"Select Unit",0,1)</f>
        <v>Select Unit</v>
      </c>
      <c r="G94" s="60"/>
      <c r="H94" s="191" t="str">
        <f t="shared" si="4"/>
        <v>-</v>
      </c>
      <c r="I94" s="192" t="str">
        <f t="shared" si="5"/>
        <v>Scope 3Managed assets- vehiclesManaged HGV (all diesel)All artics100% Laden</v>
      </c>
    </row>
    <row r="95" spans="1:9" ht="19.5" customHeight="1">
      <c r="A95" s="194" t="s">
        <v>7929</v>
      </c>
      <c r="B95" s="195" t="s">
        <v>727</v>
      </c>
      <c r="C95" s="195" t="s">
        <v>223</v>
      </c>
      <c r="D95" s="195" t="s">
        <v>626</v>
      </c>
      <c r="E95" s="62"/>
      <c r="F95" s="193" t="str">
        <f>_xlfn.XLOOKUP(I95,DB!N:N,DB!J:J,"Select Unit",0,1)</f>
        <v>Select Unit</v>
      </c>
      <c r="G95" s="60"/>
      <c r="H95" s="191" t="str">
        <f t="shared" si="4"/>
        <v>-</v>
      </c>
      <c r="I95" s="192" t="str">
        <f t="shared" si="5"/>
        <v>Scope 3Managed assets- vehiclesManaged HGV (all diesel)All articsAverage laden</v>
      </c>
    </row>
    <row r="96" spans="1:9" ht="19.5" customHeight="1">
      <c r="A96" s="194" t="s">
        <v>7929</v>
      </c>
      <c r="B96" s="195" t="s">
        <v>727</v>
      </c>
      <c r="C96" s="195" t="s">
        <v>224</v>
      </c>
      <c r="D96" s="195" t="s">
        <v>623</v>
      </c>
      <c r="E96" s="62"/>
      <c r="F96" s="193" t="str">
        <f>_xlfn.XLOOKUP(I96,DB!N:N,DB!J:J,"Select Unit",0,1)</f>
        <v>Select Unit</v>
      </c>
      <c r="G96" s="60"/>
      <c r="H96" s="191" t="str">
        <f t="shared" si="4"/>
        <v>-</v>
      </c>
      <c r="I96" s="192" t="str">
        <f t="shared" si="5"/>
        <v>Scope 3Managed assets- vehiclesManaged HGV (all diesel)All HGVs0% Laden</v>
      </c>
    </row>
    <row r="97" spans="1:9" ht="19.5" customHeight="1">
      <c r="A97" s="194" t="s">
        <v>7929</v>
      </c>
      <c r="B97" s="195" t="s">
        <v>727</v>
      </c>
      <c r="C97" s="195" t="s">
        <v>224</v>
      </c>
      <c r="D97" s="195" t="s">
        <v>624</v>
      </c>
      <c r="E97" s="62"/>
      <c r="F97" s="193" t="str">
        <f>_xlfn.XLOOKUP(I97,DB!N:N,DB!J:J,"Select Unit",0,1)</f>
        <v>Select Unit</v>
      </c>
      <c r="G97" s="60"/>
      <c r="H97" s="191" t="str">
        <f t="shared" si="4"/>
        <v>-</v>
      </c>
      <c r="I97" s="192" t="str">
        <f t="shared" si="5"/>
        <v>Scope 3Managed assets- vehiclesManaged HGV (all diesel)All HGVs50% Laden</v>
      </c>
    </row>
    <row r="98" spans="1:9" ht="19.5" customHeight="1">
      <c r="A98" s="194" t="s">
        <v>7929</v>
      </c>
      <c r="B98" s="195" t="s">
        <v>727</v>
      </c>
      <c r="C98" s="195" t="s">
        <v>224</v>
      </c>
      <c r="D98" s="195" t="s">
        <v>625</v>
      </c>
      <c r="E98" s="62"/>
      <c r="F98" s="193" t="str">
        <f>_xlfn.XLOOKUP(I98,DB!N:N,DB!J:J,"Select Unit",0,1)</f>
        <v>Select Unit</v>
      </c>
      <c r="G98" s="60"/>
      <c r="H98" s="191" t="str">
        <f t="shared" si="4"/>
        <v>-</v>
      </c>
      <c r="I98" s="192" t="str">
        <f t="shared" si="5"/>
        <v>Scope 3Managed assets- vehiclesManaged HGV (all diesel)All HGVs100% Laden</v>
      </c>
    </row>
    <row r="99" spans="1:9" ht="19.5" customHeight="1">
      <c r="A99" s="194" t="s">
        <v>7929</v>
      </c>
      <c r="B99" s="195" t="s">
        <v>727</v>
      </c>
      <c r="C99" s="195" t="s">
        <v>224</v>
      </c>
      <c r="D99" s="195" t="s">
        <v>626</v>
      </c>
      <c r="E99" s="62"/>
      <c r="F99" s="193" t="str">
        <f>_xlfn.XLOOKUP(I99,DB!N:N,DB!J:J,"Select Unit",0,1)</f>
        <v>Select Unit</v>
      </c>
      <c r="G99" s="60"/>
      <c r="H99" s="191" t="str">
        <f t="shared" si="4"/>
        <v>-</v>
      </c>
      <c r="I99" s="192" t="str">
        <f t="shared" si="5"/>
        <v>Scope 3Managed assets- vehiclesManaged HGV (all diesel)All HGVsAverage laden</v>
      </c>
    </row>
    <row r="100" spans="1:9" ht="19.5" customHeight="1">
      <c r="A100" s="194" t="s">
        <v>7929</v>
      </c>
      <c r="B100" s="195" t="s">
        <v>728</v>
      </c>
      <c r="C100" s="195" t="s">
        <v>218</v>
      </c>
      <c r="D100" s="195" t="s">
        <v>623</v>
      </c>
      <c r="E100" s="62"/>
      <c r="F100" s="193" t="str">
        <f>_xlfn.XLOOKUP(I100,DB!N:N,DB!J:J,"Select Unit",0,1)</f>
        <v>Select Unit</v>
      </c>
      <c r="G100" s="60"/>
      <c r="H100" s="191" t="str">
        <f t="shared" si="4"/>
        <v>-</v>
      </c>
      <c r="I100" s="192" t="str">
        <f t="shared" si="5"/>
        <v>Scope 3Managed assets- vehiclesManaged HGV refrigerated (all diesel)Rigid (&gt;3.5 - 7.5 tonnes)0% Laden</v>
      </c>
    </row>
    <row r="101" spans="1:9" ht="19.5" customHeight="1">
      <c r="A101" s="194" t="s">
        <v>7929</v>
      </c>
      <c r="B101" s="195" t="s">
        <v>728</v>
      </c>
      <c r="C101" s="195" t="s">
        <v>218</v>
      </c>
      <c r="D101" s="195" t="s">
        <v>624</v>
      </c>
      <c r="E101" s="62"/>
      <c r="F101" s="193" t="str">
        <f>_xlfn.XLOOKUP(I101,DB!N:N,DB!J:J,"Select Unit",0,1)</f>
        <v>Select Unit</v>
      </c>
      <c r="G101" s="60"/>
      <c r="H101" s="191" t="str">
        <f t="shared" si="4"/>
        <v>-</v>
      </c>
      <c r="I101" s="192" t="str">
        <f t="shared" si="5"/>
        <v>Scope 3Managed assets- vehiclesManaged HGV refrigerated (all diesel)Rigid (&gt;3.5 - 7.5 tonnes)50% Laden</v>
      </c>
    </row>
    <row r="102" spans="1:9" ht="19.5" customHeight="1">
      <c r="A102" s="194" t="s">
        <v>7929</v>
      </c>
      <c r="B102" s="195" t="s">
        <v>728</v>
      </c>
      <c r="C102" s="195" t="s">
        <v>218</v>
      </c>
      <c r="D102" s="195" t="s">
        <v>625</v>
      </c>
      <c r="E102" s="62"/>
      <c r="F102" s="193" t="str">
        <f>_xlfn.XLOOKUP(I102,DB!N:N,DB!J:J,"Select Unit",0,1)</f>
        <v>Select Unit</v>
      </c>
      <c r="G102" s="60"/>
      <c r="H102" s="191" t="str">
        <f t="shared" si="4"/>
        <v>-</v>
      </c>
      <c r="I102" s="192" t="str">
        <f t="shared" si="5"/>
        <v>Scope 3Managed assets- vehiclesManaged HGV refrigerated (all diesel)Rigid (&gt;3.5 - 7.5 tonnes)100% Laden</v>
      </c>
    </row>
    <row r="103" spans="1:9" ht="19.5" customHeight="1">
      <c r="A103" s="194" t="s">
        <v>7929</v>
      </c>
      <c r="B103" s="195" t="s">
        <v>728</v>
      </c>
      <c r="C103" s="195" t="s">
        <v>218</v>
      </c>
      <c r="D103" s="195" t="s">
        <v>626</v>
      </c>
      <c r="E103" s="62"/>
      <c r="F103" s="193" t="str">
        <f>_xlfn.XLOOKUP(I103,DB!N:N,DB!J:J,"Select Unit",0,1)</f>
        <v>Select Unit</v>
      </c>
      <c r="G103" s="60"/>
      <c r="H103" s="191" t="str">
        <f t="shared" si="4"/>
        <v>-</v>
      </c>
      <c r="I103" s="192" t="str">
        <f t="shared" si="5"/>
        <v>Scope 3Managed assets- vehiclesManaged HGV refrigerated (all diesel)Rigid (&gt;3.5 - 7.5 tonnes)Average laden</v>
      </c>
    </row>
    <row r="104" spans="1:9" ht="19.5" customHeight="1">
      <c r="A104" s="194" t="s">
        <v>7929</v>
      </c>
      <c r="B104" s="195" t="s">
        <v>728</v>
      </c>
      <c r="C104" s="195" t="s">
        <v>219</v>
      </c>
      <c r="D104" s="195" t="s">
        <v>623</v>
      </c>
      <c r="E104" s="62"/>
      <c r="F104" s="193" t="str">
        <f>_xlfn.XLOOKUP(I104,DB!N:N,DB!J:J,"Select Unit",0,1)</f>
        <v>Select Unit</v>
      </c>
      <c r="G104" s="60"/>
      <c r="H104" s="191" t="str">
        <f t="shared" si="4"/>
        <v>-</v>
      </c>
      <c r="I104" s="192" t="str">
        <f t="shared" si="5"/>
        <v>Scope 3Managed assets- vehiclesManaged HGV refrigerated (all diesel)Rigid (&gt;7.5 tonnes-17 tonnes)0% Laden</v>
      </c>
    </row>
    <row r="105" spans="1:9" ht="19.5" customHeight="1">
      <c r="A105" s="194" t="s">
        <v>7929</v>
      </c>
      <c r="B105" s="195" t="s">
        <v>728</v>
      </c>
      <c r="C105" s="195" t="s">
        <v>219</v>
      </c>
      <c r="D105" s="195" t="s">
        <v>624</v>
      </c>
      <c r="E105" s="62"/>
      <c r="F105" s="193" t="str">
        <f>_xlfn.XLOOKUP(I105,DB!N:N,DB!J:J,"Select Unit",0,1)</f>
        <v>Select Unit</v>
      </c>
      <c r="G105" s="60"/>
      <c r="H105" s="191" t="str">
        <f t="shared" si="4"/>
        <v>-</v>
      </c>
      <c r="I105" s="192" t="str">
        <f t="shared" si="5"/>
        <v>Scope 3Managed assets- vehiclesManaged HGV refrigerated (all diesel)Rigid (&gt;7.5 tonnes-17 tonnes)50% Laden</v>
      </c>
    </row>
    <row r="106" spans="1:9" ht="19.5" customHeight="1">
      <c r="A106" s="194" t="s">
        <v>7929</v>
      </c>
      <c r="B106" s="195" t="s">
        <v>728</v>
      </c>
      <c r="C106" s="195" t="s">
        <v>219</v>
      </c>
      <c r="D106" s="195" t="s">
        <v>625</v>
      </c>
      <c r="E106" s="62"/>
      <c r="F106" s="193" t="str">
        <f>_xlfn.XLOOKUP(I106,DB!N:N,DB!J:J,"Select Unit",0,1)</f>
        <v>Select Unit</v>
      </c>
      <c r="G106" s="60"/>
      <c r="H106" s="191" t="str">
        <f t="shared" si="4"/>
        <v>-</v>
      </c>
      <c r="I106" s="192" t="str">
        <f t="shared" si="5"/>
        <v>Scope 3Managed assets- vehiclesManaged HGV refrigerated (all diesel)Rigid (&gt;7.5 tonnes-17 tonnes)100% Laden</v>
      </c>
    </row>
    <row r="107" spans="1:9" ht="19.5" customHeight="1">
      <c r="A107" s="194" t="s">
        <v>7929</v>
      </c>
      <c r="B107" s="195" t="s">
        <v>728</v>
      </c>
      <c r="C107" s="195" t="s">
        <v>219</v>
      </c>
      <c r="D107" s="195" t="s">
        <v>626</v>
      </c>
      <c r="E107" s="62"/>
      <c r="F107" s="193" t="str">
        <f>_xlfn.XLOOKUP(I107,DB!N:N,DB!J:J,"Select Unit",0,1)</f>
        <v>Select Unit</v>
      </c>
      <c r="G107" s="60"/>
      <c r="H107" s="191" t="str">
        <f t="shared" si="4"/>
        <v>-</v>
      </c>
      <c r="I107" s="192" t="str">
        <f t="shared" si="5"/>
        <v>Scope 3Managed assets- vehiclesManaged HGV refrigerated (all diesel)Rigid (&gt;7.5 tonnes-17 tonnes)Average laden</v>
      </c>
    </row>
    <row r="108" spans="1:9" ht="19.5" customHeight="1">
      <c r="A108" s="194" t="s">
        <v>7929</v>
      </c>
      <c r="B108" s="195" t="s">
        <v>728</v>
      </c>
      <c r="C108" s="195" t="s">
        <v>220</v>
      </c>
      <c r="D108" s="195" t="s">
        <v>623</v>
      </c>
      <c r="E108" s="62"/>
      <c r="F108" s="193" t="str">
        <f>_xlfn.XLOOKUP(I108,DB!N:N,DB!J:J,"Select Unit",0,1)</f>
        <v>Select Unit</v>
      </c>
      <c r="G108" s="60"/>
      <c r="H108" s="191" t="str">
        <f t="shared" si="4"/>
        <v>-</v>
      </c>
      <c r="I108" s="192" t="str">
        <f t="shared" si="5"/>
        <v>Scope 3Managed assets- vehiclesManaged HGV refrigerated (all diesel)Rigid (&gt;17 tonnes)0% Laden</v>
      </c>
    </row>
    <row r="109" spans="1:9" ht="19.5" customHeight="1">
      <c r="A109" s="194" t="s">
        <v>7929</v>
      </c>
      <c r="B109" s="195" t="s">
        <v>728</v>
      </c>
      <c r="C109" s="195" t="s">
        <v>220</v>
      </c>
      <c r="D109" s="195" t="s">
        <v>624</v>
      </c>
      <c r="E109" s="62"/>
      <c r="F109" s="193" t="str">
        <f>_xlfn.XLOOKUP(I109,DB!N:N,DB!J:J,"Select Unit",0,1)</f>
        <v>Select Unit</v>
      </c>
      <c r="G109" s="60"/>
      <c r="H109" s="191" t="str">
        <f t="shared" si="4"/>
        <v>-</v>
      </c>
      <c r="I109" s="192" t="str">
        <f t="shared" si="5"/>
        <v>Scope 3Managed assets- vehiclesManaged HGV refrigerated (all diesel)Rigid (&gt;17 tonnes)50% Laden</v>
      </c>
    </row>
    <row r="110" spans="1:9" ht="19.5" customHeight="1">
      <c r="A110" s="194" t="s">
        <v>7929</v>
      </c>
      <c r="B110" s="195" t="s">
        <v>728</v>
      </c>
      <c r="C110" s="195" t="s">
        <v>220</v>
      </c>
      <c r="D110" s="195" t="s">
        <v>625</v>
      </c>
      <c r="E110" s="62"/>
      <c r="F110" s="193" t="str">
        <f>_xlfn.XLOOKUP(I110,DB!N:N,DB!J:J,"Select Unit",0,1)</f>
        <v>Select Unit</v>
      </c>
      <c r="G110" s="60"/>
      <c r="H110" s="191" t="str">
        <f t="shared" si="4"/>
        <v>-</v>
      </c>
      <c r="I110" s="192" t="str">
        <f t="shared" si="5"/>
        <v>Scope 3Managed assets- vehiclesManaged HGV refrigerated (all diesel)Rigid (&gt;17 tonnes)100% Laden</v>
      </c>
    </row>
    <row r="111" spans="1:9" ht="19.5" customHeight="1">
      <c r="A111" s="194" t="s">
        <v>7929</v>
      </c>
      <c r="B111" s="195" t="s">
        <v>728</v>
      </c>
      <c r="C111" s="195" t="s">
        <v>220</v>
      </c>
      <c r="D111" s="195" t="s">
        <v>626</v>
      </c>
      <c r="E111" s="62"/>
      <c r="F111" s="193" t="str">
        <f>_xlfn.XLOOKUP(I111,DB!N:N,DB!J:J,"Select Unit",0,1)</f>
        <v>Select Unit</v>
      </c>
      <c r="G111" s="60"/>
      <c r="H111" s="191" t="str">
        <f t="shared" si="4"/>
        <v>-</v>
      </c>
      <c r="I111" s="192" t="str">
        <f t="shared" si="5"/>
        <v>Scope 3Managed assets- vehiclesManaged HGV refrigerated (all diesel)Rigid (&gt;17 tonnes)Average laden</v>
      </c>
    </row>
    <row r="112" spans="1:9" ht="19.5" customHeight="1">
      <c r="A112" s="194" t="s">
        <v>7929</v>
      </c>
      <c r="B112" s="195" t="s">
        <v>728</v>
      </c>
      <c r="C112" s="195" t="s">
        <v>198</v>
      </c>
      <c r="D112" s="195" t="s">
        <v>623</v>
      </c>
      <c r="E112" s="62"/>
      <c r="F112" s="193" t="str">
        <f>_xlfn.XLOOKUP(I112,DB!N:N,DB!J:J,"Select Unit",0,1)</f>
        <v>Select Unit</v>
      </c>
      <c r="G112" s="60"/>
      <c r="H112" s="191" t="str">
        <f t="shared" si="4"/>
        <v>-</v>
      </c>
      <c r="I112" s="192" t="str">
        <f t="shared" si="5"/>
        <v>Scope 3Managed assets- vehiclesManaged HGV refrigerated (all diesel)All rigids0% Laden</v>
      </c>
    </row>
    <row r="113" spans="1:9" ht="19.5" customHeight="1">
      <c r="A113" s="194" t="s">
        <v>7929</v>
      </c>
      <c r="B113" s="195" t="s">
        <v>728</v>
      </c>
      <c r="C113" s="195" t="s">
        <v>198</v>
      </c>
      <c r="D113" s="195" t="s">
        <v>624</v>
      </c>
      <c r="E113" s="62"/>
      <c r="F113" s="193" t="str">
        <f>_xlfn.XLOOKUP(I113,DB!N:N,DB!J:J,"Select Unit",0,1)</f>
        <v>Select Unit</v>
      </c>
      <c r="G113" s="60"/>
      <c r="H113" s="191" t="str">
        <f t="shared" si="4"/>
        <v>-</v>
      </c>
      <c r="I113" s="192" t="str">
        <f t="shared" si="5"/>
        <v>Scope 3Managed assets- vehiclesManaged HGV refrigerated (all diesel)All rigids50% Laden</v>
      </c>
    </row>
    <row r="114" spans="1:9" ht="19.5" customHeight="1">
      <c r="A114" s="194" t="s">
        <v>7929</v>
      </c>
      <c r="B114" s="195" t="s">
        <v>728</v>
      </c>
      <c r="C114" s="195" t="s">
        <v>198</v>
      </c>
      <c r="D114" s="195" t="s">
        <v>625</v>
      </c>
      <c r="E114" s="62"/>
      <c r="F114" s="193" t="str">
        <f>_xlfn.XLOOKUP(I114,DB!N:N,DB!J:J,"Select Unit",0,1)</f>
        <v>Select Unit</v>
      </c>
      <c r="G114" s="60"/>
      <c r="H114" s="191" t="str">
        <f t="shared" si="4"/>
        <v>-</v>
      </c>
      <c r="I114" s="192" t="str">
        <f t="shared" si="5"/>
        <v>Scope 3Managed assets- vehiclesManaged HGV refrigerated (all diesel)All rigids100% Laden</v>
      </c>
    </row>
    <row r="115" spans="1:9" ht="19.5" customHeight="1">
      <c r="A115" s="194" t="s">
        <v>7929</v>
      </c>
      <c r="B115" s="195" t="s">
        <v>728</v>
      </c>
      <c r="C115" s="195" t="s">
        <v>198</v>
      </c>
      <c r="D115" s="195" t="s">
        <v>626</v>
      </c>
      <c r="E115" s="62"/>
      <c r="F115" s="193" t="str">
        <f>_xlfn.XLOOKUP(I115,DB!N:N,DB!J:J,"Select Unit",0,1)</f>
        <v>Select Unit</v>
      </c>
      <c r="G115" s="60"/>
      <c r="H115" s="191" t="str">
        <f t="shared" si="4"/>
        <v>-</v>
      </c>
      <c r="I115" s="192" t="str">
        <f t="shared" si="5"/>
        <v>Scope 3Managed assets- vehiclesManaged HGV refrigerated (all diesel)All rigidsAverage laden</v>
      </c>
    </row>
    <row r="116" spans="1:9" ht="19.5" customHeight="1">
      <c r="A116" s="194" t="s">
        <v>7929</v>
      </c>
      <c r="B116" s="195" t="s">
        <v>728</v>
      </c>
      <c r="C116" s="195" t="s">
        <v>221</v>
      </c>
      <c r="D116" s="195" t="s">
        <v>623</v>
      </c>
      <c r="E116" s="62"/>
      <c r="F116" s="193" t="str">
        <f>_xlfn.XLOOKUP(I116,DB!N:N,DB!J:J,"Select Unit",0,1)</f>
        <v>Select Unit</v>
      </c>
      <c r="G116" s="60"/>
      <c r="H116" s="191" t="str">
        <f t="shared" si="4"/>
        <v>-</v>
      </c>
      <c r="I116" s="192" t="str">
        <f t="shared" si="5"/>
        <v>Scope 3Managed assets- vehiclesManaged HGV refrigerated (all diesel)Articulated (&gt;3.5 - 33t)0% Laden</v>
      </c>
    </row>
    <row r="117" spans="1:9" ht="19.5" customHeight="1">
      <c r="A117" s="194" t="s">
        <v>7929</v>
      </c>
      <c r="B117" s="195" t="s">
        <v>728</v>
      </c>
      <c r="C117" s="195" t="s">
        <v>221</v>
      </c>
      <c r="D117" s="195" t="s">
        <v>624</v>
      </c>
      <c r="E117" s="62"/>
      <c r="F117" s="193" t="str">
        <f>_xlfn.XLOOKUP(I117,DB!N:N,DB!J:J,"Select Unit",0,1)</f>
        <v>Select Unit</v>
      </c>
      <c r="G117" s="60"/>
      <c r="H117" s="191" t="str">
        <f t="shared" si="4"/>
        <v>-</v>
      </c>
      <c r="I117" s="192" t="str">
        <f t="shared" si="5"/>
        <v>Scope 3Managed assets- vehiclesManaged HGV refrigerated (all diesel)Articulated (&gt;3.5 - 33t)50% Laden</v>
      </c>
    </row>
    <row r="118" spans="1:9" ht="19.5" customHeight="1">
      <c r="A118" s="194" t="s">
        <v>7929</v>
      </c>
      <c r="B118" s="195" t="s">
        <v>728</v>
      </c>
      <c r="C118" s="195" t="s">
        <v>221</v>
      </c>
      <c r="D118" s="195" t="s">
        <v>625</v>
      </c>
      <c r="E118" s="62"/>
      <c r="F118" s="193" t="str">
        <f>_xlfn.XLOOKUP(I118,DB!N:N,DB!J:J,"Select Unit",0,1)</f>
        <v>Select Unit</v>
      </c>
      <c r="G118" s="60"/>
      <c r="H118" s="191" t="str">
        <f t="shared" si="4"/>
        <v>-</v>
      </c>
      <c r="I118" s="192" t="str">
        <f t="shared" si="5"/>
        <v>Scope 3Managed assets- vehiclesManaged HGV refrigerated (all diesel)Articulated (&gt;3.5 - 33t)100% Laden</v>
      </c>
    </row>
    <row r="119" spans="1:9" ht="19.5" customHeight="1">
      <c r="A119" s="194" t="s">
        <v>7929</v>
      </c>
      <c r="B119" s="195" t="s">
        <v>728</v>
      </c>
      <c r="C119" s="195" t="s">
        <v>221</v>
      </c>
      <c r="D119" s="195" t="s">
        <v>626</v>
      </c>
      <c r="E119" s="62"/>
      <c r="F119" s="193" t="str">
        <f>_xlfn.XLOOKUP(I119,DB!N:N,DB!J:J,"Select Unit",0,1)</f>
        <v>Select Unit</v>
      </c>
      <c r="G119" s="60"/>
      <c r="H119" s="191" t="str">
        <f t="shared" si="4"/>
        <v>-</v>
      </c>
      <c r="I119" s="192" t="str">
        <f t="shared" si="5"/>
        <v>Scope 3Managed assets- vehiclesManaged HGV refrigerated (all diesel)Articulated (&gt;3.5 - 33t)Average laden</v>
      </c>
    </row>
    <row r="120" spans="1:9" ht="19.5" customHeight="1">
      <c r="A120" s="194" t="s">
        <v>7929</v>
      </c>
      <c r="B120" s="195" t="s">
        <v>728</v>
      </c>
      <c r="C120" s="195" t="s">
        <v>222</v>
      </c>
      <c r="D120" s="195" t="s">
        <v>623</v>
      </c>
      <c r="E120" s="62"/>
      <c r="F120" s="193" t="str">
        <f>_xlfn.XLOOKUP(I120,DB!N:N,DB!J:J,"Select Unit",0,1)</f>
        <v>Select Unit</v>
      </c>
      <c r="G120" s="60"/>
      <c r="H120" s="191" t="str">
        <f t="shared" si="4"/>
        <v>-</v>
      </c>
      <c r="I120" s="192" t="str">
        <f t="shared" si="5"/>
        <v>Scope 3Managed assets- vehiclesManaged HGV refrigerated (all diesel)Articulated (&gt;33t)0% Laden</v>
      </c>
    </row>
    <row r="121" spans="1:9" ht="19.5" customHeight="1">
      <c r="A121" s="194" t="s">
        <v>7929</v>
      </c>
      <c r="B121" s="195" t="s">
        <v>728</v>
      </c>
      <c r="C121" s="195" t="s">
        <v>222</v>
      </c>
      <c r="D121" s="195" t="s">
        <v>624</v>
      </c>
      <c r="E121" s="62"/>
      <c r="F121" s="193" t="str">
        <f>_xlfn.XLOOKUP(I121,DB!N:N,DB!J:J,"Select Unit",0,1)</f>
        <v>Select Unit</v>
      </c>
      <c r="G121" s="60"/>
      <c r="H121" s="191" t="str">
        <f t="shared" si="4"/>
        <v>-</v>
      </c>
      <c r="I121" s="192" t="str">
        <f t="shared" si="5"/>
        <v>Scope 3Managed assets- vehiclesManaged HGV refrigerated (all diesel)Articulated (&gt;33t)50% Laden</v>
      </c>
    </row>
    <row r="122" spans="1:9" ht="19.5" customHeight="1">
      <c r="A122" s="194" t="s">
        <v>7929</v>
      </c>
      <c r="B122" s="195" t="s">
        <v>728</v>
      </c>
      <c r="C122" s="195" t="s">
        <v>222</v>
      </c>
      <c r="D122" s="195" t="s">
        <v>625</v>
      </c>
      <c r="E122" s="62"/>
      <c r="F122" s="193" t="str">
        <f>_xlfn.XLOOKUP(I122,DB!N:N,DB!J:J,"Select Unit",0,1)</f>
        <v>Select Unit</v>
      </c>
      <c r="G122" s="60"/>
      <c r="H122" s="191" t="str">
        <f t="shared" si="4"/>
        <v>-</v>
      </c>
      <c r="I122" s="192" t="str">
        <f t="shared" si="5"/>
        <v>Scope 3Managed assets- vehiclesManaged HGV refrigerated (all diesel)Articulated (&gt;33t)100% Laden</v>
      </c>
    </row>
    <row r="123" spans="1:9" ht="19.5" customHeight="1">
      <c r="A123" s="194" t="s">
        <v>7929</v>
      </c>
      <c r="B123" s="195" t="s">
        <v>728</v>
      </c>
      <c r="C123" s="195" t="s">
        <v>222</v>
      </c>
      <c r="D123" s="195" t="s">
        <v>626</v>
      </c>
      <c r="E123" s="62"/>
      <c r="F123" s="193" t="str">
        <f>_xlfn.XLOOKUP(I123,DB!N:N,DB!J:J,"Select Unit",0,1)</f>
        <v>Select Unit</v>
      </c>
      <c r="G123" s="60"/>
      <c r="H123" s="191" t="str">
        <f t="shared" si="4"/>
        <v>-</v>
      </c>
      <c r="I123" s="192" t="str">
        <f t="shared" si="5"/>
        <v>Scope 3Managed assets- vehiclesManaged HGV refrigerated (all diesel)Articulated (&gt;33t)Average laden</v>
      </c>
    </row>
    <row r="124" spans="1:9" ht="19.5" customHeight="1">
      <c r="A124" s="194" t="s">
        <v>7929</v>
      </c>
      <c r="B124" s="195" t="s">
        <v>728</v>
      </c>
      <c r="C124" s="195" t="s">
        <v>223</v>
      </c>
      <c r="D124" s="195" t="s">
        <v>623</v>
      </c>
      <c r="E124" s="62"/>
      <c r="F124" s="193" t="str">
        <f>_xlfn.XLOOKUP(I124,DB!N:N,DB!J:J,"Select Unit",0,1)</f>
        <v>Select Unit</v>
      </c>
      <c r="G124" s="60"/>
      <c r="H124" s="191" t="str">
        <f t="shared" si="4"/>
        <v>-</v>
      </c>
      <c r="I124" s="192" t="str">
        <f t="shared" si="5"/>
        <v>Scope 3Managed assets- vehiclesManaged HGV refrigerated (all diesel)All artics0% Laden</v>
      </c>
    </row>
    <row r="125" spans="1:9" ht="19.5" customHeight="1">
      <c r="A125" s="194" t="s">
        <v>7929</v>
      </c>
      <c r="B125" s="195" t="s">
        <v>728</v>
      </c>
      <c r="C125" s="195" t="s">
        <v>223</v>
      </c>
      <c r="D125" s="195" t="s">
        <v>624</v>
      </c>
      <c r="E125" s="62"/>
      <c r="F125" s="193" t="str">
        <f>_xlfn.XLOOKUP(I125,DB!N:N,DB!J:J,"Select Unit",0,1)</f>
        <v>Select Unit</v>
      </c>
      <c r="G125" s="60"/>
      <c r="H125" s="191" t="str">
        <f t="shared" si="4"/>
        <v>-</v>
      </c>
      <c r="I125" s="192" t="str">
        <f t="shared" si="5"/>
        <v>Scope 3Managed assets- vehiclesManaged HGV refrigerated (all diesel)All artics50% Laden</v>
      </c>
    </row>
    <row r="126" spans="1:9" ht="19.5" customHeight="1">
      <c r="A126" s="194" t="s">
        <v>7929</v>
      </c>
      <c r="B126" s="195" t="s">
        <v>728</v>
      </c>
      <c r="C126" s="195" t="s">
        <v>223</v>
      </c>
      <c r="D126" s="195" t="s">
        <v>625</v>
      </c>
      <c r="E126" s="62"/>
      <c r="F126" s="193" t="str">
        <f>_xlfn.XLOOKUP(I126,DB!N:N,DB!J:J,"Select Unit",0,1)</f>
        <v>Select Unit</v>
      </c>
      <c r="G126" s="60"/>
      <c r="H126" s="191" t="str">
        <f t="shared" si="4"/>
        <v>-</v>
      </c>
      <c r="I126" s="192" t="str">
        <f t="shared" si="5"/>
        <v>Scope 3Managed assets- vehiclesManaged HGV refrigerated (all diesel)All artics100% Laden</v>
      </c>
    </row>
    <row r="127" spans="1:9" ht="19.5" customHeight="1">
      <c r="A127" s="194" t="s">
        <v>7929</v>
      </c>
      <c r="B127" s="195" t="s">
        <v>728</v>
      </c>
      <c r="C127" s="195" t="s">
        <v>223</v>
      </c>
      <c r="D127" s="195" t="s">
        <v>626</v>
      </c>
      <c r="E127" s="62"/>
      <c r="F127" s="193" t="str">
        <f>_xlfn.XLOOKUP(I127,DB!N:N,DB!J:J,"Select Unit",0,1)</f>
        <v>Select Unit</v>
      </c>
      <c r="G127" s="60"/>
      <c r="H127" s="191" t="str">
        <f t="shared" si="4"/>
        <v>-</v>
      </c>
      <c r="I127" s="192" t="str">
        <f t="shared" si="5"/>
        <v>Scope 3Managed assets- vehiclesManaged HGV refrigerated (all diesel)All articsAverage laden</v>
      </c>
    </row>
    <row r="128" spans="1:9" ht="19.5" customHeight="1">
      <c r="A128" s="194" t="s">
        <v>7929</v>
      </c>
      <c r="B128" s="195" t="s">
        <v>728</v>
      </c>
      <c r="C128" s="195" t="s">
        <v>224</v>
      </c>
      <c r="D128" s="195" t="s">
        <v>623</v>
      </c>
      <c r="E128" s="62"/>
      <c r="F128" s="193" t="str">
        <f>_xlfn.XLOOKUP(I128,DB!N:N,DB!J:J,"Select Unit",0,1)</f>
        <v>Select Unit</v>
      </c>
      <c r="G128" s="60"/>
      <c r="H128" s="191" t="str">
        <f t="shared" si="4"/>
        <v>-</v>
      </c>
      <c r="I128" s="192" t="str">
        <f t="shared" si="5"/>
        <v>Scope 3Managed assets- vehiclesManaged HGV refrigerated (all diesel)All HGVs0% Laden</v>
      </c>
    </row>
    <row r="129" spans="1:9" ht="19.5" customHeight="1">
      <c r="A129" s="194" t="s">
        <v>7929</v>
      </c>
      <c r="B129" s="195" t="s">
        <v>728</v>
      </c>
      <c r="C129" s="195" t="s">
        <v>224</v>
      </c>
      <c r="D129" s="195" t="s">
        <v>624</v>
      </c>
      <c r="E129" s="62"/>
      <c r="F129" s="193" t="str">
        <f>_xlfn.XLOOKUP(I129,DB!N:N,DB!J:J,"Select Unit",0,1)</f>
        <v>Select Unit</v>
      </c>
      <c r="G129" s="60"/>
      <c r="H129" s="191" t="str">
        <f t="shared" si="4"/>
        <v>-</v>
      </c>
      <c r="I129" s="192" t="str">
        <f t="shared" si="5"/>
        <v>Scope 3Managed assets- vehiclesManaged HGV refrigerated (all diesel)All HGVs50% Laden</v>
      </c>
    </row>
    <row r="130" spans="1:9" ht="19.5" customHeight="1">
      <c r="A130" s="194" t="s">
        <v>7929</v>
      </c>
      <c r="B130" s="195" t="s">
        <v>728</v>
      </c>
      <c r="C130" s="195" t="s">
        <v>224</v>
      </c>
      <c r="D130" s="195" t="s">
        <v>625</v>
      </c>
      <c r="E130" s="62"/>
      <c r="F130" s="193" t="str">
        <f>_xlfn.XLOOKUP(I130,DB!N:N,DB!J:J,"Select Unit",0,1)</f>
        <v>Select Unit</v>
      </c>
      <c r="G130" s="60"/>
      <c r="H130" s="191" t="str">
        <f t="shared" si="4"/>
        <v>-</v>
      </c>
      <c r="I130" s="192" t="str">
        <f t="shared" si="5"/>
        <v>Scope 3Managed assets- vehiclesManaged HGV refrigerated (all diesel)All HGVs100% Laden</v>
      </c>
    </row>
    <row r="131" spans="1:9" ht="19.5" customHeight="1">
      <c r="A131" s="194" t="s">
        <v>7929</v>
      </c>
      <c r="B131" s="195" t="s">
        <v>728</v>
      </c>
      <c r="C131" s="195" t="s">
        <v>224</v>
      </c>
      <c r="D131" s="195" t="s">
        <v>626</v>
      </c>
      <c r="E131" s="62"/>
      <c r="F131" s="193" t="str">
        <f>_xlfn.XLOOKUP(I131,DB!N:N,DB!J:J,"Select Unit",0,1)</f>
        <v>Select Unit</v>
      </c>
      <c r="G131" s="60"/>
      <c r="H131" s="191" t="str">
        <f t="shared" si="4"/>
        <v>-</v>
      </c>
      <c r="I131" s="192" t="str">
        <f t="shared" si="5"/>
        <v>Scope 3Managed assets- vehiclesManaged HGV refrigerated (all diesel)All HGVsAverage laden</v>
      </c>
    </row>
    <row r="132" spans="1:9" ht="19.5" customHeight="1">
      <c r="A132" s="194" t="s">
        <v>7929</v>
      </c>
      <c r="B132" s="195" t="s">
        <v>729</v>
      </c>
      <c r="C132" s="195" t="s">
        <v>133</v>
      </c>
      <c r="D132" s="195"/>
      <c r="E132" s="62"/>
      <c r="F132" s="193" t="str">
        <f>_xlfn.XLOOKUP(I132,DB!N:N,DB!J:J,"Select Unit",0,1)</f>
        <v>Select Unit</v>
      </c>
      <c r="G132" s="60"/>
      <c r="H132" s="191" t="str">
        <f t="shared" si="4"/>
        <v>-</v>
      </c>
      <c r="I132" s="192" t="str">
        <f t="shared" si="5"/>
        <v>Scope 3Managed assets- vehiclesManaged motorbikesSmall</v>
      </c>
    </row>
    <row r="133" spans="1:9" ht="19.5" customHeight="1">
      <c r="A133" s="194" t="s">
        <v>7929</v>
      </c>
      <c r="B133" s="195" t="s">
        <v>729</v>
      </c>
      <c r="C133" s="195" t="s">
        <v>209</v>
      </c>
      <c r="D133" s="195"/>
      <c r="E133" s="62"/>
      <c r="F133" s="193" t="str">
        <f>_xlfn.XLOOKUP(I133,DB!N:N,DB!J:J,"Select Unit",0,1)</f>
        <v>Select Unit</v>
      </c>
      <c r="G133" s="60"/>
      <c r="H133" s="191" t="str">
        <f t="shared" si="4"/>
        <v>-</v>
      </c>
      <c r="I133" s="192" t="str">
        <f t="shared" si="5"/>
        <v>Scope 3Managed assets- vehiclesManaged motorbikesMedium</v>
      </c>
    </row>
    <row r="134" spans="1:9" ht="19.5" customHeight="1">
      <c r="A134" s="194" t="s">
        <v>7929</v>
      </c>
      <c r="B134" s="195" t="s">
        <v>729</v>
      </c>
      <c r="C134" s="195" t="s">
        <v>210</v>
      </c>
      <c r="D134" s="195"/>
      <c r="E134" s="62"/>
      <c r="F134" s="193" t="str">
        <f>_xlfn.XLOOKUP(I134,DB!N:N,DB!J:J,"Select Unit",0,1)</f>
        <v>Select Unit</v>
      </c>
      <c r="G134" s="60"/>
      <c r="H134" s="191" t="str">
        <f t="shared" si="4"/>
        <v>-</v>
      </c>
      <c r="I134" s="192" t="str">
        <f t="shared" si="5"/>
        <v>Scope 3Managed assets- vehiclesManaged motorbikesLarge</v>
      </c>
    </row>
    <row r="135" spans="1:9" ht="19.5" customHeight="1">
      <c r="A135" s="194" t="s">
        <v>7929</v>
      </c>
      <c r="B135" s="195" t="s">
        <v>729</v>
      </c>
      <c r="C135" s="195" t="s">
        <v>211</v>
      </c>
      <c r="D135" s="195"/>
      <c r="E135" s="62"/>
      <c r="F135" s="193" t="str">
        <f>_xlfn.XLOOKUP(I135,DB!N:N,DB!J:J,"Select Unit",0,1)</f>
        <v>Select Unit</v>
      </c>
      <c r="G135" s="60"/>
      <c r="H135" s="191" t="str">
        <f t="shared" si="4"/>
        <v>-</v>
      </c>
      <c r="I135" s="192" t="str">
        <f t="shared" si="5"/>
        <v>Scope 3Managed assets- vehiclesManaged motorbikesAverage</v>
      </c>
    </row>
  </sheetData>
  <sheetProtection algorithmName="SHA-512" hashValue="Z5J02ay0hCBZnO3eZd/HUpjUuCsvlnXRHZg6mgy/w/b/GyKbw87tPfAAFCiuzFt5JcC7qBUjQZK32aKIrR5xfw==" saltValue="tNc0Q4i9anCF+10jEl2dQw==" spinCount="100000" sheet="1" objects="1" scenarios="1" selectLockedCells="1" autoFilter="0"/>
  <autoFilter ref="B7:D7" xr:uid="{33864314-9505-034B-BB1A-90AD8F8B0973}"/>
  <mergeCells count="4">
    <mergeCell ref="B2:H2"/>
    <mergeCell ref="B4:H4"/>
    <mergeCell ref="B6:H6"/>
    <mergeCell ref="B3:H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57D851-C1F6-40CE-BC39-B7112AB4F911}">
          <x14:formula1>
            <xm:f>DB!$H$2013:$H$2014</xm:f>
          </x14:formula1>
          <xm:sqref>E8:E135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6E0B-A8D3-4655-95D2-79DC45CE9576}">
  <sheetPr>
    <tabColor rgb="FFB07EB4"/>
  </sheetPr>
  <dimension ref="A1:J6"/>
  <sheetViews>
    <sheetView workbookViewId="0">
      <selection activeCell="E6" sqref="E6"/>
    </sheetView>
  </sheetViews>
  <sheetFormatPr defaultColWidth="10.83203125" defaultRowHeight="15.5"/>
  <cols>
    <col min="1" max="1" width="6.58203125" style="8" customWidth="1"/>
    <col min="2" max="2" width="19.83203125" style="8" customWidth="1"/>
    <col min="3" max="3" width="38.83203125" style="8" bestFit="1" customWidth="1"/>
    <col min="4" max="4" width="13.83203125" style="8" bestFit="1" customWidth="1"/>
    <col min="5" max="10" width="13.33203125" style="8" customWidth="1"/>
    <col min="11" max="16384" width="10.83203125" style="8"/>
  </cols>
  <sheetData>
    <row r="1" spans="1:10" ht="20.149999999999999" customHeight="1">
      <c r="A1" s="3"/>
      <c r="B1" s="4"/>
    </row>
    <row r="2" spans="1:10" ht="17.149999999999999" customHeight="1">
      <c r="A2" s="150"/>
      <c r="B2" s="252" t="s">
        <v>7970</v>
      </c>
      <c r="C2" s="252"/>
      <c r="D2" s="252"/>
      <c r="E2" s="252"/>
      <c r="F2" s="252"/>
      <c r="G2" s="252"/>
      <c r="H2" s="252"/>
      <c r="I2" s="252"/>
      <c r="J2" s="252"/>
    </row>
    <row r="3" spans="1:10" ht="34" customHeight="1">
      <c r="A3" s="150"/>
      <c r="B3" s="247" t="s">
        <v>7945</v>
      </c>
      <c r="C3" s="247"/>
      <c r="D3" s="247"/>
      <c r="E3" s="247"/>
      <c r="F3" s="247"/>
      <c r="G3" s="247"/>
      <c r="H3" s="247"/>
      <c r="I3" s="247"/>
      <c r="J3" s="170"/>
    </row>
    <row r="4" spans="1:10" ht="25" customHeight="1"/>
    <row r="5" spans="1:10" ht="21.65" customHeight="1">
      <c r="B5" s="2" t="s">
        <v>6</v>
      </c>
      <c r="C5" s="2" t="s">
        <v>8</v>
      </c>
      <c r="D5" s="2" t="s">
        <v>573</v>
      </c>
      <c r="E5" s="2" t="s">
        <v>225</v>
      </c>
      <c r="F5" s="2" t="s">
        <v>506</v>
      </c>
    </row>
    <row r="6" spans="1:10" ht="21.65" customHeight="1">
      <c r="B6" s="37" t="s">
        <v>722</v>
      </c>
      <c r="C6" s="36" t="s">
        <v>135</v>
      </c>
      <c r="D6" s="56">
        <v>0.19338</v>
      </c>
      <c r="E6" s="60"/>
      <c r="F6" s="65" t="str">
        <f>IF(ISBLANK(E6),"-",D6*E6)</f>
        <v>-</v>
      </c>
    </row>
  </sheetData>
  <sheetProtection algorithmName="SHA-512" hashValue="M5Pcwzu2MKkBhZmCsYjf3I0t1ztZwMD8ZbMEuQhhJUb97nr+qUvlnxU2miBT5TF3Nox+KvAd8vmHv9Hm/zQnNw==" saltValue="XwC44QyiYLMS86KlbQM8yQ==" spinCount="100000" sheet="1" objects="1" scenarios="1" selectLockedCells="1"/>
  <mergeCells count="2">
    <mergeCell ref="B3:I3"/>
    <mergeCell ref="B2:J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276F3-354D-5744-832F-7E6508DA30C4}">
  <sheetPr codeName="Sheet15">
    <tabColor rgb="FFB07EB4"/>
  </sheetPr>
  <dimension ref="A1:O160"/>
  <sheetViews>
    <sheetView zoomScaleNormal="100" workbookViewId="0">
      <pane ySplit="6" topLeftCell="A7" activePane="bottomLeft" state="frozen"/>
      <selection pane="bottomLeft" activeCell="G13" sqref="G13"/>
    </sheetView>
  </sheetViews>
  <sheetFormatPr defaultColWidth="10.83203125" defaultRowHeight="15.5"/>
  <cols>
    <col min="1" max="1" width="6.58203125" style="8" customWidth="1"/>
    <col min="2" max="2" width="15.33203125" style="8" customWidth="1"/>
    <col min="3" max="3" width="28.83203125" style="8" customWidth="1"/>
    <col min="4" max="4" width="27.83203125" style="8" customWidth="1"/>
    <col min="5" max="5" width="14.83203125" style="8" customWidth="1"/>
    <col min="6" max="6" width="8.5" style="25" bestFit="1" customWidth="1"/>
    <col min="7" max="7" width="14.08203125" style="9" customWidth="1"/>
    <col min="8" max="8" width="21.83203125" style="9" customWidth="1"/>
    <col min="9" max="9" width="13.58203125" style="9" customWidth="1"/>
    <col min="10" max="10" width="10.83203125" style="109"/>
    <col min="11" max="16384" width="10.83203125" style="8"/>
  </cols>
  <sheetData>
    <row r="1" spans="1:10" s="6" customFormat="1" ht="14.5">
      <c r="C1" s="4"/>
      <c r="D1" s="3"/>
      <c r="E1" s="3"/>
      <c r="F1" s="24"/>
      <c r="G1" s="5"/>
      <c r="H1" s="5"/>
      <c r="I1" s="5"/>
      <c r="J1" s="71"/>
    </row>
    <row r="2" spans="1:10" s="18" customFormat="1" ht="16" customHeight="1">
      <c r="A2" s="133"/>
      <c r="B2" s="252" t="s">
        <v>7971</v>
      </c>
      <c r="C2" s="252"/>
      <c r="D2" s="252"/>
      <c r="E2" s="252"/>
      <c r="F2" s="252"/>
      <c r="G2" s="252"/>
      <c r="H2" s="252"/>
      <c r="I2" s="252"/>
      <c r="J2" s="72"/>
    </row>
    <row r="3" spans="1:10" s="168" customFormat="1" ht="16" customHeight="1">
      <c r="B3" s="248" t="s">
        <v>491</v>
      </c>
      <c r="C3" s="248"/>
      <c r="D3" s="248"/>
      <c r="E3" s="248"/>
      <c r="F3" s="248"/>
      <c r="G3" s="248"/>
      <c r="H3" s="248"/>
      <c r="I3" s="248"/>
      <c r="J3" s="72"/>
    </row>
    <row r="4" spans="1:10" s="18" customFormat="1" ht="16" customHeight="1">
      <c r="A4" s="133"/>
      <c r="J4" s="72"/>
    </row>
    <row r="5" spans="1:10" s="18" customFormat="1" ht="22" customHeight="1">
      <c r="A5" s="133"/>
      <c r="B5" s="245" t="s">
        <v>7926</v>
      </c>
      <c r="C5" s="245"/>
      <c r="D5" s="245"/>
      <c r="E5" s="245"/>
      <c r="F5" s="245"/>
      <c r="G5" s="245"/>
      <c r="H5" s="245"/>
      <c r="I5" s="245"/>
      <c r="J5" s="72"/>
    </row>
    <row r="6" spans="1:10" s="55" customFormat="1" ht="30" customHeight="1">
      <c r="B6" s="2" t="s">
        <v>492</v>
      </c>
      <c r="C6" s="2" t="s">
        <v>132</v>
      </c>
      <c r="D6" s="2" t="s">
        <v>7</v>
      </c>
      <c r="E6" s="2" t="s">
        <v>8</v>
      </c>
      <c r="F6" s="2" t="s">
        <v>134</v>
      </c>
      <c r="G6" s="2" t="s">
        <v>755</v>
      </c>
      <c r="H6" s="2" t="s">
        <v>7912</v>
      </c>
      <c r="I6" s="2" t="s">
        <v>506</v>
      </c>
      <c r="J6" s="108"/>
    </row>
    <row r="7" spans="1:10" s="52" customFormat="1" ht="21.65" customHeight="1">
      <c r="A7" s="74" t="s">
        <v>753</v>
      </c>
      <c r="B7" s="33" t="s">
        <v>217</v>
      </c>
      <c r="C7" s="33" t="s">
        <v>618</v>
      </c>
      <c r="D7" s="33" t="s">
        <v>141</v>
      </c>
      <c r="E7" s="33" t="s">
        <v>201</v>
      </c>
      <c r="F7" s="56">
        <f>_xlfn.XLOOKUP(J7,DB!N:N,DB!J:J)</f>
        <v>0.78935999999999995</v>
      </c>
      <c r="G7" s="61"/>
      <c r="H7" s="61"/>
      <c r="I7" s="160" t="str">
        <f>IF(OR(ISBLANK(E7),ISBLANK(F7),ISBLANK(G7),ISBLANK(H7)),"-",(F7*G7*H7))</f>
        <v>-</v>
      </c>
      <c r="J7" s="74" t="str">
        <f>CONCATENATE(A7,B7,C7,D7,E7)</f>
        <v>Scope 3Freighting goodsVansClass I (up to 1.305 tonnes)Dieseltonne.km</v>
      </c>
    </row>
    <row r="8" spans="1:10" s="52" customFormat="1" ht="21.65" customHeight="1">
      <c r="A8" s="74" t="s">
        <v>753</v>
      </c>
      <c r="B8" s="33" t="s">
        <v>217</v>
      </c>
      <c r="C8" s="33" t="s">
        <v>618</v>
      </c>
      <c r="D8" s="33" t="s">
        <v>207</v>
      </c>
      <c r="E8" s="33" t="s">
        <v>201</v>
      </c>
      <c r="F8" s="56">
        <f>_xlfn.XLOOKUP(J8,DB!N:N,DB!J:J)</f>
        <v>1.10666</v>
      </c>
      <c r="G8" s="61"/>
      <c r="H8" s="61"/>
      <c r="I8" s="160" t="str">
        <f t="shared" ref="I8:I71" si="0">IF(OR(ISBLANK(E8),ISBLANK(F8),ISBLANK(G8),ISBLANK(H8)),"-",(F8*G8*H8))</f>
        <v>-</v>
      </c>
      <c r="J8" s="74" t="str">
        <f t="shared" ref="J8:J71" si="1">CONCATENATE(A8,B8,C8,D8,E8)</f>
        <v>Scope 3Freighting goodsVansClass I (up to 1.305 tonnes)Petroltonne.km</v>
      </c>
    </row>
    <row r="9" spans="1:10" s="52" customFormat="1" ht="21.65" customHeight="1">
      <c r="A9" s="74" t="s">
        <v>753</v>
      </c>
      <c r="B9" s="33" t="s">
        <v>217</v>
      </c>
      <c r="C9" s="33" t="s">
        <v>618</v>
      </c>
      <c r="D9" s="33" t="s">
        <v>10</v>
      </c>
      <c r="E9" s="33" t="s">
        <v>201</v>
      </c>
      <c r="F9" s="56">
        <f>_xlfn.XLOOKUP(J9,DB!N:N,DB!J:J)</f>
        <v>0</v>
      </c>
      <c r="G9" s="61"/>
      <c r="H9" s="61"/>
      <c r="I9" s="160" t="str">
        <f t="shared" si="0"/>
        <v>-</v>
      </c>
      <c r="J9" s="74" t="str">
        <f t="shared" si="1"/>
        <v>Scope 3Freighting goodsVansClass I (up to 1.305 tonnes)CNGtonne.km</v>
      </c>
    </row>
    <row r="10" spans="1:10" s="52" customFormat="1" ht="21.65" customHeight="1">
      <c r="A10" s="74" t="s">
        <v>753</v>
      </c>
      <c r="B10" s="33" t="s">
        <v>217</v>
      </c>
      <c r="C10" s="33" t="s">
        <v>618</v>
      </c>
      <c r="D10" s="33" t="s">
        <v>12</v>
      </c>
      <c r="E10" s="33" t="s">
        <v>201</v>
      </c>
      <c r="F10" s="56">
        <f>_xlfn.XLOOKUP(J10,DB!N:N,DB!J:J)</f>
        <v>0</v>
      </c>
      <c r="G10" s="61"/>
      <c r="H10" s="61"/>
      <c r="I10" s="160" t="str">
        <f t="shared" si="0"/>
        <v>-</v>
      </c>
      <c r="J10" s="74" t="str">
        <f t="shared" si="1"/>
        <v>Scope 3Freighting goodsVansClass I (up to 1.305 tonnes)LPGtonne.km</v>
      </c>
    </row>
    <row r="11" spans="1:10" s="52" customFormat="1" ht="21.65" customHeight="1">
      <c r="A11" s="74" t="s">
        <v>753</v>
      </c>
      <c r="B11" s="33" t="s">
        <v>217</v>
      </c>
      <c r="C11" s="33" t="s">
        <v>618</v>
      </c>
      <c r="D11" s="33" t="s">
        <v>208</v>
      </c>
      <c r="E11" s="33" t="s">
        <v>201</v>
      </c>
      <c r="F11" s="56">
        <f>_xlfn.XLOOKUP(J11,DB!N:N,DB!J:J)</f>
        <v>0</v>
      </c>
      <c r="G11" s="61"/>
      <c r="H11" s="61"/>
      <c r="I11" s="160" t="str">
        <f t="shared" si="0"/>
        <v>-</v>
      </c>
      <c r="J11" s="74" t="str">
        <f t="shared" si="1"/>
        <v>Scope 3Freighting goodsVansClass I (up to 1.305 tonnes)Unknowntonne.km</v>
      </c>
    </row>
    <row r="12" spans="1:10" s="52" customFormat="1" ht="21.65" customHeight="1">
      <c r="A12" s="74" t="s">
        <v>753</v>
      </c>
      <c r="B12" s="33" t="s">
        <v>217</v>
      </c>
      <c r="C12" s="33" t="s">
        <v>618</v>
      </c>
      <c r="D12" s="33" t="s">
        <v>607</v>
      </c>
      <c r="E12" s="33" t="s">
        <v>201</v>
      </c>
      <c r="F12" s="56">
        <f>_xlfn.XLOOKUP(J12,DB!N:N,DB!J:J)</f>
        <v>0</v>
      </c>
      <c r="G12" s="61"/>
      <c r="H12" s="61"/>
      <c r="I12" s="160" t="str">
        <f t="shared" si="0"/>
        <v>-</v>
      </c>
      <c r="J12" s="74" t="str">
        <f t="shared" si="1"/>
        <v>Scope 3Freighting goodsVansClass I (up to 1.305 tonnes)Plug-in Hybrid Electric Vehicletonne.km</v>
      </c>
    </row>
    <row r="13" spans="1:10" s="52" customFormat="1" ht="21.65" customHeight="1">
      <c r="A13" s="74" t="s">
        <v>753</v>
      </c>
      <c r="B13" s="33" t="s">
        <v>217</v>
      </c>
      <c r="C13" s="33" t="s">
        <v>618</v>
      </c>
      <c r="D13" s="33" t="s">
        <v>608</v>
      </c>
      <c r="E13" s="33" t="s">
        <v>201</v>
      </c>
      <c r="F13" s="56">
        <f>_xlfn.XLOOKUP(J13,DB!N:N,DB!J:J)</f>
        <v>0.17147999999999999</v>
      </c>
      <c r="G13" s="61"/>
      <c r="H13" s="61"/>
      <c r="I13" s="160" t="str">
        <f t="shared" si="0"/>
        <v>-</v>
      </c>
      <c r="J13" s="74" t="str">
        <f t="shared" si="1"/>
        <v>Scope 3Freighting goodsVansClass I (up to 1.305 tonnes)Battery Electric Vehicletonne.km</v>
      </c>
    </row>
    <row r="14" spans="1:10" s="52" customFormat="1" ht="21.65" customHeight="1">
      <c r="A14" s="74" t="s">
        <v>753</v>
      </c>
      <c r="B14" s="33" t="s">
        <v>217</v>
      </c>
      <c r="C14" s="33" t="s">
        <v>619</v>
      </c>
      <c r="D14" s="33" t="s">
        <v>141</v>
      </c>
      <c r="E14" s="33" t="s">
        <v>201</v>
      </c>
      <c r="F14" s="56">
        <f>_xlfn.XLOOKUP(J14,DB!N:N,DB!J:J)</f>
        <v>0.59877999999999998</v>
      </c>
      <c r="G14" s="61"/>
      <c r="H14" s="61"/>
      <c r="I14" s="160" t="str">
        <f t="shared" si="0"/>
        <v>-</v>
      </c>
      <c r="J14" s="74" t="str">
        <f t="shared" si="1"/>
        <v>Scope 3Freighting goodsVansClass II (1.305 to 1.74 tonnes)Dieseltonne.km</v>
      </c>
    </row>
    <row r="15" spans="1:10" s="52" customFormat="1" ht="21.65" customHeight="1">
      <c r="A15" s="74" t="s">
        <v>753</v>
      </c>
      <c r="B15" s="33" t="s">
        <v>217</v>
      </c>
      <c r="C15" s="33" t="s">
        <v>619</v>
      </c>
      <c r="D15" s="33" t="s">
        <v>207</v>
      </c>
      <c r="E15" s="33" t="s">
        <v>201</v>
      </c>
      <c r="F15" s="56">
        <f>_xlfn.XLOOKUP(J15,DB!N:N,DB!J:J)</f>
        <v>0.76353000000000004</v>
      </c>
      <c r="G15" s="61"/>
      <c r="H15" s="61"/>
      <c r="I15" s="160" t="str">
        <f t="shared" si="0"/>
        <v>-</v>
      </c>
      <c r="J15" s="74" t="str">
        <f t="shared" si="1"/>
        <v>Scope 3Freighting goodsVansClass II (1.305 to 1.74 tonnes)Petroltonne.km</v>
      </c>
    </row>
    <row r="16" spans="1:10" s="52" customFormat="1" ht="21.65" customHeight="1">
      <c r="A16" s="74" t="s">
        <v>753</v>
      </c>
      <c r="B16" s="33" t="s">
        <v>217</v>
      </c>
      <c r="C16" s="33" t="s">
        <v>619</v>
      </c>
      <c r="D16" s="33" t="s">
        <v>10</v>
      </c>
      <c r="E16" s="33" t="s">
        <v>201</v>
      </c>
      <c r="F16" s="56">
        <f>_xlfn.XLOOKUP(J16,DB!N:N,DB!J:J)</f>
        <v>0</v>
      </c>
      <c r="G16" s="61"/>
      <c r="H16" s="61"/>
      <c r="I16" s="160" t="str">
        <f t="shared" si="0"/>
        <v>-</v>
      </c>
      <c r="J16" s="74" t="str">
        <f t="shared" si="1"/>
        <v>Scope 3Freighting goodsVansClass II (1.305 to 1.74 tonnes)CNGtonne.km</v>
      </c>
    </row>
    <row r="17" spans="1:15" s="52" customFormat="1" ht="21.65" customHeight="1">
      <c r="A17" s="74" t="s">
        <v>753</v>
      </c>
      <c r="B17" s="33" t="s">
        <v>217</v>
      </c>
      <c r="C17" s="33" t="s">
        <v>619</v>
      </c>
      <c r="D17" s="33" t="s">
        <v>12</v>
      </c>
      <c r="E17" s="33" t="s">
        <v>201</v>
      </c>
      <c r="F17" s="56">
        <f>_xlfn.XLOOKUP(J17,DB!N:N,DB!J:J)</f>
        <v>0</v>
      </c>
      <c r="G17" s="61"/>
      <c r="H17" s="61"/>
      <c r="I17" s="160" t="str">
        <f t="shared" si="0"/>
        <v>-</v>
      </c>
      <c r="J17" s="74" t="str">
        <f t="shared" si="1"/>
        <v>Scope 3Freighting goodsVansClass II (1.305 to 1.74 tonnes)LPGtonne.km</v>
      </c>
    </row>
    <row r="18" spans="1:15" s="57" customFormat="1" ht="21.65" customHeight="1">
      <c r="A18" s="74" t="s">
        <v>753</v>
      </c>
      <c r="B18" s="33" t="s">
        <v>217</v>
      </c>
      <c r="C18" s="33" t="s">
        <v>619</v>
      </c>
      <c r="D18" s="33" t="s">
        <v>208</v>
      </c>
      <c r="E18" s="33" t="s">
        <v>201</v>
      </c>
      <c r="F18" s="56">
        <f>_xlfn.XLOOKUP(J18,DB!N:N,DB!J:J)</f>
        <v>0</v>
      </c>
      <c r="G18" s="61"/>
      <c r="H18" s="61"/>
      <c r="I18" s="160" t="str">
        <f t="shared" si="0"/>
        <v>-</v>
      </c>
      <c r="J18" s="74" t="str">
        <f t="shared" si="1"/>
        <v>Scope 3Freighting goodsVansClass II (1.305 to 1.74 tonnes)Unknowntonne.km</v>
      </c>
      <c r="K18" s="52"/>
      <c r="L18" s="52"/>
      <c r="M18" s="52"/>
      <c r="N18" s="52"/>
      <c r="O18" s="52"/>
    </row>
    <row r="19" spans="1:15" s="57" customFormat="1" ht="21.65" customHeight="1">
      <c r="A19" s="74" t="s">
        <v>753</v>
      </c>
      <c r="B19" s="33" t="s">
        <v>217</v>
      </c>
      <c r="C19" s="33" t="s">
        <v>619</v>
      </c>
      <c r="D19" s="33" t="s">
        <v>607</v>
      </c>
      <c r="E19" s="33" t="s">
        <v>201</v>
      </c>
      <c r="F19" s="56">
        <f>_xlfn.XLOOKUP(J19,DB!N:N,DB!J:J)</f>
        <v>0</v>
      </c>
      <c r="G19" s="61"/>
      <c r="H19" s="61"/>
      <c r="I19" s="160" t="str">
        <f t="shared" si="0"/>
        <v>-</v>
      </c>
      <c r="J19" s="74" t="str">
        <f t="shared" si="1"/>
        <v>Scope 3Freighting goodsVansClass II (1.305 to 1.74 tonnes)Plug-in Hybrid Electric Vehicletonne.km</v>
      </c>
      <c r="K19" s="52"/>
      <c r="L19" s="52"/>
      <c r="M19" s="52"/>
      <c r="N19" s="52"/>
      <c r="O19" s="52"/>
    </row>
    <row r="20" spans="1:15" s="57" customFormat="1" ht="21.65" customHeight="1">
      <c r="A20" s="74" t="s">
        <v>753</v>
      </c>
      <c r="B20" s="33" t="s">
        <v>217</v>
      </c>
      <c r="C20" s="33" t="s">
        <v>619</v>
      </c>
      <c r="D20" s="33" t="s">
        <v>608</v>
      </c>
      <c r="E20" s="33" t="s">
        <v>201</v>
      </c>
      <c r="F20" s="56">
        <f>_xlfn.XLOOKUP(J20,DB!N:N,DB!J:J)</f>
        <v>0.24940000000000001</v>
      </c>
      <c r="G20" s="61"/>
      <c r="H20" s="61"/>
      <c r="I20" s="160" t="str">
        <f t="shared" si="0"/>
        <v>-</v>
      </c>
      <c r="J20" s="74" t="str">
        <f t="shared" si="1"/>
        <v>Scope 3Freighting goodsVansClass II (1.305 to 1.74 tonnes)Battery Electric Vehicletonne.km</v>
      </c>
      <c r="K20" s="52"/>
      <c r="L20" s="52"/>
      <c r="M20" s="52"/>
      <c r="N20" s="52"/>
      <c r="O20" s="52"/>
    </row>
    <row r="21" spans="1:15" s="57" customFormat="1" ht="21.65" customHeight="1">
      <c r="A21" s="74" t="s">
        <v>753</v>
      </c>
      <c r="B21" s="33" t="s">
        <v>217</v>
      </c>
      <c r="C21" s="33" t="s">
        <v>620</v>
      </c>
      <c r="D21" s="33" t="s">
        <v>141</v>
      </c>
      <c r="E21" s="33" t="s">
        <v>201</v>
      </c>
      <c r="F21" s="56">
        <f>_xlfn.XLOOKUP(J21,DB!N:N,DB!J:J)</f>
        <v>0.57033999999999996</v>
      </c>
      <c r="G21" s="61"/>
      <c r="H21" s="61"/>
      <c r="I21" s="160" t="str">
        <f t="shared" si="0"/>
        <v>-</v>
      </c>
      <c r="J21" s="74" t="str">
        <f t="shared" si="1"/>
        <v>Scope 3Freighting goodsVansClass III (1.74 to 3.5 tonnes)Dieseltonne.km</v>
      </c>
      <c r="K21" s="52"/>
      <c r="L21" s="52"/>
      <c r="M21" s="52"/>
      <c r="N21" s="52"/>
      <c r="O21" s="52"/>
    </row>
    <row r="22" spans="1:15" s="57" customFormat="1" ht="21.65" customHeight="1">
      <c r="A22" s="74" t="s">
        <v>753</v>
      </c>
      <c r="B22" s="33" t="s">
        <v>217</v>
      </c>
      <c r="C22" s="33" t="s">
        <v>620</v>
      </c>
      <c r="D22" s="33" t="s">
        <v>207</v>
      </c>
      <c r="E22" s="33" t="s">
        <v>201</v>
      </c>
      <c r="F22" s="56">
        <f>_xlfn.XLOOKUP(J22,DB!N:N,DB!J:J)</f>
        <v>0.80723</v>
      </c>
      <c r="G22" s="61"/>
      <c r="H22" s="61"/>
      <c r="I22" s="160" t="str">
        <f t="shared" si="0"/>
        <v>-</v>
      </c>
      <c r="J22" s="74" t="str">
        <f t="shared" si="1"/>
        <v>Scope 3Freighting goodsVansClass III (1.74 to 3.5 tonnes)Petroltonne.km</v>
      </c>
      <c r="K22" s="52"/>
      <c r="L22" s="52"/>
      <c r="M22" s="52"/>
      <c r="N22" s="52"/>
      <c r="O22" s="52"/>
    </row>
    <row r="23" spans="1:15" s="57" customFormat="1" ht="21.65" customHeight="1">
      <c r="A23" s="74" t="s">
        <v>753</v>
      </c>
      <c r="B23" s="33" t="s">
        <v>217</v>
      </c>
      <c r="C23" s="33" t="s">
        <v>620</v>
      </c>
      <c r="D23" s="33" t="s">
        <v>10</v>
      </c>
      <c r="E23" s="33" t="s">
        <v>201</v>
      </c>
      <c r="F23" s="56">
        <f>_xlfn.XLOOKUP(J23,DB!N:N,DB!J:J)</f>
        <v>0</v>
      </c>
      <c r="G23" s="61"/>
      <c r="H23" s="61"/>
      <c r="I23" s="160" t="str">
        <f t="shared" si="0"/>
        <v>-</v>
      </c>
      <c r="J23" s="74" t="str">
        <f t="shared" si="1"/>
        <v>Scope 3Freighting goodsVansClass III (1.74 to 3.5 tonnes)CNGtonne.km</v>
      </c>
      <c r="K23" s="52"/>
      <c r="L23" s="52"/>
      <c r="M23" s="52"/>
      <c r="N23" s="52"/>
      <c r="O23" s="52"/>
    </row>
    <row r="24" spans="1:15" s="57" customFormat="1" ht="21.65" customHeight="1">
      <c r="A24" s="74" t="s">
        <v>753</v>
      </c>
      <c r="B24" s="33" t="s">
        <v>217</v>
      </c>
      <c r="C24" s="33" t="s">
        <v>620</v>
      </c>
      <c r="D24" s="33" t="s">
        <v>12</v>
      </c>
      <c r="E24" s="33" t="s">
        <v>201</v>
      </c>
      <c r="F24" s="56">
        <f>_xlfn.XLOOKUP(J24,DB!N:N,DB!J:J)</f>
        <v>0</v>
      </c>
      <c r="G24" s="61"/>
      <c r="H24" s="61"/>
      <c r="I24" s="160" t="str">
        <f t="shared" si="0"/>
        <v>-</v>
      </c>
      <c r="J24" s="74" t="str">
        <f t="shared" si="1"/>
        <v>Scope 3Freighting goodsVansClass III (1.74 to 3.5 tonnes)LPGtonne.km</v>
      </c>
      <c r="K24" s="52"/>
      <c r="L24" s="52"/>
      <c r="M24" s="52"/>
      <c r="N24" s="52"/>
      <c r="O24" s="52"/>
    </row>
    <row r="25" spans="1:15" s="57" customFormat="1" ht="21.65" customHeight="1">
      <c r="A25" s="74" t="s">
        <v>753</v>
      </c>
      <c r="B25" s="33" t="s">
        <v>217</v>
      </c>
      <c r="C25" s="33" t="s">
        <v>620</v>
      </c>
      <c r="D25" s="33" t="s">
        <v>208</v>
      </c>
      <c r="E25" s="33" t="s">
        <v>201</v>
      </c>
      <c r="F25" s="56">
        <f>_xlfn.XLOOKUP(J25,DB!N:N,DB!J:J)</f>
        <v>0</v>
      </c>
      <c r="G25" s="61"/>
      <c r="H25" s="61"/>
      <c r="I25" s="160" t="str">
        <f t="shared" si="0"/>
        <v>-</v>
      </c>
      <c r="J25" s="74" t="str">
        <f t="shared" si="1"/>
        <v>Scope 3Freighting goodsVansClass III (1.74 to 3.5 tonnes)Unknowntonne.km</v>
      </c>
      <c r="K25" s="52"/>
      <c r="L25" s="52"/>
      <c r="M25" s="52"/>
      <c r="N25" s="52"/>
      <c r="O25" s="52"/>
    </row>
    <row r="26" spans="1:15" s="57" customFormat="1" ht="21.65" customHeight="1">
      <c r="A26" s="74" t="s">
        <v>753</v>
      </c>
      <c r="B26" s="33" t="s">
        <v>217</v>
      </c>
      <c r="C26" s="33" t="s">
        <v>620</v>
      </c>
      <c r="D26" s="33" t="s">
        <v>607</v>
      </c>
      <c r="E26" s="33" t="s">
        <v>201</v>
      </c>
      <c r="F26" s="56">
        <f>_xlfn.XLOOKUP(J26,DB!N:N,DB!J:J)</f>
        <v>0</v>
      </c>
      <c r="G26" s="61"/>
      <c r="H26" s="61"/>
      <c r="I26" s="160" t="str">
        <f t="shared" si="0"/>
        <v>-</v>
      </c>
      <c r="J26" s="74" t="str">
        <f t="shared" si="1"/>
        <v>Scope 3Freighting goodsVansClass III (1.74 to 3.5 tonnes)Plug-in Hybrid Electric Vehicletonne.km</v>
      </c>
      <c r="K26" s="52"/>
      <c r="L26" s="52"/>
      <c r="M26" s="52"/>
      <c r="N26" s="52"/>
      <c r="O26" s="52"/>
    </row>
    <row r="27" spans="1:15" s="57" customFormat="1" ht="21.65" customHeight="1">
      <c r="A27" s="74" t="s">
        <v>753</v>
      </c>
      <c r="B27" s="33" t="s">
        <v>217</v>
      </c>
      <c r="C27" s="33" t="s">
        <v>620</v>
      </c>
      <c r="D27" s="33" t="s">
        <v>608</v>
      </c>
      <c r="E27" s="33" t="s">
        <v>201</v>
      </c>
      <c r="F27" s="56">
        <f>_xlfn.XLOOKUP(J27,DB!N:N,DB!J:J)</f>
        <v>0.26121</v>
      </c>
      <c r="G27" s="61"/>
      <c r="H27" s="61"/>
      <c r="I27" s="160" t="str">
        <f t="shared" si="0"/>
        <v>-</v>
      </c>
      <c r="J27" s="74" t="str">
        <f t="shared" si="1"/>
        <v>Scope 3Freighting goodsVansClass III (1.74 to 3.5 tonnes)Battery Electric Vehicletonne.km</v>
      </c>
      <c r="K27" s="52"/>
      <c r="L27" s="52"/>
      <c r="M27" s="52"/>
      <c r="N27" s="52"/>
      <c r="O27" s="52"/>
    </row>
    <row r="28" spans="1:15" s="57" customFormat="1" ht="21.65" customHeight="1">
      <c r="A28" s="74" t="s">
        <v>753</v>
      </c>
      <c r="B28" s="33" t="s">
        <v>217</v>
      </c>
      <c r="C28" s="33" t="s">
        <v>621</v>
      </c>
      <c r="D28" s="33" t="s">
        <v>141</v>
      </c>
      <c r="E28" s="33" t="s">
        <v>201</v>
      </c>
      <c r="F28" s="56">
        <f>_xlfn.XLOOKUP(J28,DB!N:N,DB!J:J)</f>
        <v>0.57870999999999995</v>
      </c>
      <c r="G28" s="61"/>
      <c r="H28" s="61"/>
      <c r="I28" s="160" t="str">
        <f t="shared" si="0"/>
        <v>-</v>
      </c>
      <c r="J28" s="74" t="str">
        <f t="shared" si="1"/>
        <v>Scope 3Freighting goodsVansAverage (up to 3.5 tonnes)Dieseltonne.km</v>
      </c>
      <c r="K28" s="52"/>
      <c r="L28" s="52"/>
      <c r="M28" s="52"/>
      <c r="N28" s="52"/>
      <c r="O28" s="52"/>
    </row>
    <row r="29" spans="1:15" s="57" customFormat="1" ht="21.65" customHeight="1">
      <c r="A29" s="74" t="s">
        <v>753</v>
      </c>
      <c r="B29" s="33" t="s">
        <v>217</v>
      </c>
      <c r="C29" s="33" t="s">
        <v>621</v>
      </c>
      <c r="D29" s="33" t="s">
        <v>207</v>
      </c>
      <c r="E29" s="33" t="s">
        <v>201</v>
      </c>
      <c r="F29" s="56">
        <f>_xlfn.XLOOKUP(J29,DB!N:N,DB!J:J)</f>
        <v>0.75394000000000005</v>
      </c>
      <c r="G29" s="61"/>
      <c r="H29" s="61"/>
      <c r="I29" s="160" t="str">
        <f t="shared" si="0"/>
        <v>-</v>
      </c>
      <c r="J29" s="74" t="str">
        <f t="shared" si="1"/>
        <v>Scope 3Freighting goodsVansAverage (up to 3.5 tonnes)Petroltonne.km</v>
      </c>
      <c r="K29" s="52"/>
      <c r="L29" s="52"/>
      <c r="M29" s="52"/>
      <c r="N29" s="52"/>
      <c r="O29" s="52"/>
    </row>
    <row r="30" spans="1:15" s="57" customFormat="1" ht="21.65" customHeight="1">
      <c r="A30" s="74" t="s">
        <v>753</v>
      </c>
      <c r="B30" s="33" t="s">
        <v>217</v>
      </c>
      <c r="C30" s="33" t="s">
        <v>621</v>
      </c>
      <c r="D30" s="33" t="s">
        <v>10</v>
      </c>
      <c r="E30" s="33" t="s">
        <v>201</v>
      </c>
      <c r="F30" s="56">
        <f>_xlfn.XLOOKUP(J30,DB!N:N,DB!J:J)</f>
        <v>0.59128000000000003</v>
      </c>
      <c r="G30" s="61"/>
      <c r="H30" s="61"/>
      <c r="I30" s="160" t="str">
        <f t="shared" si="0"/>
        <v>-</v>
      </c>
      <c r="J30" s="74" t="str">
        <f t="shared" si="1"/>
        <v>Scope 3Freighting goodsVansAverage (up to 3.5 tonnes)CNGtonne.km</v>
      </c>
      <c r="K30" s="52"/>
      <c r="L30" s="52"/>
      <c r="M30" s="52"/>
      <c r="N30" s="52"/>
      <c r="O30" s="52"/>
    </row>
    <row r="31" spans="1:15" s="57" customFormat="1" ht="21.65" customHeight="1">
      <c r="A31" s="74" t="s">
        <v>753</v>
      </c>
      <c r="B31" s="33" t="s">
        <v>217</v>
      </c>
      <c r="C31" s="33" t="s">
        <v>621</v>
      </c>
      <c r="D31" s="33" t="s">
        <v>12</v>
      </c>
      <c r="E31" s="33" t="s">
        <v>201</v>
      </c>
      <c r="F31" s="56">
        <f>_xlfn.XLOOKUP(J31,DB!N:N,DB!J:J)</f>
        <v>0.6502</v>
      </c>
      <c r="G31" s="61"/>
      <c r="H31" s="61"/>
      <c r="I31" s="160" t="str">
        <f t="shared" si="0"/>
        <v>-</v>
      </c>
      <c r="J31" s="74" t="str">
        <f t="shared" si="1"/>
        <v>Scope 3Freighting goodsVansAverage (up to 3.5 tonnes)LPGtonne.km</v>
      </c>
      <c r="K31" s="52"/>
      <c r="L31" s="52"/>
      <c r="M31" s="52"/>
      <c r="N31" s="52"/>
      <c r="O31" s="52"/>
    </row>
    <row r="32" spans="1:15" s="57" customFormat="1" ht="21.65" customHeight="1">
      <c r="A32" s="74" t="s">
        <v>753</v>
      </c>
      <c r="B32" s="33" t="s">
        <v>217</v>
      </c>
      <c r="C32" s="33" t="s">
        <v>621</v>
      </c>
      <c r="D32" s="33" t="s">
        <v>208</v>
      </c>
      <c r="E32" s="33" t="s">
        <v>201</v>
      </c>
      <c r="F32" s="56">
        <f>_xlfn.XLOOKUP(J32,DB!N:N,DB!J:J)</f>
        <v>0.58421000000000001</v>
      </c>
      <c r="G32" s="61"/>
      <c r="H32" s="61"/>
      <c r="I32" s="160" t="str">
        <f t="shared" si="0"/>
        <v>-</v>
      </c>
      <c r="J32" s="74" t="str">
        <f t="shared" si="1"/>
        <v>Scope 3Freighting goodsVansAverage (up to 3.5 tonnes)Unknowntonne.km</v>
      </c>
      <c r="K32" s="52"/>
      <c r="L32" s="52"/>
      <c r="M32" s="52"/>
      <c r="N32" s="52"/>
      <c r="O32" s="52"/>
    </row>
    <row r="33" spans="1:15" s="57" customFormat="1" ht="21.65" customHeight="1">
      <c r="A33" s="74" t="s">
        <v>753</v>
      </c>
      <c r="B33" s="33" t="s">
        <v>217</v>
      </c>
      <c r="C33" s="33" t="s">
        <v>621</v>
      </c>
      <c r="D33" s="33" t="s">
        <v>607</v>
      </c>
      <c r="E33" s="33" t="s">
        <v>201</v>
      </c>
      <c r="F33" s="56">
        <f>_xlfn.XLOOKUP(J33,DB!N:N,DB!J:J)</f>
        <v>0</v>
      </c>
      <c r="G33" s="61"/>
      <c r="H33" s="61"/>
      <c r="I33" s="160" t="str">
        <f t="shared" si="0"/>
        <v>-</v>
      </c>
      <c r="J33" s="74" t="str">
        <f t="shared" si="1"/>
        <v>Scope 3Freighting goodsVansAverage (up to 3.5 tonnes)Plug-in Hybrid Electric Vehicletonne.km</v>
      </c>
      <c r="K33" s="52"/>
      <c r="L33" s="52"/>
      <c r="M33" s="52"/>
      <c r="N33" s="52"/>
      <c r="O33" s="52"/>
    </row>
    <row r="34" spans="1:15" s="57" customFormat="1" ht="21.65" customHeight="1">
      <c r="A34" s="74" t="s">
        <v>753</v>
      </c>
      <c r="B34" s="33" t="s">
        <v>217</v>
      </c>
      <c r="C34" s="33" t="s">
        <v>621</v>
      </c>
      <c r="D34" s="33" t="s">
        <v>608</v>
      </c>
      <c r="E34" s="33" t="s">
        <v>201</v>
      </c>
      <c r="F34" s="56">
        <f>_xlfn.XLOOKUP(J34,DB!N:N,DB!J:J)</f>
        <v>0.25115999999999999</v>
      </c>
      <c r="G34" s="61"/>
      <c r="H34" s="61"/>
      <c r="I34" s="160" t="str">
        <f t="shared" si="0"/>
        <v>-</v>
      </c>
      <c r="J34" s="74" t="str">
        <f t="shared" si="1"/>
        <v>Scope 3Freighting goodsVansAverage (up to 3.5 tonnes)Battery Electric Vehicletonne.km</v>
      </c>
      <c r="K34" s="52"/>
      <c r="L34" s="52"/>
      <c r="M34" s="52"/>
      <c r="N34" s="52"/>
      <c r="O34" s="52"/>
    </row>
    <row r="35" spans="1:15" s="57" customFormat="1" ht="21.65" customHeight="1">
      <c r="A35" s="74" t="s">
        <v>753</v>
      </c>
      <c r="B35" s="33" t="s">
        <v>622</v>
      </c>
      <c r="C35" s="33" t="s">
        <v>218</v>
      </c>
      <c r="D35" s="33" t="s">
        <v>623</v>
      </c>
      <c r="E35" s="33" t="s">
        <v>201</v>
      </c>
      <c r="F35" s="56">
        <f>_xlfn.XLOOKUP(J35,DB!N:N,DB!J:J)</f>
        <v>0</v>
      </c>
      <c r="G35" s="61"/>
      <c r="H35" s="61"/>
      <c r="I35" s="160" t="str">
        <f t="shared" si="0"/>
        <v>-</v>
      </c>
      <c r="J35" s="74" t="str">
        <f t="shared" si="1"/>
        <v>Scope 3Freighting goodsHGV (all diesel)Rigid (&gt;3.5 - 7.5 tonnes)0% Ladentonne.km</v>
      </c>
      <c r="K35" s="52"/>
      <c r="L35" s="52"/>
      <c r="M35" s="52"/>
      <c r="N35" s="52"/>
      <c r="O35" s="52"/>
    </row>
    <row r="36" spans="1:15" s="57" customFormat="1" ht="21.65" customHeight="1">
      <c r="A36" s="74" t="s">
        <v>753</v>
      </c>
      <c r="B36" s="33" t="s">
        <v>622</v>
      </c>
      <c r="C36" s="33" t="s">
        <v>218</v>
      </c>
      <c r="D36" s="33" t="s">
        <v>624</v>
      </c>
      <c r="E36" s="33" t="s">
        <v>201</v>
      </c>
      <c r="F36" s="56">
        <f>_xlfn.XLOOKUP(J36,DB!N:N,DB!J:J)</f>
        <v>0.48921999999999999</v>
      </c>
      <c r="G36" s="61"/>
      <c r="H36" s="61"/>
      <c r="I36" s="160" t="str">
        <f t="shared" si="0"/>
        <v>-</v>
      </c>
      <c r="J36" s="74" t="str">
        <f t="shared" si="1"/>
        <v>Scope 3Freighting goodsHGV (all diesel)Rigid (&gt;3.5 - 7.5 tonnes)50% Ladentonne.km</v>
      </c>
      <c r="K36" s="52"/>
      <c r="L36" s="52"/>
      <c r="M36" s="52"/>
      <c r="N36" s="52"/>
      <c r="O36" s="52"/>
    </row>
    <row r="37" spans="1:15" s="57" customFormat="1" ht="21.65" customHeight="1">
      <c r="A37" s="74" t="s">
        <v>753</v>
      </c>
      <c r="B37" s="33" t="s">
        <v>622</v>
      </c>
      <c r="C37" s="33" t="s">
        <v>218</v>
      </c>
      <c r="D37" s="33" t="s">
        <v>625</v>
      </c>
      <c r="E37" s="33" t="s">
        <v>201</v>
      </c>
      <c r="F37" s="56">
        <f>_xlfn.XLOOKUP(J37,DB!N:N,DB!J:J)</f>
        <v>0.26395999999999997</v>
      </c>
      <c r="G37" s="61"/>
      <c r="H37" s="61"/>
      <c r="I37" s="160" t="str">
        <f t="shared" si="0"/>
        <v>-</v>
      </c>
      <c r="J37" s="74" t="str">
        <f t="shared" si="1"/>
        <v>Scope 3Freighting goodsHGV (all diesel)Rigid (&gt;3.5 - 7.5 tonnes)100% Ladentonne.km</v>
      </c>
      <c r="K37" s="52"/>
      <c r="L37" s="52"/>
      <c r="M37" s="52"/>
      <c r="N37" s="52"/>
      <c r="O37" s="52"/>
    </row>
    <row r="38" spans="1:15" s="57" customFormat="1" ht="21.65" customHeight="1">
      <c r="A38" s="74" t="s">
        <v>753</v>
      </c>
      <c r="B38" s="33" t="s">
        <v>622</v>
      </c>
      <c r="C38" s="33" t="s">
        <v>218</v>
      </c>
      <c r="D38" s="33" t="s">
        <v>626</v>
      </c>
      <c r="E38" s="33" t="s">
        <v>201</v>
      </c>
      <c r="F38" s="56">
        <f>_xlfn.XLOOKUP(J38,DB!N:N,DB!J:J)</f>
        <v>0.56213999999999997</v>
      </c>
      <c r="G38" s="61"/>
      <c r="H38" s="61"/>
      <c r="I38" s="160" t="str">
        <f t="shared" si="0"/>
        <v>-</v>
      </c>
      <c r="J38" s="74" t="str">
        <f t="shared" si="1"/>
        <v>Scope 3Freighting goodsHGV (all diesel)Rigid (&gt;3.5 - 7.5 tonnes)Average ladentonne.km</v>
      </c>
      <c r="K38" s="52"/>
      <c r="L38" s="52"/>
      <c r="M38" s="52"/>
      <c r="N38" s="52"/>
      <c r="O38" s="52"/>
    </row>
    <row r="39" spans="1:15" s="57" customFormat="1" ht="21.65" customHeight="1">
      <c r="A39" s="74" t="s">
        <v>753</v>
      </c>
      <c r="B39" s="33" t="s">
        <v>622</v>
      </c>
      <c r="C39" s="33" t="s">
        <v>219</v>
      </c>
      <c r="D39" s="33" t="s">
        <v>623</v>
      </c>
      <c r="E39" s="33" t="s">
        <v>201</v>
      </c>
      <c r="F39" s="56">
        <f>_xlfn.XLOOKUP(J39,DB!N:N,DB!J:J)</f>
        <v>0</v>
      </c>
      <c r="G39" s="61"/>
      <c r="H39" s="61"/>
      <c r="I39" s="160" t="str">
        <f t="shared" si="0"/>
        <v>-</v>
      </c>
      <c r="J39" s="74" t="str">
        <f t="shared" si="1"/>
        <v>Scope 3Freighting goodsHGV (all diesel)Rigid (&gt;7.5 tonnes-17 tonnes)0% Ladentonne.km</v>
      </c>
      <c r="K39" s="52"/>
      <c r="L39" s="52"/>
      <c r="M39" s="52"/>
      <c r="N39" s="52"/>
      <c r="O39" s="52"/>
    </row>
    <row r="40" spans="1:15" s="57" customFormat="1" ht="21.65" customHeight="1">
      <c r="A40" s="74" t="s">
        <v>753</v>
      </c>
      <c r="B40" s="33" t="s">
        <v>622</v>
      </c>
      <c r="C40" s="33" t="s">
        <v>219</v>
      </c>
      <c r="D40" s="33" t="s">
        <v>624</v>
      </c>
      <c r="E40" s="33" t="s">
        <v>201</v>
      </c>
      <c r="F40" s="56">
        <f>_xlfn.XLOOKUP(J40,DB!N:N,DB!J:J)</f>
        <v>0.25908999999999999</v>
      </c>
      <c r="G40" s="61"/>
      <c r="H40" s="61"/>
      <c r="I40" s="160" t="str">
        <f t="shared" si="0"/>
        <v>-</v>
      </c>
      <c r="J40" s="74" t="str">
        <f t="shared" si="1"/>
        <v>Scope 3Freighting goodsHGV (all diesel)Rigid (&gt;7.5 tonnes-17 tonnes)50% Ladentonne.km</v>
      </c>
      <c r="K40" s="52"/>
      <c r="L40" s="52"/>
      <c r="M40" s="52"/>
      <c r="N40" s="52"/>
      <c r="O40" s="52"/>
    </row>
    <row r="41" spans="1:15" s="57" customFormat="1" ht="21.65" customHeight="1">
      <c r="A41" s="74" t="s">
        <v>753</v>
      </c>
      <c r="B41" s="33" t="s">
        <v>622</v>
      </c>
      <c r="C41" s="33" t="s">
        <v>219</v>
      </c>
      <c r="D41" s="33" t="s">
        <v>625</v>
      </c>
      <c r="E41" s="33" t="s">
        <v>201</v>
      </c>
      <c r="F41" s="56">
        <f>_xlfn.XLOOKUP(J41,DB!N:N,DB!J:J)</f>
        <v>0.14555999999999999</v>
      </c>
      <c r="G41" s="61"/>
      <c r="H41" s="61"/>
      <c r="I41" s="160" t="str">
        <f t="shared" si="0"/>
        <v>-</v>
      </c>
      <c r="J41" s="74" t="str">
        <f t="shared" si="1"/>
        <v>Scope 3Freighting goodsHGV (all diesel)Rigid (&gt;7.5 tonnes-17 tonnes)100% Ladentonne.km</v>
      </c>
      <c r="K41" s="52"/>
      <c r="L41" s="52"/>
      <c r="M41" s="52"/>
      <c r="N41" s="52"/>
      <c r="O41" s="52"/>
    </row>
    <row r="42" spans="1:15" s="57" customFormat="1" ht="21.65" customHeight="1">
      <c r="A42" s="74" t="s">
        <v>753</v>
      </c>
      <c r="B42" s="33" t="s">
        <v>622</v>
      </c>
      <c r="C42" s="33" t="s">
        <v>219</v>
      </c>
      <c r="D42" s="33" t="s">
        <v>626</v>
      </c>
      <c r="E42" s="33" t="s">
        <v>201</v>
      </c>
      <c r="F42" s="56">
        <f>_xlfn.XLOOKUP(J42,DB!N:N,DB!J:J)</f>
        <v>0.38655</v>
      </c>
      <c r="G42" s="61"/>
      <c r="H42" s="61"/>
      <c r="I42" s="160" t="str">
        <f t="shared" si="0"/>
        <v>-</v>
      </c>
      <c r="J42" s="74" t="str">
        <f t="shared" si="1"/>
        <v>Scope 3Freighting goodsHGV (all diesel)Rigid (&gt;7.5 tonnes-17 tonnes)Average ladentonne.km</v>
      </c>
      <c r="K42" s="52"/>
      <c r="L42" s="52"/>
      <c r="M42" s="52"/>
      <c r="N42" s="52"/>
      <c r="O42" s="52"/>
    </row>
    <row r="43" spans="1:15" s="57" customFormat="1" ht="21.65" customHeight="1">
      <c r="A43" s="74" t="s">
        <v>753</v>
      </c>
      <c r="B43" s="33" t="s">
        <v>622</v>
      </c>
      <c r="C43" s="33" t="s">
        <v>220</v>
      </c>
      <c r="D43" s="33" t="s">
        <v>623</v>
      </c>
      <c r="E43" s="33" t="s">
        <v>201</v>
      </c>
      <c r="F43" s="56">
        <f>_xlfn.XLOOKUP(J43,DB!N:N,DB!J:J)</f>
        <v>0</v>
      </c>
      <c r="G43" s="61"/>
      <c r="H43" s="61"/>
      <c r="I43" s="160" t="str">
        <f t="shared" si="0"/>
        <v>-</v>
      </c>
      <c r="J43" s="74" t="str">
        <f t="shared" si="1"/>
        <v>Scope 3Freighting goodsHGV (all diesel)Rigid (&gt;17 tonnes)0% Ladentonne.km</v>
      </c>
      <c r="K43" s="52"/>
      <c r="L43" s="52"/>
      <c r="M43" s="52"/>
      <c r="N43" s="52"/>
      <c r="O43" s="52"/>
    </row>
    <row r="44" spans="1:15" s="57" customFormat="1" ht="21.65" customHeight="1">
      <c r="A44" s="74" t="s">
        <v>753</v>
      </c>
      <c r="B44" s="33" t="s">
        <v>622</v>
      </c>
      <c r="C44" s="33" t="s">
        <v>220</v>
      </c>
      <c r="D44" s="33" t="s">
        <v>624</v>
      </c>
      <c r="E44" s="33" t="s">
        <v>201</v>
      </c>
      <c r="F44" s="56">
        <f>_xlfn.XLOOKUP(J44,DB!N:N,DB!J:J)</f>
        <v>0.21312</v>
      </c>
      <c r="G44" s="61"/>
      <c r="H44" s="61"/>
      <c r="I44" s="160" t="str">
        <f t="shared" si="0"/>
        <v>-</v>
      </c>
      <c r="J44" s="74" t="str">
        <f t="shared" si="1"/>
        <v>Scope 3Freighting goodsHGV (all diesel)Rigid (&gt;17 tonnes)50% Ladentonne.km</v>
      </c>
      <c r="K44" s="52"/>
      <c r="L44" s="52"/>
      <c r="M44" s="52"/>
      <c r="N44" s="52"/>
      <c r="O44" s="52"/>
    </row>
    <row r="45" spans="1:15" s="57" customFormat="1" ht="21.65" customHeight="1">
      <c r="A45" s="74" t="s">
        <v>753</v>
      </c>
      <c r="B45" s="33" t="s">
        <v>622</v>
      </c>
      <c r="C45" s="33" t="s">
        <v>220</v>
      </c>
      <c r="D45" s="33" t="s">
        <v>625</v>
      </c>
      <c r="E45" s="33" t="s">
        <v>201</v>
      </c>
      <c r="F45" s="56">
        <f>_xlfn.XLOOKUP(J45,DB!N:N,DB!J:J)</f>
        <v>0.1255</v>
      </c>
      <c r="G45" s="61"/>
      <c r="H45" s="61"/>
      <c r="I45" s="160" t="str">
        <f t="shared" si="0"/>
        <v>-</v>
      </c>
      <c r="J45" s="74" t="str">
        <f t="shared" si="1"/>
        <v>Scope 3Freighting goodsHGV (all diesel)Rigid (&gt;17 tonnes)100% Ladentonne.km</v>
      </c>
      <c r="K45" s="52"/>
      <c r="L45" s="52"/>
      <c r="M45" s="52"/>
      <c r="N45" s="52"/>
      <c r="O45" s="52"/>
    </row>
    <row r="46" spans="1:15" s="57" customFormat="1" ht="21.65" customHeight="1">
      <c r="A46" s="74" t="s">
        <v>753</v>
      </c>
      <c r="B46" s="33" t="s">
        <v>622</v>
      </c>
      <c r="C46" s="33" t="s">
        <v>220</v>
      </c>
      <c r="D46" s="33" t="s">
        <v>626</v>
      </c>
      <c r="E46" s="33" t="s">
        <v>201</v>
      </c>
      <c r="F46" s="56">
        <f>_xlfn.XLOOKUP(J46,DB!N:N,DB!J:J)</f>
        <v>0.18597</v>
      </c>
      <c r="G46" s="61"/>
      <c r="H46" s="61"/>
      <c r="I46" s="160" t="str">
        <f t="shared" si="0"/>
        <v>-</v>
      </c>
      <c r="J46" s="74" t="str">
        <f t="shared" si="1"/>
        <v>Scope 3Freighting goodsHGV (all diesel)Rigid (&gt;17 tonnes)Average ladentonne.km</v>
      </c>
      <c r="K46" s="52"/>
      <c r="L46" s="52"/>
      <c r="M46" s="52"/>
      <c r="N46" s="52"/>
      <c r="O46" s="52"/>
    </row>
    <row r="47" spans="1:15" s="57" customFormat="1" ht="21.65" customHeight="1">
      <c r="A47" s="74" t="s">
        <v>753</v>
      </c>
      <c r="B47" s="33" t="s">
        <v>622</v>
      </c>
      <c r="C47" s="33" t="s">
        <v>198</v>
      </c>
      <c r="D47" s="33" t="s">
        <v>623</v>
      </c>
      <c r="E47" s="33" t="s">
        <v>201</v>
      </c>
      <c r="F47" s="56">
        <f>_xlfn.XLOOKUP(J47,DB!N:N,DB!J:J)</f>
        <v>0</v>
      </c>
      <c r="G47" s="61"/>
      <c r="H47" s="61"/>
      <c r="I47" s="160" t="str">
        <f t="shared" si="0"/>
        <v>-</v>
      </c>
      <c r="J47" s="74" t="str">
        <f t="shared" si="1"/>
        <v>Scope 3Freighting goodsHGV (all diesel)All rigids0% Ladentonne.km</v>
      </c>
      <c r="K47" s="52"/>
      <c r="L47" s="52"/>
      <c r="M47" s="52"/>
      <c r="N47" s="52"/>
      <c r="O47" s="52"/>
    </row>
    <row r="48" spans="1:15" s="57" customFormat="1" ht="21.65" customHeight="1">
      <c r="A48" s="74" t="s">
        <v>753</v>
      </c>
      <c r="B48" s="33" t="s">
        <v>622</v>
      </c>
      <c r="C48" s="33" t="s">
        <v>198</v>
      </c>
      <c r="D48" s="33" t="s">
        <v>624</v>
      </c>
      <c r="E48" s="33" t="s">
        <v>201</v>
      </c>
      <c r="F48" s="56">
        <f>_xlfn.XLOOKUP(J48,DB!N:N,DB!J:J)</f>
        <v>0.22924</v>
      </c>
      <c r="G48" s="61"/>
      <c r="H48" s="61"/>
      <c r="I48" s="160" t="str">
        <f t="shared" si="0"/>
        <v>-</v>
      </c>
      <c r="J48" s="74" t="str">
        <f t="shared" si="1"/>
        <v>Scope 3Freighting goodsHGV (all diesel)All rigids50% Ladentonne.km</v>
      </c>
      <c r="K48" s="52"/>
      <c r="L48" s="52"/>
      <c r="M48" s="52"/>
      <c r="N48" s="52"/>
      <c r="O48" s="52"/>
    </row>
    <row r="49" spans="1:15" s="57" customFormat="1" ht="21.65" customHeight="1">
      <c r="A49" s="74" t="s">
        <v>753</v>
      </c>
      <c r="B49" s="33" t="s">
        <v>622</v>
      </c>
      <c r="C49" s="33" t="s">
        <v>198</v>
      </c>
      <c r="D49" s="33" t="s">
        <v>625</v>
      </c>
      <c r="E49" s="33" t="s">
        <v>201</v>
      </c>
      <c r="F49" s="56">
        <f>_xlfn.XLOOKUP(J49,DB!N:N,DB!J:J)</f>
        <v>0.13346</v>
      </c>
      <c r="G49" s="61"/>
      <c r="H49" s="61"/>
      <c r="I49" s="160" t="str">
        <f t="shared" si="0"/>
        <v>-</v>
      </c>
      <c r="J49" s="74" t="str">
        <f t="shared" si="1"/>
        <v>Scope 3Freighting goodsHGV (all diesel)All rigids100% Ladentonne.km</v>
      </c>
      <c r="K49" s="52"/>
      <c r="L49" s="52"/>
      <c r="M49" s="52"/>
      <c r="N49" s="52"/>
      <c r="O49" s="52"/>
    </row>
    <row r="50" spans="1:15" s="57" customFormat="1" ht="21.65" customHeight="1">
      <c r="A50" s="74" t="s">
        <v>753</v>
      </c>
      <c r="B50" s="33" t="s">
        <v>622</v>
      </c>
      <c r="C50" s="33" t="s">
        <v>198</v>
      </c>
      <c r="D50" s="33" t="s">
        <v>626</v>
      </c>
      <c r="E50" s="33" t="s">
        <v>201</v>
      </c>
      <c r="F50" s="56">
        <f>_xlfn.XLOOKUP(J50,DB!N:N,DB!J:J)</f>
        <v>0.21345</v>
      </c>
      <c r="G50" s="61"/>
      <c r="H50" s="61"/>
      <c r="I50" s="160" t="str">
        <f t="shared" si="0"/>
        <v>-</v>
      </c>
      <c r="J50" s="74" t="str">
        <f t="shared" si="1"/>
        <v>Scope 3Freighting goodsHGV (all diesel)All rigidsAverage ladentonne.km</v>
      </c>
      <c r="K50" s="52"/>
      <c r="L50" s="52"/>
      <c r="M50" s="52"/>
      <c r="N50" s="52"/>
      <c r="O50" s="52"/>
    </row>
    <row r="51" spans="1:15" s="57" customFormat="1" ht="21.65" customHeight="1">
      <c r="A51" s="74" t="s">
        <v>753</v>
      </c>
      <c r="B51" s="33" t="s">
        <v>622</v>
      </c>
      <c r="C51" s="33" t="s">
        <v>221</v>
      </c>
      <c r="D51" s="33" t="s">
        <v>623</v>
      </c>
      <c r="E51" s="33" t="s">
        <v>201</v>
      </c>
      <c r="F51" s="56">
        <f>_xlfn.XLOOKUP(J51,DB!N:N,DB!J:J)</f>
        <v>0</v>
      </c>
      <c r="G51" s="61"/>
      <c r="H51" s="61"/>
      <c r="I51" s="160" t="str">
        <f t="shared" si="0"/>
        <v>-</v>
      </c>
      <c r="J51" s="74" t="str">
        <f t="shared" si="1"/>
        <v>Scope 3Freighting goodsHGV (all diesel)Articulated (&gt;3.5 - 33t)0% Ladentonne.km</v>
      </c>
      <c r="K51" s="52"/>
      <c r="L51" s="52"/>
      <c r="M51" s="52"/>
      <c r="N51" s="52"/>
      <c r="O51" s="52"/>
    </row>
    <row r="52" spans="1:15" s="57" customFormat="1" ht="21.65" customHeight="1">
      <c r="A52" s="74" t="s">
        <v>753</v>
      </c>
      <c r="B52" s="33" t="s">
        <v>622</v>
      </c>
      <c r="C52" s="33" t="s">
        <v>221</v>
      </c>
      <c r="D52" s="33" t="s">
        <v>624</v>
      </c>
      <c r="E52" s="33" t="s">
        <v>201</v>
      </c>
      <c r="F52" s="56">
        <f>_xlfn.XLOOKUP(J52,DB!N:N,DB!J:J)</f>
        <v>0.12415</v>
      </c>
      <c r="G52" s="61"/>
      <c r="H52" s="61"/>
      <c r="I52" s="160" t="str">
        <f t="shared" si="0"/>
        <v>-</v>
      </c>
      <c r="J52" s="74" t="str">
        <f t="shared" si="1"/>
        <v>Scope 3Freighting goodsHGV (all diesel)Articulated (&gt;3.5 - 33t)50% Ladentonne.km</v>
      </c>
      <c r="K52" s="52"/>
      <c r="L52" s="52"/>
      <c r="M52" s="52"/>
      <c r="N52" s="52"/>
      <c r="O52" s="52"/>
    </row>
    <row r="53" spans="1:15" s="57" customFormat="1" ht="21.65" customHeight="1">
      <c r="A53" s="74" t="s">
        <v>753</v>
      </c>
      <c r="B53" s="33" t="s">
        <v>622</v>
      </c>
      <c r="C53" s="33" t="s">
        <v>221</v>
      </c>
      <c r="D53" s="33" t="s">
        <v>625</v>
      </c>
      <c r="E53" s="33" t="s">
        <v>201</v>
      </c>
      <c r="F53" s="56">
        <f>_xlfn.XLOOKUP(J53,DB!N:N,DB!J:J)</f>
        <v>7.4279999999999999E-2</v>
      </c>
      <c r="G53" s="61"/>
      <c r="H53" s="61"/>
      <c r="I53" s="160" t="str">
        <f t="shared" si="0"/>
        <v>-</v>
      </c>
      <c r="J53" s="74" t="str">
        <f t="shared" si="1"/>
        <v>Scope 3Freighting goodsHGV (all diesel)Articulated (&gt;3.5 - 33t)100% Ladentonne.km</v>
      </c>
      <c r="K53" s="52"/>
      <c r="L53" s="52"/>
      <c r="M53" s="52"/>
      <c r="N53" s="52"/>
      <c r="O53" s="52"/>
    </row>
    <row r="54" spans="1:15" s="57" customFormat="1" ht="21.65" customHeight="1">
      <c r="A54" s="74" t="s">
        <v>753</v>
      </c>
      <c r="B54" s="33" t="s">
        <v>622</v>
      </c>
      <c r="C54" s="33" t="s">
        <v>221</v>
      </c>
      <c r="D54" s="33" t="s">
        <v>626</v>
      </c>
      <c r="E54" s="33" t="s">
        <v>201</v>
      </c>
      <c r="F54" s="56">
        <f>_xlfn.XLOOKUP(J54,DB!N:N,DB!J:J)</f>
        <v>0.14013</v>
      </c>
      <c r="G54" s="61"/>
      <c r="H54" s="61"/>
      <c r="I54" s="160" t="str">
        <f t="shared" si="0"/>
        <v>-</v>
      </c>
      <c r="J54" s="74" t="str">
        <f t="shared" si="1"/>
        <v>Scope 3Freighting goodsHGV (all diesel)Articulated (&gt;3.5 - 33t)Average ladentonne.km</v>
      </c>
      <c r="K54" s="52"/>
      <c r="L54" s="52"/>
      <c r="M54" s="52"/>
      <c r="N54" s="52"/>
      <c r="O54" s="52"/>
    </row>
    <row r="55" spans="1:15" s="57" customFormat="1" ht="21.65" customHeight="1">
      <c r="A55" s="74" t="s">
        <v>753</v>
      </c>
      <c r="B55" s="33" t="s">
        <v>622</v>
      </c>
      <c r="C55" s="33" t="s">
        <v>222</v>
      </c>
      <c r="D55" s="33" t="s">
        <v>623</v>
      </c>
      <c r="E55" s="33" t="s">
        <v>201</v>
      </c>
      <c r="F55" s="56">
        <f>_xlfn.XLOOKUP(J55,DB!N:N,DB!J:J)</f>
        <v>0</v>
      </c>
      <c r="G55" s="61"/>
      <c r="H55" s="61"/>
      <c r="I55" s="160" t="str">
        <f t="shared" si="0"/>
        <v>-</v>
      </c>
      <c r="J55" s="74" t="str">
        <f t="shared" si="1"/>
        <v>Scope 3Freighting goodsHGV (all diesel)Articulated (&gt;33t)0% Ladentonne.km</v>
      </c>
      <c r="K55" s="52"/>
      <c r="L55" s="52"/>
      <c r="M55" s="52"/>
      <c r="N55" s="52"/>
      <c r="O55" s="52"/>
    </row>
    <row r="56" spans="1:15" s="57" customFormat="1" ht="21.65" customHeight="1">
      <c r="A56" s="74" t="s">
        <v>753</v>
      </c>
      <c r="B56" s="33" t="s">
        <v>622</v>
      </c>
      <c r="C56" s="33" t="s">
        <v>222</v>
      </c>
      <c r="D56" s="33" t="s">
        <v>624</v>
      </c>
      <c r="E56" s="33" t="s">
        <v>201</v>
      </c>
      <c r="F56" s="56">
        <f>_xlfn.XLOOKUP(J56,DB!N:N,DB!J:J)</f>
        <v>9.6170000000000005E-2</v>
      </c>
      <c r="G56" s="61"/>
      <c r="H56" s="61"/>
      <c r="I56" s="160" t="str">
        <f t="shared" si="0"/>
        <v>-</v>
      </c>
      <c r="J56" s="74" t="str">
        <f t="shared" si="1"/>
        <v>Scope 3Freighting goodsHGV (all diesel)Articulated (&gt;33t)50% Ladentonne.km</v>
      </c>
      <c r="K56" s="52"/>
      <c r="L56" s="52"/>
      <c r="M56" s="52"/>
      <c r="N56" s="52"/>
      <c r="O56" s="52"/>
    </row>
    <row r="57" spans="1:15" s="57" customFormat="1" ht="21.65" customHeight="1">
      <c r="A57" s="74" t="s">
        <v>753</v>
      </c>
      <c r="B57" s="33" t="s">
        <v>622</v>
      </c>
      <c r="C57" s="33" t="s">
        <v>222</v>
      </c>
      <c r="D57" s="33" t="s">
        <v>625</v>
      </c>
      <c r="E57" s="33" t="s">
        <v>201</v>
      </c>
      <c r="F57" s="56">
        <f>_xlfn.XLOOKUP(J57,DB!N:N,DB!J:J)</f>
        <v>5.9889999999999999E-2</v>
      </c>
      <c r="G57" s="61"/>
      <c r="H57" s="61"/>
      <c r="I57" s="160" t="str">
        <f t="shared" si="0"/>
        <v>-</v>
      </c>
      <c r="J57" s="74" t="str">
        <f t="shared" si="1"/>
        <v>Scope 3Freighting goodsHGV (all diesel)Articulated (&gt;33t)100% Ladentonne.km</v>
      </c>
      <c r="K57" s="52"/>
      <c r="L57" s="52"/>
      <c r="M57" s="52"/>
      <c r="N57" s="52"/>
      <c r="O57" s="52"/>
    </row>
    <row r="58" spans="1:15" s="57" customFormat="1" ht="21.65" customHeight="1">
      <c r="A58" s="74" t="s">
        <v>753</v>
      </c>
      <c r="B58" s="33" t="s">
        <v>622</v>
      </c>
      <c r="C58" s="33" t="s">
        <v>222</v>
      </c>
      <c r="D58" s="33" t="s">
        <v>626</v>
      </c>
      <c r="E58" s="33" t="s">
        <v>201</v>
      </c>
      <c r="F58" s="56">
        <f>_xlfn.XLOOKUP(J58,DB!N:N,DB!J:J)</f>
        <v>8.0320000000000003E-2</v>
      </c>
      <c r="G58" s="61"/>
      <c r="H58" s="61"/>
      <c r="I58" s="160" t="str">
        <f t="shared" si="0"/>
        <v>-</v>
      </c>
      <c r="J58" s="74" t="str">
        <f t="shared" si="1"/>
        <v>Scope 3Freighting goodsHGV (all diesel)Articulated (&gt;33t)Average ladentonne.km</v>
      </c>
      <c r="K58" s="52"/>
      <c r="L58" s="52"/>
      <c r="M58" s="52"/>
      <c r="N58" s="52"/>
      <c r="O58" s="52"/>
    </row>
    <row r="59" spans="1:15" s="57" customFormat="1" ht="21.65" customHeight="1">
      <c r="A59" s="74" t="s">
        <v>753</v>
      </c>
      <c r="B59" s="33" t="s">
        <v>622</v>
      </c>
      <c r="C59" s="33" t="s">
        <v>223</v>
      </c>
      <c r="D59" s="33" t="s">
        <v>623</v>
      </c>
      <c r="E59" s="33" t="s">
        <v>201</v>
      </c>
      <c r="F59" s="56">
        <f>_xlfn.XLOOKUP(J59,DB!N:N,DB!J:J)</f>
        <v>0</v>
      </c>
      <c r="G59" s="61"/>
      <c r="H59" s="61"/>
      <c r="I59" s="160" t="str">
        <f t="shared" si="0"/>
        <v>-</v>
      </c>
      <c r="J59" s="74" t="str">
        <f t="shared" si="1"/>
        <v>Scope 3Freighting goodsHGV (all diesel)All artics0% Ladentonne.km</v>
      </c>
      <c r="K59" s="52"/>
      <c r="L59" s="52"/>
      <c r="M59" s="52"/>
      <c r="N59" s="52"/>
      <c r="O59" s="52"/>
    </row>
    <row r="60" spans="1:15" s="57" customFormat="1" ht="21.65" customHeight="1">
      <c r="A60" s="74" t="s">
        <v>753</v>
      </c>
      <c r="B60" s="33" t="s">
        <v>622</v>
      </c>
      <c r="C60" s="33" t="s">
        <v>223</v>
      </c>
      <c r="D60" s="33" t="s">
        <v>624</v>
      </c>
      <c r="E60" s="33" t="s">
        <v>201</v>
      </c>
      <c r="F60" s="56">
        <f>_xlfn.XLOOKUP(J60,DB!N:N,DB!J:J)</f>
        <v>9.6740000000000007E-2</v>
      </c>
      <c r="G60" s="61"/>
      <c r="H60" s="61"/>
      <c r="I60" s="160" t="str">
        <f t="shared" si="0"/>
        <v>-</v>
      </c>
      <c r="J60" s="74" t="str">
        <f t="shared" si="1"/>
        <v>Scope 3Freighting goodsHGV (all diesel)All artics50% Ladentonne.km</v>
      </c>
      <c r="K60" s="52"/>
      <c r="L60" s="52"/>
      <c r="M60" s="52"/>
      <c r="N60" s="52"/>
      <c r="O60" s="52"/>
    </row>
    <row r="61" spans="1:15" s="57" customFormat="1" ht="21.65" customHeight="1">
      <c r="A61" s="74" t="s">
        <v>753</v>
      </c>
      <c r="B61" s="33" t="s">
        <v>622</v>
      </c>
      <c r="C61" s="33" t="s">
        <v>223</v>
      </c>
      <c r="D61" s="33" t="s">
        <v>625</v>
      </c>
      <c r="E61" s="33" t="s">
        <v>201</v>
      </c>
      <c r="F61" s="56">
        <f>_xlfn.XLOOKUP(J61,DB!N:N,DB!J:J)</f>
        <v>6.0170000000000001E-2</v>
      </c>
      <c r="G61" s="61"/>
      <c r="H61" s="61"/>
      <c r="I61" s="160" t="str">
        <f t="shared" si="0"/>
        <v>-</v>
      </c>
      <c r="J61" s="74" t="str">
        <f t="shared" si="1"/>
        <v>Scope 3Freighting goodsHGV (all diesel)All artics100% Ladentonne.km</v>
      </c>
      <c r="K61" s="52"/>
      <c r="L61" s="52"/>
      <c r="M61" s="52"/>
      <c r="N61" s="52"/>
      <c r="O61" s="52"/>
    </row>
    <row r="62" spans="1:15" s="57" customFormat="1" ht="21.65" customHeight="1">
      <c r="A62" s="74" t="s">
        <v>753</v>
      </c>
      <c r="B62" s="33" t="s">
        <v>622</v>
      </c>
      <c r="C62" s="33" t="s">
        <v>223</v>
      </c>
      <c r="D62" s="33" t="s">
        <v>626</v>
      </c>
      <c r="E62" s="33" t="s">
        <v>201</v>
      </c>
      <c r="F62" s="56">
        <f>_xlfn.XLOOKUP(J62,DB!N:N,DB!J:J)</f>
        <v>8.1530000000000005E-2</v>
      </c>
      <c r="G62" s="61"/>
      <c r="H62" s="61"/>
      <c r="I62" s="160" t="str">
        <f t="shared" si="0"/>
        <v>-</v>
      </c>
      <c r="J62" s="74" t="str">
        <f t="shared" si="1"/>
        <v>Scope 3Freighting goodsHGV (all diesel)All articsAverage ladentonne.km</v>
      </c>
      <c r="K62" s="52"/>
      <c r="L62" s="52"/>
      <c r="M62" s="52"/>
      <c r="N62" s="52"/>
      <c r="O62" s="52"/>
    </row>
    <row r="63" spans="1:15" s="57" customFormat="1" ht="21.65" customHeight="1">
      <c r="A63" s="74" t="s">
        <v>753</v>
      </c>
      <c r="B63" s="33" t="s">
        <v>622</v>
      </c>
      <c r="C63" s="33" t="s">
        <v>224</v>
      </c>
      <c r="D63" s="33" t="s">
        <v>623</v>
      </c>
      <c r="E63" s="33" t="s">
        <v>201</v>
      </c>
      <c r="F63" s="56">
        <f>_xlfn.XLOOKUP(J63,DB!N:N,DB!J:J)</f>
        <v>0</v>
      </c>
      <c r="G63" s="61"/>
      <c r="H63" s="61"/>
      <c r="I63" s="160" t="str">
        <f t="shared" si="0"/>
        <v>-</v>
      </c>
      <c r="J63" s="74" t="str">
        <f t="shared" si="1"/>
        <v>Scope 3Freighting goodsHGV (all diesel)All HGVs0% Ladentonne.km</v>
      </c>
      <c r="K63" s="52"/>
      <c r="L63" s="52"/>
      <c r="M63" s="52"/>
      <c r="N63" s="52"/>
      <c r="O63" s="52"/>
    </row>
    <row r="64" spans="1:15" s="57" customFormat="1" ht="21.65" customHeight="1">
      <c r="A64" s="74" t="s">
        <v>753</v>
      </c>
      <c r="B64" s="33" t="s">
        <v>622</v>
      </c>
      <c r="C64" s="33" t="s">
        <v>224</v>
      </c>
      <c r="D64" s="33" t="s">
        <v>624</v>
      </c>
      <c r="E64" s="33" t="s">
        <v>201</v>
      </c>
      <c r="F64" s="56">
        <f>_xlfn.XLOOKUP(J64,DB!N:N,DB!J:J)</f>
        <v>0.12145</v>
      </c>
      <c r="G64" s="61"/>
      <c r="H64" s="61"/>
      <c r="I64" s="160" t="str">
        <f t="shared" si="0"/>
        <v>-</v>
      </c>
      <c r="J64" s="74" t="str">
        <f t="shared" si="1"/>
        <v>Scope 3Freighting goodsHGV (all diesel)All HGVs50% Ladentonne.km</v>
      </c>
      <c r="K64" s="52"/>
      <c r="L64" s="52"/>
      <c r="M64" s="52"/>
      <c r="N64" s="52"/>
      <c r="O64" s="52"/>
    </row>
    <row r="65" spans="1:15" s="57" customFormat="1" ht="21.65" customHeight="1">
      <c r="A65" s="74" t="s">
        <v>753</v>
      </c>
      <c r="B65" s="33" t="s">
        <v>622</v>
      </c>
      <c r="C65" s="33" t="s">
        <v>224</v>
      </c>
      <c r="D65" s="33" t="s">
        <v>625</v>
      </c>
      <c r="E65" s="33" t="s">
        <v>201</v>
      </c>
      <c r="F65" s="56">
        <f>_xlfn.XLOOKUP(J65,DB!N:N,DB!J:J)</f>
        <v>7.3840000000000003E-2</v>
      </c>
      <c r="G65" s="61"/>
      <c r="H65" s="61"/>
      <c r="I65" s="160" t="str">
        <f t="shared" si="0"/>
        <v>-</v>
      </c>
      <c r="J65" s="74" t="str">
        <f t="shared" si="1"/>
        <v>Scope 3Freighting goodsHGV (all diesel)All HGVs100% Ladentonne.km</v>
      </c>
      <c r="K65" s="52"/>
      <c r="L65" s="52"/>
      <c r="M65" s="52"/>
      <c r="N65" s="52"/>
      <c r="O65" s="52"/>
    </row>
    <row r="66" spans="1:15" s="57" customFormat="1" ht="21.65" customHeight="1">
      <c r="A66" s="74" t="s">
        <v>753</v>
      </c>
      <c r="B66" s="33" t="s">
        <v>622</v>
      </c>
      <c r="C66" s="33" t="s">
        <v>224</v>
      </c>
      <c r="D66" s="33" t="s">
        <v>626</v>
      </c>
      <c r="E66" s="33" t="s">
        <v>201</v>
      </c>
      <c r="F66" s="56">
        <f>_xlfn.XLOOKUP(J66,DB!N:N,DB!J:J)</f>
        <v>0.10614</v>
      </c>
      <c r="G66" s="61"/>
      <c r="H66" s="61"/>
      <c r="I66" s="160" t="str">
        <f t="shared" si="0"/>
        <v>-</v>
      </c>
      <c r="J66" s="74" t="str">
        <f t="shared" si="1"/>
        <v>Scope 3Freighting goodsHGV (all diesel)All HGVsAverage ladentonne.km</v>
      </c>
      <c r="K66" s="52"/>
      <c r="L66" s="52"/>
      <c r="M66" s="52"/>
      <c r="N66" s="52"/>
      <c r="O66" s="52"/>
    </row>
    <row r="67" spans="1:15" s="57" customFormat="1" ht="21.65" customHeight="1">
      <c r="A67" s="74" t="s">
        <v>753</v>
      </c>
      <c r="B67" s="33" t="s">
        <v>730</v>
      </c>
      <c r="C67" s="33" t="s">
        <v>218</v>
      </c>
      <c r="D67" s="33" t="s">
        <v>623</v>
      </c>
      <c r="E67" s="33" t="s">
        <v>201</v>
      </c>
      <c r="F67" s="56">
        <f>_xlfn.XLOOKUP(J67,DB!N:N,DB!J:J)</f>
        <v>0</v>
      </c>
      <c r="G67" s="61"/>
      <c r="H67" s="61"/>
      <c r="I67" s="160" t="str">
        <f t="shared" si="0"/>
        <v>-</v>
      </c>
      <c r="J67" s="74" t="str">
        <f t="shared" si="1"/>
        <v>Scope 3Freighting goodsHGV refrigerated (all diesel)Rigid (&gt;3.5 - 7.5 tonnes)0% Ladentonne.km</v>
      </c>
      <c r="K67" s="52"/>
      <c r="L67" s="52"/>
      <c r="M67" s="52"/>
      <c r="N67" s="52"/>
      <c r="O67" s="52"/>
    </row>
    <row r="68" spans="1:15" s="57" customFormat="1" ht="21.65" customHeight="1">
      <c r="A68" s="74" t="s">
        <v>753</v>
      </c>
      <c r="B68" s="33" t="s">
        <v>730</v>
      </c>
      <c r="C68" s="33" t="s">
        <v>218</v>
      </c>
      <c r="D68" s="33" t="s">
        <v>624</v>
      </c>
      <c r="E68" s="33" t="s">
        <v>201</v>
      </c>
      <c r="F68" s="56">
        <f>_xlfn.XLOOKUP(J68,DB!N:N,DB!J:J)</f>
        <v>0.58255999999999997</v>
      </c>
      <c r="G68" s="61"/>
      <c r="H68" s="61"/>
      <c r="I68" s="160" t="str">
        <f t="shared" si="0"/>
        <v>-</v>
      </c>
      <c r="J68" s="74" t="str">
        <f t="shared" si="1"/>
        <v>Scope 3Freighting goodsHGV refrigerated (all diesel)Rigid (&gt;3.5 - 7.5 tonnes)50% Ladentonne.km</v>
      </c>
      <c r="K68" s="52"/>
      <c r="L68" s="52"/>
      <c r="M68" s="52"/>
      <c r="N68" s="52"/>
      <c r="O68" s="52"/>
    </row>
    <row r="69" spans="1:15" s="57" customFormat="1" ht="21.65" customHeight="1">
      <c r="A69" s="74" t="s">
        <v>753</v>
      </c>
      <c r="B69" s="33" t="s">
        <v>730</v>
      </c>
      <c r="C69" s="33" t="s">
        <v>218</v>
      </c>
      <c r="D69" s="33" t="s">
        <v>625</v>
      </c>
      <c r="E69" s="33" t="s">
        <v>201</v>
      </c>
      <c r="F69" s="56">
        <f>_xlfn.XLOOKUP(J69,DB!N:N,DB!J:J)</f>
        <v>0.31436999999999998</v>
      </c>
      <c r="G69" s="61"/>
      <c r="H69" s="61"/>
      <c r="I69" s="160" t="str">
        <f t="shared" si="0"/>
        <v>-</v>
      </c>
      <c r="J69" s="74" t="str">
        <f t="shared" si="1"/>
        <v>Scope 3Freighting goodsHGV refrigerated (all diesel)Rigid (&gt;3.5 - 7.5 tonnes)100% Ladentonne.km</v>
      </c>
      <c r="K69" s="52"/>
      <c r="L69" s="52"/>
      <c r="M69" s="52"/>
      <c r="N69" s="52"/>
      <c r="O69" s="52"/>
    </row>
    <row r="70" spans="1:15" s="57" customFormat="1" ht="21.65" customHeight="1">
      <c r="A70" s="74" t="s">
        <v>753</v>
      </c>
      <c r="B70" s="33" t="s">
        <v>730</v>
      </c>
      <c r="C70" s="33" t="s">
        <v>218</v>
      </c>
      <c r="D70" s="33" t="s">
        <v>626</v>
      </c>
      <c r="E70" s="33" t="s">
        <v>201</v>
      </c>
      <c r="F70" s="56">
        <f>_xlfn.XLOOKUP(J70,DB!N:N,DB!J:J)</f>
        <v>0.66944999999999999</v>
      </c>
      <c r="G70" s="61"/>
      <c r="H70" s="61"/>
      <c r="I70" s="160" t="str">
        <f t="shared" si="0"/>
        <v>-</v>
      </c>
      <c r="J70" s="74" t="str">
        <f t="shared" si="1"/>
        <v>Scope 3Freighting goodsHGV refrigerated (all diesel)Rigid (&gt;3.5 - 7.5 tonnes)Average ladentonne.km</v>
      </c>
      <c r="K70" s="52"/>
      <c r="L70" s="52"/>
      <c r="M70" s="52"/>
      <c r="N70" s="52"/>
      <c r="O70" s="52"/>
    </row>
    <row r="71" spans="1:15" s="57" customFormat="1" ht="21.65" customHeight="1">
      <c r="A71" s="74" t="s">
        <v>753</v>
      </c>
      <c r="B71" s="33" t="s">
        <v>730</v>
      </c>
      <c r="C71" s="33" t="s">
        <v>219</v>
      </c>
      <c r="D71" s="33" t="s">
        <v>623</v>
      </c>
      <c r="E71" s="33" t="s">
        <v>201</v>
      </c>
      <c r="F71" s="56">
        <f>_xlfn.XLOOKUP(J71,DB!N:N,DB!J:J)</f>
        <v>0</v>
      </c>
      <c r="G71" s="61"/>
      <c r="H71" s="61"/>
      <c r="I71" s="160" t="str">
        <f t="shared" si="0"/>
        <v>-</v>
      </c>
      <c r="J71" s="74" t="str">
        <f t="shared" si="1"/>
        <v>Scope 3Freighting goodsHGV refrigerated (all diesel)Rigid (&gt;7.5 tonnes-17 tonnes)0% Ladentonne.km</v>
      </c>
      <c r="K71" s="52"/>
      <c r="L71" s="52"/>
      <c r="M71" s="52"/>
      <c r="N71" s="52"/>
      <c r="O71" s="52"/>
    </row>
    <row r="72" spans="1:15" s="57" customFormat="1" ht="21.65" customHeight="1">
      <c r="A72" s="74" t="s">
        <v>753</v>
      </c>
      <c r="B72" s="33" t="s">
        <v>730</v>
      </c>
      <c r="C72" s="33" t="s">
        <v>219</v>
      </c>
      <c r="D72" s="33" t="s">
        <v>624</v>
      </c>
      <c r="E72" s="33" t="s">
        <v>201</v>
      </c>
      <c r="F72" s="56">
        <f>_xlfn.XLOOKUP(J72,DB!N:N,DB!J:J)</f>
        <v>0.30853999999999998</v>
      </c>
      <c r="G72" s="61"/>
      <c r="H72" s="61"/>
      <c r="I72" s="160" t="str">
        <f t="shared" ref="I72:I135" si="2">IF(OR(ISBLANK(E72),ISBLANK(F72),ISBLANK(G72),ISBLANK(H72)),"-",(F72*G72*H72))</f>
        <v>-</v>
      </c>
      <c r="J72" s="74" t="str">
        <f t="shared" ref="J72:J135" si="3">CONCATENATE(A72,B72,C72,D72,E72)</f>
        <v>Scope 3Freighting goodsHGV refrigerated (all diesel)Rigid (&gt;7.5 tonnes-17 tonnes)50% Ladentonne.km</v>
      </c>
      <c r="K72" s="52"/>
      <c r="L72" s="52"/>
      <c r="M72" s="52"/>
      <c r="N72" s="52"/>
      <c r="O72" s="52"/>
    </row>
    <row r="73" spans="1:15" s="57" customFormat="1" ht="21.65" customHeight="1">
      <c r="A73" s="74" t="s">
        <v>753</v>
      </c>
      <c r="B73" s="33" t="s">
        <v>730</v>
      </c>
      <c r="C73" s="33" t="s">
        <v>219</v>
      </c>
      <c r="D73" s="33" t="s">
        <v>625</v>
      </c>
      <c r="E73" s="33" t="s">
        <v>201</v>
      </c>
      <c r="F73" s="56">
        <f>_xlfn.XLOOKUP(J73,DB!N:N,DB!J:J)</f>
        <v>0.17337</v>
      </c>
      <c r="G73" s="61"/>
      <c r="H73" s="61"/>
      <c r="I73" s="160" t="str">
        <f t="shared" si="2"/>
        <v>-</v>
      </c>
      <c r="J73" s="74" t="str">
        <f t="shared" si="3"/>
        <v>Scope 3Freighting goodsHGV refrigerated (all diesel)Rigid (&gt;7.5 tonnes-17 tonnes)100% Ladentonne.km</v>
      </c>
      <c r="K73" s="52"/>
      <c r="L73" s="52"/>
      <c r="M73" s="52"/>
      <c r="N73" s="52"/>
      <c r="O73" s="52"/>
    </row>
    <row r="74" spans="1:15" s="57" customFormat="1" ht="21.65" customHeight="1">
      <c r="A74" s="74" t="s">
        <v>753</v>
      </c>
      <c r="B74" s="33" t="s">
        <v>730</v>
      </c>
      <c r="C74" s="33" t="s">
        <v>219</v>
      </c>
      <c r="D74" s="33" t="s">
        <v>626</v>
      </c>
      <c r="E74" s="33" t="s">
        <v>201</v>
      </c>
      <c r="F74" s="56">
        <f>_xlfn.XLOOKUP(J74,DB!N:N,DB!J:J)</f>
        <v>0.46033000000000002</v>
      </c>
      <c r="G74" s="61"/>
      <c r="H74" s="61"/>
      <c r="I74" s="160" t="str">
        <f t="shared" si="2"/>
        <v>-</v>
      </c>
      <c r="J74" s="74" t="str">
        <f t="shared" si="3"/>
        <v>Scope 3Freighting goodsHGV refrigerated (all diesel)Rigid (&gt;7.5 tonnes-17 tonnes)Average ladentonne.km</v>
      </c>
      <c r="K74" s="52"/>
      <c r="L74" s="52"/>
      <c r="M74" s="52"/>
      <c r="N74" s="52"/>
      <c r="O74" s="52"/>
    </row>
    <row r="75" spans="1:15" s="57" customFormat="1" ht="21.65" customHeight="1">
      <c r="A75" s="74" t="s">
        <v>753</v>
      </c>
      <c r="B75" s="33" t="s">
        <v>730</v>
      </c>
      <c r="C75" s="33" t="s">
        <v>220</v>
      </c>
      <c r="D75" s="33" t="s">
        <v>623</v>
      </c>
      <c r="E75" s="33" t="s">
        <v>201</v>
      </c>
      <c r="F75" s="56">
        <f>_xlfn.XLOOKUP(J75,DB!N:N,DB!J:J)</f>
        <v>0</v>
      </c>
      <c r="G75" s="61"/>
      <c r="H75" s="61"/>
      <c r="I75" s="160" t="str">
        <f t="shared" si="2"/>
        <v>-</v>
      </c>
      <c r="J75" s="74" t="str">
        <f t="shared" si="3"/>
        <v>Scope 3Freighting goodsHGV refrigerated (all diesel)Rigid (&gt;17 tonnes)0% Ladentonne.km</v>
      </c>
      <c r="K75" s="52"/>
      <c r="L75" s="52"/>
      <c r="M75" s="52"/>
      <c r="N75" s="52"/>
      <c r="O75" s="52"/>
    </row>
    <row r="76" spans="1:15" s="57" customFormat="1" ht="21.65" customHeight="1">
      <c r="A76" s="74" t="s">
        <v>753</v>
      </c>
      <c r="B76" s="33" t="s">
        <v>730</v>
      </c>
      <c r="C76" s="33" t="s">
        <v>220</v>
      </c>
      <c r="D76" s="33" t="s">
        <v>624</v>
      </c>
      <c r="E76" s="33" t="s">
        <v>201</v>
      </c>
      <c r="F76" s="56">
        <f>_xlfn.XLOOKUP(J76,DB!N:N,DB!J:J)</f>
        <v>0.25374999999999998</v>
      </c>
      <c r="G76" s="61"/>
      <c r="H76" s="61"/>
      <c r="I76" s="160" t="str">
        <f t="shared" si="2"/>
        <v>-</v>
      </c>
      <c r="J76" s="74" t="str">
        <f t="shared" si="3"/>
        <v>Scope 3Freighting goodsHGV refrigerated (all diesel)Rigid (&gt;17 tonnes)50% Ladentonne.km</v>
      </c>
      <c r="K76" s="52"/>
      <c r="L76" s="52"/>
      <c r="M76" s="52"/>
      <c r="N76" s="52"/>
      <c r="O76" s="52"/>
    </row>
    <row r="77" spans="1:15" s="57" customFormat="1" ht="21.65" customHeight="1">
      <c r="A77" s="74" t="s">
        <v>753</v>
      </c>
      <c r="B77" s="33" t="s">
        <v>730</v>
      </c>
      <c r="C77" s="33" t="s">
        <v>220</v>
      </c>
      <c r="D77" s="33" t="s">
        <v>625</v>
      </c>
      <c r="E77" s="33" t="s">
        <v>201</v>
      </c>
      <c r="F77" s="56">
        <f>_xlfn.XLOOKUP(J77,DB!N:N,DB!J:J)</f>
        <v>0.14946999999999999</v>
      </c>
      <c r="G77" s="61"/>
      <c r="H77" s="61"/>
      <c r="I77" s="160" t="str">
        <f t="shared" si="2"/>
        <v>-</v>
      </c>
      <c r="J77" s="74" t="str">
        <f t="shared" si="3"/>
        <v>Scope 3Freighting goodsHGV refrigerated (all diesel)Rigid (&gt;17 tonnes)100% Ladentonne.km</v>
      </c>
      <c r="K77" s="52"/>
      <c r="L77" s="52"/>
      <c r="M77" s="52"/>
      <c r="N77" s="52"/>
      <c r="O77" s="52"/>
    </row>
    <row r="78" spans="1:15" s="57" customFormat="1" ht="21.65" customHeight="1">
      <c r="A78" s="74" t="s">
        <v>753</v>
      </c>
      <c r="B78" s="33" t="s">
        <v>730</v>
      </c>
      <c r="C78" s="33" t="s">
        <v>220</v>
      </c>
      <c r="D78" s="33" t="s">
        <v>626</v>
      </c>
      <c r="E78" s="33" t="s">
        <v>201</v>
      </c>
      <c r="F78" s="56">
        <f>_xlfn.XLOOKUP(J78,DB!N:N,DB!J:J)</f>
        <v>0.22142000000000001</v>
      </c>
      <c r="G78" s="61"/>
      <c r="H78" s="61"/>
      <c r="I78" s="160" t="str">
        <f t="shared" si="2"/>
        <v>-</v>
      </c>
      <c r="J78" s="74" t="str">
        <f t="shared" si="3"/>
        <v>Scope 3Freighting goodsHGV refrigerated (all diesel)Rigid (&gt;17 tonnes)Average ladentonne.km</v>
      </c>
      <c r="K78" s="52"/>
      <c r="L78" s="52"/>
      <c r="M78" s="52"/>
      <c r="N78" s="52"/>
      <c r="O78" s="52"/>
    </row>
    <row r="79" spans="1:15" s="57" customFormat="1" ht="21.65" customHeight="1">
      <c r="A79" s="74" t="s">
        <v>753</v>
      </c>
      <c r="B79" s="33" t="s">
        <v>730</v>
      </c>
      <c r="C79" s="33" t="s">
        <v>198</v>
      </c>
      <c r="D79" s="33" t="s">
        <v>623</v>
      </c>
      <c r="E79" s="33" t="s">
        <v>201</v>
      </c>
      <c r="F79" s="56">
        <f>_xlfn.XLOOKUP(J79,DB!N:N,DB!J:J)</f>
        <v>0</v>
      </c>
      <c r="G79" s="61"/>
      <c r="H79" s="61"/>
      <c r="I79" s="160" t="str">
        <f t="shared" si="2"/>
        <v>-</v>
      </c>
      <c r="J79" s="74" t="str">
        <f t="shared" si="3"/>
        <v>Scope 3Freighting goodsHGV refrigerated (all diesel)All rigids0% Ladentonne.km</v>
      </c>
      <c r="K79" s="52"/>
      <c r="L79" s="52"/>
      <c r="M79" s="52"/>
      <c r="N79" s="52"/>
      <c r="O79" s="52"/>
    </row>
    <row r="80" spans="1:15" s="57" customFormat="1" ht="21.65" customHeight="1">
      <c r="A80" s="74" t="s">
        <v>753</v>
      </c>
      <c r="B80" s="33" t="s">
        <v>730</v>
      </c>
      <c r="C80" s="33" t="s">
        <v>198</v>
      </c>
      <c r="D80" s="33" t="s">
        <v>624</v>
      </c>
      <c r="E80" s="33" t="s">
        <v>201</v>
      </c>
      <c r="F80" s="56">
        <f>_xlfn.XLOOKUP(J80,DB!N:N,DB!J:J)</f>
        <v>0.27294000000000002</v>
      </c>
      <c r="G80" s="61"/>
      <c r="H80" s="61"/>
      <c r="I80" s="160" t="str">
        <f t="shared" si="2"/>
        <v>-</v>
      </c>
      <c r="J80" s="74" t="str">
        <f t="shared" si="3"/>
        <v>Scope 3Freighting goodsHGV refrigerated (all diesel)All rigids50% Ladentonne.km</v>
      </c>
      <c r="K80" s="52"/>
      <c r="L80" s="52"/>
      <c r="M80" s="52"/>
      <c r="N80" s="52"/>
      <c r="O80" s="52"/>
    </row>
    <row r="81" spans="1:15" s="57" customFormat="1" ht="21.65" customHeight="1">
      <c r="A81" s="74" t="s">
        <v>753</v>
      </c>
      <c r="B81" s="33" t="s">
        <v>730</v>
      </c>
      <c r="C81" s="33" t="s">
        <v>198</v>
      </c>
      <c r="D81" s="33" t="s">
        <v>625</v>
      </c>
      <c r="E81" s="33" t="s">
        <v>201</v>
      </c>
      <c r="F81" s="56">
        <f>_xlfn.XLOOKUP(J81,DB!N:N,DB!J:J)</f>
        <v>0.15895000000000001</v>
      </c>
      <c r="G81" s="61"/>
      <c r="H81" s="61"/>
      <c r="I81" s="160" t="str">
        <f t="shared" si="2"/>
        <v>-</v>
      </c>
      <c r="J81" s="74" t="str">
        <f t="shared" si="3"/>
        <v>Scope 3Freighting goodsHGV refrigerated (all diesel)All rigids100% Ladentonne.km</v>
      </c>
      <c r="K81" s="52"/>
      <c r="L81" s="52"/>
      <c r="M81" s="52"/>
      <c r="N81" s="52"/>
      <c r="O81" s="52"/>
    </row>
    <row r="82" spans="1:15" s="57" customFormat="1" ht="21.65" customHeight="1">
      <c r="A82" s="74" t="s">
        <v>753</v>
      </c>
      <c r="B82" s="33" t="s">
        <v>730</v>
      </c>
      <c r="C82" s="33" t="s">
        <v>198</v>
      </c>
      <c r="D82" s="33" t="s">
        <v>626</v>
      </c>
      <c r="E82" s="33" t="s">
        <v>201</v>
      </c>
      <c r="F82" s="56">
        <f>_xlfn.XLOOKUP(J82,DB!N:N,DB!J:J)</f>
        <v>0.25414999999999999</v>
      </c>
      <c r="G82" s="61"/>
      <c r="H82" s="61"/>
      <c r="I82" s="160" t="str">
        <f t="shared" si="2"/>
        <v>-</v>
      </c>
      <c r="J82" s="74" t="str">
        <f t="shared" si="3"/>
        <v>Scope 3Freighting goodsHGV refrigerated (all diesel)All rigidsAverage ladentonne.km</v>
      </c>
      <c r="K82" s="52"/>
      <c r="L82" s="52"/>
      <c r="M82" s="52"/>
      <c r="N82" s="52"/>
      <c r="O82" s="52"/>
    </row>
    <row r="83" spans="1:15" s="57" customFormat="1" ht="21.65" customHeight="1">
      <c r="A83" s="74" t="s">
        <v>753</v>
      </c>
      <c r="B83" s="33" t="s">
        <v>730</v>
      </c>
      <c r="C83" s="33" t="s">
        <v>221</v>
      </c>
      <c r="D83" s="33" t="s">
        <v>623</v>
      </c>
      <c r="E83" s="33" t="s">
        <v>201</v>
      </c>
      <c r="F83" s="56">
        <f>_xlfn.XLOOKUP(J83,DB!N:N,DB!J:J)</f>
        <v>0</v>
      </c>
      <c r="G83" s="61"/>
      <c r="H83" s="61"/>
      <c r="I83" s="160" t="str">
        <f t="shared" si="2"/>
        <v>-</v>
      </c>
      <c r="J83" s="74" t="str">
        <f t="shared" si="3"/>
        <v>Scope 3Freighting goodsHGV refrigerated (all diesel)Articulated (&gt;3.5 - 33t)0% Ladentonne.km</v>
      </c>
      <c r="K83" s="52"/>
      <c r="L83" s="52"/>
      <c r="M83" s="52"/>
      <c r="N83" s="52"/>
      <c r="O83" s="52"/>
    </row>
    <row r="84" spans="1:15" s="57" customFormat="1" ht="21.65" customHeight="1">
      <c r="A84" s="74" t="s">
        <v>753</v>
      </c>
      <c r="B84" s="33" t="s">
        <v>730</v>
      </c>
      <c r="C84" s="33" t="s">
        <v>221</v>
      </c>
      <c r="D84" s="33" t="s">
        <v>624</v>
      </c>
      <c r="E84" s="33" t="s">
        <v>201</v>
      </c>
      <c r="F84" s="56">
        <f>_xlfn.XLOOKUP(J84,DB!N:N,DB!J:J)</f>
        <v>0.14359</v>
      </c>
      <c r="G84" s="61"/>
      <c r="H84" s="61"/>
      <c r="I84" s="160" t="str">
        <f t="shared" si="2"/>
        <v>-</v>
      </c>
      <c r="J84" s="74" t="str">
        <f t="shared" si="3"/>
        <v>Scope 3Freighting goodsHGV refrigerated (all diesel)Articulated (&gt;3.5 - 33t)50% Ladentonne.km</v>
      </c>
      <c r="K84" s="52"/>
      <c r="L84" s="52"/>
      <c r="M84" s="52"/>
      <c r="N84" s="52"/>
      <c r="O84" s="52"/>
    </row>
    <row r="85" spans="1:15" s="57" customFormat="1" ht="21.65" customHeight="1">
      <c r="A85" s="74" t="s">
        <v>753</v>
      </c>
      <c r="B85" s="33" t="s">
        <v>730</v>
      </c>
      <c r="C85" s="33" t="s">
        <v>221</v>
      </c>
      <c r="D85" s="33" t="s">
        <v>625</v>
      </c>
      <c r="E85" s="33" t="s">
        <v>201</v>
      </c>
      <c r="F85" s="56">
        <f>_xlfn.XLOOKUP(J85,DB!N:N,DB!J:J)</f>
        <v>8.5940000000000003E-2</v>
      </c>
      <c r="G85" s="61"/>
      <c r="H85" s="61"/>
      <c r="I85" s="160" t="str">
        <f t="shared" si="2"/>
        <v>-</v>
      </c>
      <c r="J85" s="74" t="str">
        <f t="shared" si="3"/>
        <v>Scope 3Freighting goodsHGV refrigerated (all diesel)Articulated (&gt;3.5 - 33t)100% Ladentonne.km</v>
      </c>
      <c r="K85" s="52"/>
      <c r="L85" s="52"/>
      <c r="M85" s="52"/>
      <c r="N85" s="52"/>
      <c r="O85" s="52"/>
    </row>
    <row r="86" spans="1:15" s="57" customFormat="1" ht="21.65" customHeight="1">
      <c r="A86" s="74" t="s">
        <v>753</v>
      </c>
      <c r="B86" s="33" t="s">
        <v>730</v>
      </c>
      <c r="C86" s="33" t="s">
        <v>221</v>
      </c>
      <c r="D86" s="33" t="s">
        <v>626</v>
      </c>
      <c r="E86" s="33" t="s">
        <v>201</v>
      </c>
      <c r="F86" s="56">
        <f>_xlfn.XLOOKUP(J86,DB!N:N,DB!J:J)</f>
        <v>0.16209999999999999</v>
      </c>
      <c r="G86" s="61"/>
      <c r="H86" s="61"/>
      <c r="I86" s="160" t="str">
        <f t="shared" si="2"/>
        <v>-</v>
      </c>
      <c r="J86" s="74" t="str">
        <f t="shared" si="3"/>
        <v>Scope 3Freighting goodsHGV refrigerated (all diesel)Articulated (&gt;3.5 - 33t)Average ladentonne.km</v>
      </c>
      <c r="K86" s="52"/>
      <c r="L86" s="52"/>
      <c r="M86" s="52"/>
      <c r="N86" s="52"/>
      <c r="O86" s="52"/>
    </row>
    <row r="87" spans="1:15" s="57" customFormat="1" ht="21.65" customHeight="1">
      <c r="A87" s="74" t="s">
        <v>753</v>
      </c>
      <c r="B87" s="33" t="s">
        <v>730</v>
      </c>
      <c r="C87" s="33" t="s">
        <v>222</v>
      </c>
      <c r="D87" s="33" t="s">
        <v>623</v>
      </c>
      <c r="E87" s="33" t="s">
        <v>201</v>
      </c>
      <c r="F87" s="56">
        <f>_xlfn.XLOOKUP(J87,DB!N:N,DB!J:J)</f>
        <v>0</v>
      </c>
      <c r="G87" s="61"/>
      <c r="H87" s="61"/>
      <c r="I87" s="160" t="str">
        <f t="shared" si="2"/>
        <v>-</v>
      </c>
      <c r="J87" s="74" t="str">
        <f t="shared" si="3"/>
        <v>Scope 3Freighting goodsHGV refrigerated (all diesel)Articulated (&gt;33t)0% Ladentonne.km</v>
      </c>
      <c r="K87" s="52"/>
      <c r="L87" s="52"/>
      <c r="M87" s="52"/>
      <c r="N87" s="52"/>
      <c r="O87" s="52"/>
    </row>
    <row r="88" spans="1:15" s="57" customFormat="1" ht="21.65" customHeight="1">
      <c r="A88" s="74" t="s">
        <v>753</v>
      </c>
      <c r="B88" s="33" t="s">
        <v>730</v>
      </c>
      <c r="C88" s="33" t="s">
        <v>222</v>
      </c>
      <c r="D88" s="33" t="s">
        <v>624</v>
      </c>
      <c r="E88" s="33" t="s">
        <v>201</v>
      </c>
      <c r="F88" s="56">
        <f>_xlfn.XLOOKUP(J88,DB!N:N,DB!J:J)</f>
        <v>0.11121</v>
      </c>
      <c r="G88" s="61"/>
      <c r="H88" s="61"/>
      <c r="I88" s="160" t="str">
        <f t="shared" si="2"/>
        <v>-</v>
      </c>
      <c r="J88" s="74" t="str">
        <f t="shared" si="3"/>
        <v>Scope 3Freighting goodsHGV refrigerated (all diesel)Articulated (&gt;33t)50% Ladentonne.km</v>
      </c>
      <c r="K88" s="52"/>
      <c r="L88" s="52"/>
      <c r="M88" s="52"/>
      <c r="N88" s="52"/>
      <c r="O88" s="52"/>
    </row>
    <row r="89" spans="1:15" s="57" customFormat="1" ht="21.65" customHeight="1">
      <c r="A89" s="74" t="s">
        <v>753</v>
      </c>
      <c r="B89" s="33" t="s">
        <v>730</v>
      </c>
      <c r="C89" s="33" t="s">
        <v>222</v>
      </c>
      <c r="D89" s="33" t="s">
        <v>625</v>
      </c>
      <c r="E89" s="33" t="s">
        <v>201</v>
      </c>
      <c r="F89" s="56">
        <f>_xlfn.XLOOKUP(J89,DB!N:N,DB!J:J)</f>
        <v>6.9290000000000004E-2</v>
      </c>
      <c r="G89" s="61"/>
      <c r="H89" s="61"/>
      <c r="I89" s="160" t="str">
        <f t="shared" si="2"/>
        <v>-</v>
      </c>
      <c r="J89" s="74" t="str">
        <f t="shared" si="3"/>
        <v>Scope 3Freighting goodsHGV refrigerated (all diesel)Articulated (&gt;33t)100% Ladentonne.km</v>
      </c>
      <c r="K89" s="52"/>
      <c r="L89" s="52"/>
      <c r="M89" s="52"/>
      <c r="N89" s="52"/>
      <c r="O89" s="52"/>
    </row>
    <row r="90" spans="1:15" s="57" customFormat="1" ht="21.65" customHeight="1">
      <c r="A90" s="74" t="s">
        <v>753</v>
      </c>
      <c r="B90" s="33" t="s">
        <v>730</v>
      </c>
      <c r="C90" s="33" t="s">
        <v>222</v>
      </c>
      <c r="D90" s="33" t="s">
        <v>626</v>
      </c>
      <c r="E90" s="33" t="s">
        <v>201</v>
      </c>
      <c r="F90" s="56">
        <f>_xlfn.XLOOKUP(J90,DB!N:N,DB!J:J)</f>
        <v>9.289E-2</v>
      </c>
      <c r="G90" s="61"/>
      <c r="H90" s="61"/>
      <c r="I90" s="160" t="str">
        <f t="shared" si="2"/>
        <v>-</v>
      </c>
      <c r="J90" s="74" t="str">
        <f t="shared" si="3"/>
        <v>Scope 3Freighting goodsHGV refrigerated (all diesel)Articulated (&gt;33t)Average ladentonne.km</v>
      </c>
      <c r="K90" s="52"/>
      <c r="L90" s="52"/>
      <c r="M90" s="52"/>
      <c r="N90" s="52"/>
      <c r="O90" s="52"/>
    </row>
    <row r="91" spans="1:15" s="57" customFormat="1" ht="21.65" customHeight="1">
      <c r="A91" s="74" t="s">
        <v>753</v>
      </c>
      <c r="B91" s="33" t="s">
        <v>730</v>
      </c>
      <c r="C91" s="33" t="s">
        <v>223</v>
      </c>
      <c r="D91" s="33" t="s">
        <v>623</v>
      </c>
      <c r="E91" s="33" t="s">
        <v>201</v>
      </c>
      <c r="F91" s="56">
        <f>_xlfn.XLOOKUP(J91,DB!N:N,DB!J:J)</f>
        <v>0</v>
      </c>
      <c r="G91" s="61"/>
      <c r="H91" s="61"/>
      <c r="I91" s="160" t="str">
        <f t="shared" si="2"/>
        <v>-</v>
      </c>
      <c r="J91" s="74" t="str">
        <f t="shared" si="3"/>
        <v>Scope 3Freighting goodsHGV refrigerated (all diesel)All artics0% Ladentonne.km</v>
      </c>
      <c r="K91" s="52"/>
      <c r="L91" s="52"/>
      <c r="M91" s="52"/>
      <c r="N91" s="52"/>
      <c r="O91" s="52"/>
    </row>
    <row r="92" spans="1:15" s="57" customFormat="1" ht="21.65" customHeight="1">
      <c r="A92" s="74" t="s">
        <v>753</v>
      </c>
      <c r="B92" s="33" t="s">
        <v>730</v>
      </c>
      <c r="C92" s="33" t="s">
        <v>223</v>
      </c>
      <c r="D92" s="33" t="s">
        <v>624</v>
      </c>
      <c r="E92" s="33" t="s">
        <v>201</v>
      </c>
      <c r="F92" s="56">
        <f>_xlfn.XLOOKUP(J92,DB!N:N,DB!J:J)</f>
        <v>0.11186</v>
      </c>
      <c r="G92" s="61"/>
      <c r="H92" s="61"/>
      <c r="I92" s="160" t="str">
        <f t="shared" si="2"/>
        <v>-</v>
      </c>
      <c r="J92" s="74" t="str">
        <f t="shared" si="3"/>
        <v>Scope 3Freighting goodsHGV refrigerated (all diesel)All artics50% Ladentonne.km</v>
      </c>
      <c r="K92" s="52"/>
      <c r="L92" s="52"/>
      <c r="M92" s="52"/>
      <c r="N92" s="52"/>
      <c r="O92" s="52"/>
    </row>
    <row r="93" spans="1:15" s="57" customFormat="1" ht="21.65" customHeight="1">
      <c r="A93" s="74" t="s">
        <v>753</v>
      </c>
      <c r="B93" s="33" t="s">
        <v>730</v>
      </c>
      <c r="C93" s="33" t="s">
        <v>223</v>
      </c>
      <c r="D93" s="33" t="s">
        <v>625</v>
      </c>
      <c r="E93" s="33" t="s">
        <v>201</v>
      </c>
      <c r="F93" s="56">
        <f>_xlfn.XLOOKUP(J93,DB!N:N,DB!J:J)</f>
        <v>6.9620000000000001E-2</v>
      </c>
      <c r="G93" s="61"/>
      <c r="H93" s="61"/>
      <c r="I93" s="160" t="str">
        <f t="shared" si="2"/>
        <v>-</v>
      </c>
      <c r="J93" s="74" t="str">
        <f t="shared" si="3"/>
        <v>Scope 3Freighting goodsHGV refrigerated (all diesel)All artics100% Ladentonne.km</v>
      </c>
      <c r="K93" s="52"/>
      <c r="L93" s="52"/>
      <c r="M93" s="52"/>
      <c r="N93" s="52"/>
      <c r="O93" s="52"/>
    </row>
    <row r="94" spans="1:15" s="57" customFormat="1" ht="21.65" customHeight="1">
      <c r="A94" s="74" t="s">
        <v>753</v>
      </c>
      <c r="B94" s="33" t="s">
        <v>730</v>
      </c>
      <c r="C94" s="33" t="s">
        <v>223</v>
      </c>
      <c r="D94" s="33" t="s">
        <v>626</v>
      </c>
      <c r="E94" s="33" t="s">
        <v>201</v>
      </c>
      <c r="F94" s="56">
        <f>_xlfn.XLOOKUP(J94,DB!N:N,DB!J:J)</f>
        <v>9.4289999999999999E-2</v>
      </c>
      <c r="G94" s="61"/>
      <c r="H94" s="61"/>
      <c r="I94" s="160" t="str">
        <f t="shared" si="2"/>
        <v>-</v>
      </c>
      <c r="J94" s="74" t="str">
        <f t="shared" si="3"/>
        <v>Scope 3Freighting goodsHGV refrigerated (all diesel)All articsAverage ladentonne.km</v>
      </c>
      <c r="K94" s="52"/>
      <c r="L94" s="52"/>
      <c r="M94" s="52"/>
      <c r="N94" s="52"/>
      <c r="O94" s="52"/>
    </row>
    <row r="95" spans="1:15" s="57" customFormat="1" ht="21.65" customHeight="1">
      <c r="A95" s="74" t="s">
        <v>753</v>
      </c>
      <c r="B95" s="33" t="s">
        <v>730</v>
      </c>
      <c r="C95" s="33" t="s">
        <v>224</v>
      </c>
      <c r="D95" s="33" t="s">
        <v>623</v>
      </c>
      <c r="E95" s="33" t="s">
        <v>201</v>
      </c>
      <c r="F95" s="56">
        <f>_xlfn.XLOOKUP(J95,DB!N:N,DB!J:J)</f>
        <v>0</v>
      </c>
      <c r="G95" s="61"/>
      <c r="H95" s="61"/>
      <c r="I95" s="160" t="str">
        <f t="shared" si="2"/>
        <v>-</v>
      </c>
      <c r="J95" s="74" t="str">
        <f t="shared" si="3"/>
        <v>Scope 3Freighting goodsHGV refrigerated (all diesel)All HGVs0% Ladentonne.km</v>
      </c>
      <c r="K95" s="52"/>
      <c r="L95" s="52"/>
      <c r="M95" s="52"/>
      <c r="N95" s="52"/>
      <c r="O95" s="52"/>
    </row>
    <row r="96" spans="1:15" s="57" customFormat="1" ht="21.65" customHeight="1">
      <c r="A96" s="74" t="s">
        <v>753</v>
      </c>
      <c r="B96" s="33" t="s">
        <v>730</v>
      </c>
      <c r="C96" s="33" t="s">
        <v>224</v>
      </c>
      <c r="D96" s="33" t="s">
        <v>624</v>
      </c>
      <c r="E96" s="33" t="s">
        <v>201</v>
      </c>
      <c r="F96" s="56">
        <f>_xlfn.XLOOKUP(J96,DB!N:N,DB!J:J)</f>
        <v>0.14208000000000001</v>
      </c>
      <c r="G96" s="61"/>
      <c r="H96" s="61"/>
      <c r="I96" s="160" t="str">
        <f t="shared" si="2"/>
        <v>-</v>
      </c>
      <c r="J96" s="74" t="str">
        <f t="shared" si="3"/>
        <v>Scope 3Freighting goodsHGV refrigerated (all diesel)All HGVs50% Ladentonne.km</v>
      </c>
      <c r="K96" s="52"/>
      <c r="L96" s="52"/>
      <c r="M96" s="52"/>
      <c r="N96" s="52"/>
      <c r="O96" s="52"/>
    </row>
    <row r="97" spans="1:15" s="57" customFormat="1" ht="21.65" customHeight="1">
      <c r="A97" s="74" t="s">
        <v>753</v>
      </c>
      <c r="B97" s="33" t="s">
        <v>730</v>
      </c>
      <c r="C97" s="33" t="s">
        <v>224</v>
      </c>
      <c r="D97" s="33" t="s">
        <v>625</v>
      </c>
      <c r="E97" s="33" t="s">
        <v>201</v>
      </c>
      <c r="F97" s="56">
        <f>_xlfn.XLOOKUP(J97,DB!N:N,DB!J:J)</f>
        <v>8.6419999999999997E-2</v>
      </c>
      <c r="G97" s="61"/>
      <c r="H97" s="61"/>
      <c r="I97" s="160" t="str">
        <f t="shared" si="2"/>
        <v>-</v>
      </c>
      <c r="J97" s="74" t="str">
        <f t="shared" si="3"/>
        <v>Scope 3Freighting goodsHGV refrigerated (all diesel)All HGVs100% Ladentonne.km</v>
      </c>
      <c r="K97" s="52"/>
      <c r="L97" s="52"/>
      <c r="M97" s="52"/>
      <c r="N97" s="52"/>
      <c r="O97" s="52"/>
    </row>
    <row r="98" spans="1:15" s="57" customFormat="1" ht="21.65" customHeight="1">
      <c r="A98" s="74" t="s">
        <v>753</v>
      </c>
      <c r="B98" s="33" t="s">
        <v>730</v>
      </c>
      <c r="C98" s="33" t="s">
        <v>224</v>
      </c>
      <c r="D98" s="33" t="s">
        <v>626</v>
      </c>
      <c r="E98" s="33" t="s">
        <v>201</v>
      </c>
      <c r="F98" s="56">
        <f>_xlfn.XLOOKUP(J98,DB!N:N,DB!J:J)</f>
        <v>0.12418</v>
      </c>
      <c r="G98" s="61"/>
      <c r="H98" s="61"/>
      <c r="I98" s="160" t="str">
        <f t="shared" si="2"/>
        <v>-</v>
      </c>
      <c r="J98" s="74" t="str">
        <f t="shared" si="3"/>
        <v>Scope 3Freighting goodsHGV refrigerated (all diesel)All HGVsAverage ladentonne.km</v>
      </c>
      <c r="K98" s="52"/>
      <c r="L98" s="52"/>
      <c r="M98" s="52"/>
      <c r="N98" s="52"/>
      <c r="O98" s="52"/>
    </row>
    <row r="99" spans="1:15" s="57" customFormat="1" ht="21.65" customHeight="1">
      <c r="A99" s="74" t="s">
        <v>753</v>
      </c>
      <c r="B99" s="33" t="s">
        <v>200</v>
      </c>
      <c r="C99" s="33" t="s">
        <v>568</v>
      </c>
      <c r="D99" s="33" t="s">
        <v>643</v>
      </c>
      <c r="E99" s="33" t="s">
        <v>201</v>
      </c>
      <c r="F99" s="56">
        <f>_xlfn.XLOOKUP(J99,DB!N:N,DB!J:J)</f>
        <v>4.4936299999999996</v>
      </c>
      <c r="G99" s="61"/>
      <c r="H99" s="61"/>
      <c r="I99" s="160" t="str">
        <f t="shared" si="2"/>
        <v>-</v>
      </c>
      <c r="J99" s="74" t="str">
        <f t="shared" si="3"/>
        <v>Scope 3Freighting goodsFreight flightsDomestic, to/from UKWith RFtonne.km</v>
      </c>
      <c r="K99" s="52"/>
      <c r="L99" s="52"/>
      <c r="M99" s="52"/>
      <c r="N99" s="52"/>
      <c r="O99" s="52"/>
    </row>
    <row r="100" spans="1:15" s="57" customFormat="1" ht="21.65" customHeight="1">
      <c r="A100" s="74" t="s">
        <v>753</v>
      </c>
      <c r="B100" s="33" t="s">
        <v>200</v>
      </c>
      <c r="C100" s="33" t="s">
        <v>568</v>
      </c>
      <c r="D100" s="33" t="s">
        <v>644</v>
      </c>
      <c r="E100" s="33" t="s">
        <v>201</v>
      </c>
      <c r="F100" s="56">
        <f>_xlfn.XLOOKUP(J100,DB!N:N,DB!J:J)</f>
        <v>2.3765000000000001</v>
      </c>
      <c r="G100" s="61"/>
      <c r="H100" s="61"/>
      <c r="I100" s="160" t="str">
        <f t="shared" si="2"/>
        <v>-</v>
      </c>
      <c r="J100" s="74" t="str">
        <f t="shared" si="3"/>
        <v>Scope 3Freighting goodsFreight flightsDomestic, to/from UKWithout RFtonne.km</v>
      </c>
      <c r="K100" s="52"/>
      <c r="L100" s="52"/>
      <c r="M100" s="52"/>
      <c r="N100" s="52"/>
      <c r="O100" s="52"/>
    </row>
    <row r="101" spans="1:15" s="57" customFormat="1" ht="21.65" customHeight="1">
      <c r="A101" s="74" t="s">
        <v>753</v>
      </c>
      <c r="B101" s="33" t="s">
        <v>200</v>
      </c>
      <c r="C101" s="33" t="s">
        <v>569</v>
      </c>
      <c r="D101" s="33" t="s">
        <v>643</v>
      </c>
      <c r="E101" s="33" t="s">
        <v>201</v>
      </c>
      <c r="F101" s="56">
        <f>_xlfn.XLOOKUP(J101,DB!N:N,DB!J:J)</f>
        <v>2.3022900000000002</v>
      </c>
      <c r="G101" s="61"/>
      <c r="H101" s="61"/>
      <c r="I101" s="160" t="str">
        <f t="shared" si="2"/>
        <v>-</v>
      </c>
      <c r="J101" s="74" t="str">
        <f t="shared" si="3"/>
        <v>Scope 3Freighting goodsFreight flightsShort-haul, to/from UKWith RFtonne.km</v>
      </c>
      <c r="K101" s="52"/>
      <c r="L101" s="52"/>
      <c r="M101" s="52"/>
      <c r="N101" s="52"/>
      <c r="O101" s="52"/>
    </row>
    <row r="102" spans="1:15" s="57" customFormat="1" ht="21.65" customHeight="1">
      <c r="A102" s="74" t="s">
        <v>753</v>
      </c>
      <c r="B102" s="33" t="s">
        <v>200</v>
      </c>
      <c r="C102" s="33" t="s">
        <v>569</v>
      </c>
      <c r="D102" s="33" t="s">
        <v>644</v>
      </c>
      <c r="E102" s="33" t="s">
        <v>201</v>
      </c>
      <c r="F102" s="56">
        <f>_xlfn.XLOOKUP(J102,DB!N:N,DB!J:J)</f>
        <v>1.2171700000000001</v>
      </c>
      <c r="G102" s="61"/>
      <c r="H102" s="61"/>
      <c r="I102" s="160" t="str">
        <f t="shared" si="2"/>
        <v>-</v>
      </c>
      <c r="J102" s="74" t="str">
        <f t="shared" si="3"/>
        <v>Scope 3Freighting goodsFreight flightsShort-haul, to/from UKWithout RFtonne.km</v>
      </c>
      <c r="K102" s="52"/>
      <c r="L102" s="52"/>
      <c r="M102" s="52"/>
      <c r="N102" s="52"/>
      <c r="O102" s="52"/>
    </row>
    <row r="103" spans="1:15" s="57" customFormat="1" ht="21.65" customHeight="1">
      <c r="A103" s="74" t="s">
        <v>753</v>
      </c>
      <c r="B103" s="33" t="s">
        <v>200</v>
      </c>
      <c r="C103" s="33" t="s">
        <v>570</v>
      </c>
      <c r="D103" s="33" t="s">
        <v>643</v>
      </c>
      <c r="E103" s="33" t="s">
        <v>201</v>
      </c>
      <c r="F103" s="56">
        <f>_xlfn.XLOOKUP(J103,DB!N:N,DB!J:J)</f>
        <v>1.0188999999999999</v>
      </c>
      <c r="G103" s="61"/>
      <c r="H103" s="61"/>
      <c r="I103" s="160" t="str">
        <f t="shared" si="2"/>
        <v>-</v>
      </c>
      <c r="J103" s="74" t="str">
        <f t="shared" si="3"/>
        <v>Scope 3Freighting goodsFreight flightsLong-haul, to/from UKWith RFtonne.km</v>
      </c>
      <c r="K103" s="52"/>
      <c r="L103" s="52"/>
      <c r="M103" s="52"/>
      <c r="N103" s="52"/>
      <c r="O103" s="52"/>
    </row>
    <row r="104" spans="1:15" s="57" customFormat="1" ht="21.65" customHeight="1">
      <c r="A104" s="74" t="s">
        <v>753</v>
      </c>
      <c r="B104" s="33" t="s">
        <v>200</v>
      </c>
      <c r="C104" s="33" t="s">
        <v>570</v>
      </c>
      <c r="D104" s="33" t="s">
        <v>644</v>
      </c>
      <c r="E104" s="33" t="s">
        <v>201</v>
      </c>
      <c r="F104" s="56">
        <f>_xlfn.XLOOKUP(J104,DB!N:N,DB!J:J)</f>
        <v>0.53866999999999998</v>
      </c>
      <c r="G104" s="61"/>
      <c r="H104" s="61"/>
      <c r="I104" s="160" t="str">
        <f t="shared" si="2"/>
        <v>-</v>
      </c>
      <c r="J104" s="74" t="str">
        <f t="shared" si="3"/>
        <v>Scope 3Freighting goodsFreight flightsLong-haul, to/from UKWithout RFtonne.km</v>
      </c>
      <c r="K104" s="52"/>
      <c r="L104" s="52"/>
      <c r="M104" s="52"/>
      <c r="N104" s="52"/>
      <c r="O104" s="52"/>
    </row>
    <row r="105" spans="1:15" s="57" customFormat="1" ht="21.65" customHeight="1">
      <c r="A105" s="74" t="s">
        <v>753</v>
      </c>
      <c r="B105" s="33" t="s">
        <v>200</v>
      </c>
      <c r="C105" s="33" t="s">
        <v>571</v>
      </c>
      <c r="D105" s="33" t="s">
        <v>643</v>
      </c>
      <c r="E105" s="33" t="s">
        <v>201</v>
      </c>
      <c r="F105" s="56">
        <f>_xlfn.XLOOKUP(J105,DB!N:N,DB!J:J)</f>
        <v>1.0188999999999999</v>
      </c>
      <c r="G105" s="61"/>
      <c r="H105" s="61"/>
      <c r="I105" s="160" t="str">
        <f t="shared" si="2"/>
        <v>-</v>
      </c>
      <c r="J105" s="74" t="str">
        <f t="shared" si="3"/>
        <v>Scope 3Freighting goodsFreight flightsInternational, to/from non-UKWith RFtonne.km</v>
      </c>
      <c r="K105" s="52"/>
      <c r="L105" s="52"/>
      <c r="M105" s="52"/>
      <c r="N105" s="52"/>
      <c r="O105" s="52"/>
    </row>
    <row r="106" spans="1:15" s="57" customFormat="1" ht="21.65" customHeight="1">
      <c r="A106" s="74" t="s">
        <v>753</v>
      </c>
      <c r="B106" s="33" t="s">
        <v>200</v>
      </c>
      <c r="C106" s="33" t="s">
        <v>571</v>
      </c>
      <c r="D106" s="33" t="s">
        <v>644</v>
      </c>
      <c r="E106" s="33" t="s">
        <v>201</v>
      </c>
      <c r="F106" s="56">
        <f>_xlfn.XLOOKUP(J106,DB!N:N,DB!J:J)</f>
        <v>0.53866999999999998</v>
      </c>
      <c r="G106" s="61"/>
      <c r="H106" s="61"/>
      <c r="I106" s="160" t="str">
        <f t="shared" si="2"/>
        <v>-</v>
      </c>
      <c r="J106" s="74" t="str">
        <f t="shared" si="3"/>
        <v>Scope 3Freighting goodsFreight flightsInternational, to/from non-UKWithout RFtonne.km</v>
      </c>
      <c r="K106" s="52"/>
      <c r="L106" s="52"/>
      <c r="M106" s="52"/>
      <c r="N106" s="52"/>
      <c r="O106" s="52"/>
    </row>
    <row r="107" spans="1:15" s="57" customFormat="1" ht="21.65" customHeight="1">
      <c r="A107" s="74" t="s">
        <v>753</v>
      </c>
      <c r="B107" s="33" t="s">
        <v>202</v>
      </c>
      <c r="C107" s="33" t="s">
        <v>203</v>
      </c>
      <c r="D107" s="33"/>
      <c r="E107" s="33" t="s">
        <v>201</v>
      </c>
      <c r="F107" s="56">
        <f>_xlfn.XLOOKUP(J107,DB!N:N,DB!J:J)</f>
        <v>2.7820000000000001E-2</v>
      </c>
      <c r="G107" s="61"/>
      <c r="H107" s="61"/>
      <c r="I107" s="160" t="str">
        <f t="shared" si="2"/>
        <v>-</v>
      </c>
      <c r="J107" s="74" t="str">
        <f t="shared" si="3"/>
        <v>Scope 3Freighting goodsRailFreight traintonne.km</v>
      </c>
      <c r="K107" s="52"/>
      <c r="L107" s="52"/>
      <c r="M107" s="52"/>
      <c r="N107" s="52"/>
      <c r="O107" s="52"/>
    </row>
    <row r="108" spans="1:15" s="57" customFormat="1" ht="21.65" customHeight="1">
      <c r="A108" s="74" t="s">
        <v>753</v>
      </c>
      <c r="B108" s="33" t="s">
        <v>204</v>
      </c>
      <c r="C108" s="33" t="s">
        <v>666</v>
      </c>
      <c r="D108" s="33" t="s">
        <v>667</v>
      </c>
      <c r="E108" s="33" t="s">
        <v>201</v>
      </c>
      <c r="F108" s="56">
        <f>_xlfn.XLOOKUP(J108,DB!N:N,DB!J:J)</f>
        <v>2.9399999999999999E-3</v>
      </c>
      <c r="G108" s="61"/>
      <c r="H108" s="61"/>
      <c r="I108" s="160" t="str">
        <f t="shared" si="2"/>
        <v>-</v>
      </c>
      <c r="J108" s="74" t="str">
        <f t="shared" si="3"/>
        <v>Scope 3Freighting goodsSea tankerCrude tanker200,000+ dwttonne.km</v>
      </c>
      <c r="K108" s="52"/>
      <c r="L108" s="52"/>
      <c r="M108" s="52"/>
      <c r="N108" s="52"/>
      <c r="O108" s="52"/>
    </row>
    <row r="109" spans="1:15" s="57" customFormat="1" ht="21.65" customHeight="1">
      <c r="A109" s="74" t="s">
        <v>753</v>
      </c>
      <c r="B109" s="33" t="s">
        <v>204</v>
      </c>
      <c r="C109" s="33" t="s">
        <v>666</v>
      </c>
      <c r="D109" s="33" t="s">
        <v>668</v>
      </c>
      <c r="E109" s="33" t="s">
        <v>201</v>
      </c>
      <c r="F109" s="56">
        <f>_xlfn.XLOOKUP(J109,DB!N:N,DB!J:J)</f>
        <v>4.4609999999999997E-3</v>
      </c>
      <c r="G109" s="61"/>
      <c r="H109" s="61"/>
      <c r="I109" s="160" t="str">
        <f t="shared" si="2"/>
        <v>-</v>
      </c>
      <c r="J109" s="74" t="str">
        <f t="shared" si="3"/>
        <v>Scope 3Freighting goodsSea tankerCrude tanker120,000–199,999 dwttonne.km</v>
      </c>
      <c r="K109" s="52"/>
      <c r="L109" s="52"/>
      <c r="M109" s="52"/>
      <c r="N109" s="52"/>
      <c r="O109" s="52"/>
    </row>
    <row r="110" spans="1:15" s="57" customFormat="1" ht="21.65" customHeight="1">
      <c r="A110" s="74" t="s">
        <v>753</v>
      </c>
      <c r="B110" s="33" t="s">
        <v>204</v>
      </c>
      <c r="C110" s="33" t="s">
        <v>666</v>
      </c>
      <c r="D110" s="33" t="s">
        <v>669</v>
      </c>
      <c r="E110" s="33" t="s">
        <v>201</v>
      </c>
      <c r="F110" s="56">
        <f>_xlfn.XLOOKUP(J110,DB!N:N,DB!J:J)</f>
        <v>5.9820000000000003E-3</v>
      </c>
      <c r="G110" s="61"/>
      <c r="H110" s="61"/>
      <c r="I110" s="160" t="str">
        <f t="shared" si="2"/>
        <v>-</v>
      </c>
      <c r="J110" s="74" t="str">
        <f t="shared" si="3"/>
        <v>Scope 3Freighting goodsSea tankerCrude tanker80,000–119,999 dwttonne.km</v>
      </c>
      <c r="K110" s="52"/>
      <c r="L110" s="52"/>
      <c r="M110" s="52"/>
      <c r="N110" s="52"/>
      <c r="O110" s="52"/>
    </row>
    <row r="111" spans="1:15" s="57" customFormat="1" ht="21.65" customHeight="1">
      <c r="A111" s="74" t="s">
        <v>753</v>
      </c>
      <c r="B111" s="33" t="s">
        <v>204</v>
      </c>
      <c r="C111" s="33" t="s">
        <v>666</v>
      </c>
      <c r="D111" s="33" t="s">
        <v>670</v>
      </c>
      <c r="E111" s="33" t="s">
        <v>201</v>
      </c>
      <c r="F111" s="56">
        <f>_xlfn.XLOOKUP(J111,DB!N:N,DB!J:J)</f>
        <v>7.6039999999999996E-3</v>
      </c>
      <c r="G111" s="61"/>
      <c r="H111" s="61"/>
      <c r="I111" s="160" t="str">
        <f t="shared" si="2"/>
        <v>-</v>
      </c>
      <c r="J111" s="74" t="str">
        <f t="shared" si="3"/>
        <v>Scope 3Freighting goodsSea tankerCrude tanker60,000–79,999 dwttonne.km</v>
      </c>
      <c r="K111" s="52"/>
      <c r="L111" s="52"/>
      <c r="M111" s="52"/>
      <c r="N111" s="52"/>
      <c r="O111" s="52"/>
    </row>
    <row r="112" spans="1:15" s="57" customFormat="1" ht="21.65" customHeight="1">
      <c r="A112" s="74" t="s">
        <v>753</v>
      </c>
      <c r="B112" s="33" t="s">
        <v>204</v>
      </c>
      <c r="C112" s="33" t="s">
        <v>666</v>
      </c>
      <c r="D112" s="33" t="s">
        <v>671</v>
      </c>
      <c r="E112" s="33" t="s">
        <v>201</v>
      </c>
      <c r="F112" s="56">
        <f>_xlfn.XLOOKUP(J112,DB!N:N,DB!J:J)</f>
        <v>9.2270000000000008E-3</v>
      </c>
      <c r="G112" s="61"/>
      <c r="H112" s="61"/>
      <c r="I112" s="160" t="str">
        <f t="shared" si="2"/>
        <v>-</v>
      </c>
      <c r="J112" s="74" t="str">
        <f t="shared" si="3"/>
        <v>Scope 3Freighting goodsSea tankerCrude tanker10,000–59,999 dwttonne.km</v>
      </c>
      <c r="K112" s="52"/>
      <c r="L112" s="52"/>
      <c r="M112" s="52"/>
      <c r="N112" s="52"/>
      <c r="O112" s="52"/>
    </row>
    <row r="113" spans="1:10" ht="21.65" customHeight="1">
      <c r="A113" s="74" t="s">
        <v>753</v>
      </c>
      <c r="B113" s="33" t="s">
        <v>204</v>
      </c>
      <c r="C113" s="33" t="s">
        <v>666</v>
      </c>
      <c r="D113" s="33" t="s">
        <v>672</v>
      </c>
      <c r="E113" s="33" t="s">
        <v>201</v>
      </c>
      <c r="F113" s="56">
        <f>_xlfn.XLOOKUP(J113,DB!N:N,DB!J:J)</f>
        <v>3.3763000000000001E-2</v>
      </c>
      <c r="G113" s="61"/>
      <c r="H113" s="61"/>
      <c r="I113" s="160" t="str">
        <f t="shared" si="2"/>
        <v>-</v>
      </c>
      <c r="J113" s="74" t="str">
        <f t="shared" si="3"/>
        <v>Scope 3Freighting goodsSea tankerCrude tanker0–9999 dwttonne.km</v>
      </c>
    </row>
    <row r="114" spans="1:10" ht="21.65" customHeight="1">
      <c r="A114" s="74" t="s">
        <v>753</v>
      </c>
      <c r="B114" s="33" t="s">
        <v>204</v>
      </c>
      <c r="C114" s="33" t="s">
        <v>666</v>
      </c>
      <c r="D114" s="33" t="s">
        <v>211</v>
      </c>
      <c r="E114" s="33" t="s">
        <v>201</v>
      </c>
      <c r="F114" s="56">
        <f>_xlfn.XLOOKUP(J114,DB!N:N,DB!J:J)</f>
        <v>4.5719999999999997E-3</v>
      </c>
      <c r="G114" s="61"/>
      <c r="H114" s="61"/>
      <c r="I114" s="160" t="str">
        <f t="shared" si="2"/>
        <v>-</v>
      </c>
      <c r="J114" s="74" t="str">
        <f t="shared" si="3"/>
        <v>Scope 3Freighting goodsSea tankerCrude tankerAveragetonne.km</v>
      </c>
    </row>
    <row r="115" spans="1:10" ht="21.65" customHeight="1">
      <c r="A115" s="74" t="s">
        <v>753</v>
      </c>
      <c r="B115" s="33" t="s">
        <v>204</v>
      </c>
      <c r="C115" s="33" t="s">
        <v>673</v>
      </c>
      <c r="D115" s="33" t="s">
        <v>674</v>
      </c>
      <c r="E115" s="33" t="s">
        <v>201</v>
      </c>
      <c r="F115" s="56">
        <f>_xlfn.XLOOKUP(J115,DB!N:N,DB!J:J)</f>
        <v>5.7800000000000004E-3</v>
      </c>
      <c r="G115" s="61"/>
      <c r="H115" s="61"/>
      <c r="I115" s="160" t="str">
        <f t="shared" si="2"/>
        <v>-</v>
      </c>
      <c r="J115" s="74" t="str">
        <f t="shared" si="3"/>
        <v>Scope 3Freighting goodsSea tankerProducts tanker 60,000+ dwttonne.km</v>
      </c>
    </row>
    <row r="116" spans="1:10" ht="21.65" customHeight="1">
      <c r="A116" s="74" t="s">
        <v>753</v>
      </c>
      <c r="B116" s="33" t="s">
        <v>204</v>
      </c>
      <c r="C116" s="33" t="s">
        <v>673</v>
      </c>
      <c r="D116" s="33" t="s">
        <v>675</v>
      </c>
      <c r="E116" s="33" t="s">
        <v>201</v>
      </c>
      <c r="F116" s="56">
        <f>_xlfn.XLOOKUP(J116,DB!N:N,DB!J:J)</f>
        <v>1.0442999999999999E-2</v>
      </c>
      <c r="G116" s="61"/>
      <c r="H116" s="61"/>
      <c r="I116" s="160" t="str">
        <f t="shared" si="2"/>
        <v>-</v>
      </c>
      <c r="J116" s="74" t="str">
        <f t="shared" si="3"/>
        <v>Scope 3Freighting goodsSea tankerProducts tanker 20,000–59,999 dwttonne.km</v>
      </c>
    </row>
    <row r="117" spans="1:10" ht="21.65" customHeight="1">
      <c r="A117" s="74" t="s">
        <v>753</v>
      </c>
      <c r="B117" s="33" t="s">
        <v>204</v>
      </c>
      <c r="C117" s="33" t="s">
        <v>673</v>
      </c>
      <c r="D117" s="33" t="s">
        <v>676</v>
      </c>
      <c r="E117" s="33" t="s">
        <v>201</v>
      </c>
      <c r="F117" s="56">
        <f>_xlfn.XLOOKUP(J117,DB!N:N,DB!J:J)</f>
        <v>1.8960999999999999E-2</v>
      </c>
      <c r="G117" s="61"/>
      <c r="H117" s="61"/>
      <c r="I117" s="160" t="str">
        <f t="shared" si="2"/>
        <v>-</v>
      </c>
      <c r="J117" s="74" t="str">
        <f t="shared" si="3"/>
        <v>Scope 3Freighting goodsSea tankerProducts tanker 10,000–19,999 dwttonne.km</v>
      </c>
    </row>
    <row r="118" spans="1:10" ht="21.65" customHeight="1">
      <c r="A118" s="74" t="s">
        <v>753</v>
      </c>
      <c r="B118" s="33" t="s">
        <v>204</v>
      </c>
      <c r="C118" s="33" t="s">
        <v>673</v>
      </c>
      <c r="D118" s="33" t="s">
        <v>677</v>
      </c>
      <c r="E118" s="33" t="s">
        <v>201</v>
      </c>
      <c r="F118" s="56">
        <f>_xlfn.XLOOKUP(J118,DB!N:N,DB!J:J)</f>
        <v>2.9607000000000001E-2</v>
      </c>
      <c r="G118" s="61"/>
      <c r="H118" s="61"/>
      <c r="I118" s="160" t="str">
        <f t="shared" si="2"/>
        <v>-</v>
      </c>
      <c r="J118" s="74" t="str">
        <f t="shared" si="3"/>
        <v>Scope 3Freighting goodsSea tankerProducts tanker 5000–9999 dwttonne.km</v>
      </c>
    </row>
    <row r="119" spans="1:10" ht="21.65" customHeight="1">
      <c r="A119" s="74" t="s">
        <v>753</v>
      </c>
      <c r="B119" s="33" t="s">
        <v>204</v>
      </c>
      <c r="C119" s="33" t="s">
        <v>673</v>
      </c>
      <c r="D119" s="33" t="s">
        <v>678</v>
      </c>
      <c r="E119" s="33" t="s">
        <v>201</v>
      </c>
      <c r="F119" s="56">
        <f>_xlfn.XLOOKUP(J119,DB!N:N,DB!J:J)</f>
        <v>4.5626E-2</v>
      </c>
      <c r="G119" s="61"/>
      <c r="H119" s="61"/>
      <c r="I119" s="160" t="str">
        <f t="shared" si="2"/>
        <v>-</v>
      </c>
      <c r="J119" s="74" t="str">
        <f t="shared" si="3"/>
        <v>Scope 3Freighting goodsSea tankerProducts tanker 0–4999 dwttonne.km</v>
      </c>
    </row>
    <row r="120" spans="1:10" ht="21.65" customHeight="1">
      <c r="A120" s="74" t="s">
        <v>753</v>
      </c>
      <c r="B120" s="33" t="s">
        <v>204</v>
      </c>
      <c r="C120" s="33" t="s">
        <v>673</v>
      </c>
      <c r="D120" s="33" t="s">
        <v>211</v>
      </c>
      <c r="E120" s="33" t="s">
        <v>201</v>
      </c>
      <c r="F120" s="56">
        <f>_xlfn.XLOOKUP(J120,DB!N:N,DB!J:J)</f>
        <v>9.0340000000000004E-3</v>
      </c>
      <c r="G120" s="61"/>
      <c r="H120" s="61"/>
      <c r="I120" s="160" t="str">
        <f t="shared" si="2"/>
        <v>-</v>
      </c>
      <c r="J120" s="74" t="str">
        <f t="shared" si="3"/>
        <v>Scope 3Freighting goodsSea tankerProducts tanker Averagetonne.km</v>
      </c>
    </row>
    <row r="121" spans="1:10" ht="21.65" customHeight="1">
      <c r="A121" s="74" t="s">
        <v>753</v>
      </c>
      <c r="B121" s="33" t="s">
        <v>204</v>
      </c>
      <c r="C121" s="33" t="s">
        <v>679</v>
      </c>
      <c r="D121" s="33" t="s">
        <v>680</v>
      </c>
      <c r="E121" s="33" t="s">
        <v>201</v>
      </c>
      <c r="F121" s="56">
        <f>_xlfn.XLOOKUP(J121,DB!N:N,DB!J:J)</f>
        <v>8.5170000000000003E-3</v>
      </c>
      <c r="G121" s="61"/>
      <c r="H121" s="61"/>
      <c r="I121" s="160" t="str">
        <f t="shared" si="2"/>
        <v>-</v>
      </c>
      <c r="J121" s="74" t="str">
        <f t="shared" si="3"/>
        <v>Scope 3Freighting goodsSea tankerChemical tanker 20,000+ dwttonne.km</v>
      </c>
    </row>
    <row r="122" spans="1:10" ht="21.65" customHeight="1">
      <c r="A122" s="74" t="s">
        <v>753</v>
      </c>
      <c r="B122" s="33" t="s">
        <v>204</v>
      </c>
      <c r="C122" s="33" t="s">
        <v>679</v>
      </c>
      <c r="D122" s="33" t="s">
        <v>676</v>
      </c>
      <c r="E122" s="33" t="s">
        <v>201</v>
      </c>
      <c r="F122" s="56">
        <f>_xlfn.XLOOKUP(J122,DB!N:N,DB!J:J)</f>
        <v>1.095E-2</v>
      </c>
      <c r="G122" s="61"/>
      <c r="H122" s="61"/>
      <c r="I122" s="160" t="str">
        <f t="shared" si="2"/>
        <v>-</v>
      </c>
      <c r="J122" s="74" t="str">
        <f t="shared" si="3"/>
        <v>Scope 3Freighting goodsSea tankerChemical tanker 10,000–19,999 dwttonne.km</v>
      </c>
    </row>
    <row r="123" spans="1:10" ht="21.65" customHeight="1">
      <c r="A123" s="74" t="s">
        <v>753</v>
      </c>
      <c r="B123" s="33" t="s">
        <v>204</v>
      </c>
      <c r="C123" s="33" t="s">
        <v>679</v>
      </c>
      <c r="D123" s="33" t="s">
        <v>677</v>
      </c>
      <c r="E123" s="33" t="s">
        <v>201</v>
      </c>
      <c r="F123" s="56">
        <f>_xlfn.XLOOKUP(J123,DB!N:N,DB!J:J)</f>
        <v>1.5311E-2</v>
      </c>
      <c r="G123" s="61"/>
      <c r="H123" s="61"/>
      <c r="I123" s="160" t="str">
        <f t="shared" si="2"/>
        <v>-</v>
      </c>
      <c r="J123" s="74" t="str">
        <f t="shared" si="3"/>
        <v>Scope 3Freighting goodsSea tankerChemical tanker 5000–9999 dwttonne.km</v>
      </c>
    </row>
    <row r="124" spans="1:10" ht="21.65" customHeight="1">
      <c r="A124" s="74" t="s">
        <v>753</v>
      </c>
      <c r="B124" s="33" t="s">
        <v>204</v>
      </c>
      <c r="C124" s="33" t="s">
        <v>679</v>
      </c>
      <c r="D124" s="33" t="s">
        <v>678</v>
      </c>
      <c r="E124" s="33" t="s">
        <v>201</v>
      </c>
      <c r="F124" s="56">
        <f>_xlfn.XLOOKUP(J124,DB!N:N,DB!J:J)</f>
        <v>2.2509000000000001E-2</v>
      </c>
      <c r="G124" s="61"/>
      <c r="H124" s="61"/>
      <c r="I124" s="160" t="str">
        <f t="shared" si="2"/>
        <v>-</v>
      </c>
      <c r="J124" s="74" t="str">
        <f t="shared" si="3"/>
        <v>Scope 3Freighting goodsSea tankerChemical tanker 0–4999 dwttonne.km</v>
      </c>
    </row>
    <row r="125" spans="1:10" ht="21.65" customHeight="1">
      <c r="A125" s="74" t="s">
        <v>753</v>
      </c>
      <c r="B125" s="33" t="s">
        <v>204</v>
      </c>
      <c r="C125" s="33" t="s">
        <v>679</v>
      </c>
      <c r="D125" s="33" t="s">
        <v>211</v>
      </c>
      <c r="E125" s="33" t="s">
        <v>201</v>
      </c>
      <c r="F125" s="56">
        <f>_xlfn.XLOOKUP(J125,DB!N:N,DB!J:J)</f>
        <v>1.0322E-2</v>
      </c>
      <c r="G125" s="61"/>
      <c r="H125" s="61"/>
      <c r="I125" s="160" t="str">
        <f t="shared" si="2"/>
        <v>-</v>
      </c>
      <c r="J125" s="74" t="str">
        <f t="shared" si="3"/>
        <v>Scope 3Freighting goodsSea tankerChemical tanker Averagetonne.km</v>
      </c>
    </row>
    <row r="126" spans="1:10" ht="21.65" customHeight="1">
      <c r="A126" s="74" t="s">
        <v>753</v>
      </c>
      <c r="B126" s="33" t="s">
        <v>204</v>
      </c>
      <c r="C126" s="33" t="s">
        <v>681</v>
      </c>
      <c r="D126" s="33" t="s">
        <v>682</v>
      </c>
      <c r="E126" s="33" t="s">
        <v>201</v>
      </c>
      <c r="F126" s="56">
        <f>_xlfn.XLOOKUP(J126,DB!N:N,DB!J:J)</f>
        <v>9.4299999999999991E-3</v>
      </c>
      <c r="G126" s="61"/>
      <c r="H126" s="61"/>
      <c r="I126" s="160" t="str">
        <f t="shared" si="2"/>
        <v>-</v>
      </c>
      <c r="J126" s="74" t="str">
        <f t="shared" si="3"/>
        <v>Scope 3Freighting goodsSea tankerLNG tanker200,000+ m3tonne.km</v>
      </c>
    </row>
    <row r="127" spans="1:10" ht="21.65" customHeight="1">
      <c r="A127" s="74" t="s">
        <v>753</v>
      </c>
      <c r="B127" s="33" t="s">
        <v>204</v>
      </c>
      <c r="C127" s="33" t="s">
        <v>681</v>
      </c>
      <c r="D127" s="33" t="s">
        <v>683</v>
      </c>
      <c r="E127" s="33" t="s">
        <v>201</v>
      </c>
      <c r="F127" s="56">
        <f>_xlfn.XLOOKUP(J127,DB!N:N,DB!J:J)</f>
        <v>1.4701000000000001E-2</v>
      </c>
      <c r="G127" s="61"/>
      <c r="H127" s="61"/>
      <c r="I127" s="160" t="str">
        <f t="shared" si="2"/>
        <v>-</v>
      </c>
      <c r="J127" s="74" t="str">
        <f t="shared" si="3"/>
        <v>Scope 3Freighting goodsSea tankerLNG tanker0–199,999 m3tonne.km</v>
      </c>
    </row>
    <row r="128" spans="1:10" ht="21.65" customHeight="1">
      <c r="A128" s="74" t="s">
        <v>753</v>
      </c>
      <c r="B128" s="33" t="s">
        <v>204</v>
      </c>
      <c r="C128" s="33" t="s">
        <v>681</v>
      </c>
      <c r="D128" s="33" t="s">
        <v>211</v>
      </c>
      <c r="E128" s="33" t="s">
        <v>201</v>
      </c>
      <c r="F128" s="56">
        <f>_xlfn.XLOOKUP(J128,DB!N:N,DB!J:J)</f>
        <v>1.1547999999999999E-2</v>
      </c>
      <c r="G128" s="61"/>
      <c r="H128" s="61"/>
      <c r="I128" s="160" t="str">
        <f t="shared" si="2"/>
        <v>-</v>
      </c>
      <c r="J128" s="74" t="str">
        <f t="shared" si="3"/>
        <v>Scope 3Freighting goodsSea tankerLNG tankerAveragetonne.km</v>
      </c>
    </row>
    <row r="129" spans="1:10" ht="21.65" customHeight="1">
      <c r="A129" s="74" t="s">
        <v>753</v>
      </c>
      <c r="B129" s="33" t="s">
        <v>204</v>
      </c>
      <c r="C129" s="33" t="s">
        <v>731</v>
      </c>
      <c r="D129" s="33" t="s">
        <v>685</v>
      </c>
      <c r="E129" s="33" t="s">
        <v>201</v>
      </c>
      <c r="F129" s="56">
        <f>_xlfn.XLOOKUP(J129,DB!N:N,DB!J:J)</f>
        <v>9.1260000000000004E-3</v>
      </c>
      <c r="G129" s="61"/>
      <c r="H129" s="61"/>
      <c r="I129" s="160" t="str">
        <f t="shared" si="2"/>
        <v>-</v>
      </c>
      <c r="J129" s="74" t="str">
        <f t="shared" si="3"/>
        <v>Scope 3Freighting goodsSea tankerLPG Tanker50,000+ m3tonne.km</v>
      </c>
    </row>
    <row r="130" spans="1:10" ht="21.65" customHeight="1">
      <c r="A130" s="74" t="s">
        <v>753</v>
      </c>
      <c r="B130" s="33" t="s">
        <v>204</v>
      </c>
      <c r="C130" s="33" t="s">
        <v>731</v>
      </c>
      <c r="D130" s="33" t="s">
        <v>686</v>
      </c>
      <c r="E130" s="33" t="s">
        <v>201</v>
      </c>
      <c r="F130" s="56">
        <f>_xlfn.XLOOKUP(J130,DB!N:N,DB!J:J)</f>
        <v>4.4104999999999998E-2</v>
      </c>
      <c r="G130" s="61"/>
      <c r="H130" s="61"/>
      <c r="I130" s="160" t="str">
        <f t="shared" si="2"/>
        <v>-</v>
      </c>
      <c r="J130" s="74" t="str">
        <f t="shared" si="3"/>
        <v>Scope 3Freighting goodsSea tankerLPG Tanker0–49,999 m3tonne.km</v>
      </c>
    </row>
    <row r="131" spans="1:10" ht="21.65" customHeight="1">
      <c r="A131" s="74" t="s">
        <v>753</v>
      </c>
      <c r="B131" s="33" t="s">
        <v>204</v>
      </c>
      <c r="C131" s="33" t="s">
        <v>731</v>
      </c>
      <c r="D131" s="33" t="s">
        <v>211</v>
      </c>
      <c r="E131" s="33" t="s">
        <v>201</v>
      </c>
      <c r="F131" s="56">
        <f>_xlfn.XLOOKUP(J131,DB!N:N,DB!J:J)</f>
        <v>1.0382000000000001E-2</v>
      </c>
      <c r="G131" s="61"/>
      <c r="H131" s="61"/>
      <c r="I131" s="160" t="str">
        <f t="shared" si="2"/>
        <v>-</v>
      </c>
      <c r="J131" s="74" t="str">
        <f t="shared" si="3"/>
        <v>Scope 3Freighting goodsSea tankerLPG TankerAveragetonne.km</v>
      </c>
    </row>
    <row r="132" spans="1:10" ht="21.65" customHeight="1">
      <c r="A132" s="74" t="s">
        <v>753</v>
      </c>
      <c r="B132" s="33" t="s">
        <v>205</v>
      </c>
      <c r="C132" s="33" t="s">
        <v>709</v>
      </c>
      <c r="D132" s="33" t="s">
        <v>667</v>
      </c>
      <c r="E132" s="33" t="s">
        <v>201</v>
      </c>
      <c r="F132" s="56">
        <f>_xlfn.XLOOKUP(J132,DB!N:N,DB!J:J)</f>
        <v>2.5349999999999999E-3</v>
      </c>
      <c r="G132" s="61"/>
      <c r="H132" s="61"/>
      <c r="I132" s="160" t="str">
        <f t="shared" si="2"/>
        <v>-</v>
      </c>
      <c r="J132" s="74" t="str">
        <f t="shared" si="3"/>
        <v>Scope 3Freighting goodsCargo shipBulk carrier200,000+ dwttonne.km</v>
      </c>
    </row>
    <row r="133" spans="1:10" ht="21.65" customHeight="1">
      <c r="A133" s="74" t="s">
        <v>753</v>
      </c>
      <c r="B133" s="33" t="s">
        <v>205</v>
      </c>
      <c r="C133" s="33" t="s">
        <v>709</v>
      </c>
      <c r="D133" s="33" t="s">
        <v>710</v>
      </c>
      <c r="E133" s="33" t="s">
        <v>201</v>
      </c>
      <c r="F133" s="56">
        <f>_xlfn.XLOOKUP(J133,DB!N:N,DB!J:J)</f>
        <v>3.042E-3</v>
      </c>
      <c r="G133" s="61"/>
      <c r="H133" s="61"/>
      <c r="I133" s="160" t="str">
        <f t="shared" si="2"/>
        <v>-</v>
      </c>
      <c r="J133" s="74" t="str">
        <f t="shared" si="3"/>
        <v>Scope 3Freighting goodsCargo shipBulk carrier100,000–199,999 dwttonne.km</v>
      </c>
    </row>
    <row r="134" spans="1:10" ht="21.65" customHeight="1">
      <c r="A134" s="74" t="s">
        <v>753</v>
      </c>
      <c r="B134" s="33" t="s">
        <v>205</v>
      </c>
      <c r="C134" s="33" t="s">
        <v>709</v>
      </c>
      <c r="D134" s="33" t="s">
        <v>711</v>
      </c>
      <c r="E134" s="33" t="s">
        <v>201</v>
      </c>
      <c r="F134" s="56">
        <f>_xlfn.XLOOKUP(J134,DB!N:N,DB!J:J)</f>
        <v>4.1570000000000001E-3</v>
      </c>
      <c r="G134" s="61"/>
      <c r="H134" s="61"/>
      <c r="I134" s="160" t="str">
        <f t="shared" si="2"/>
        <v>-</v>
      </c>
      <c r="J134" s="74" t="str">
        <f t="shared" si="3"/>
        <v>Scope 3Freighting goodsCargo shipBulk carrier60,000–99,999 dwttonne.km</v>
      </c>
    </row>
    <row r="135" spans="1:10" ht="21.65" customHeight="1">
      <c r="A135" s="74" t="s">
        <v>753</v>
      </c>
      <c r="B135" s="33" t="s">
        <v>205</v>
      </c>
      <c r="C135" s="33" t="s">
        <v>709</v>
      </c>
      <c r="D135" s="33" t="s">
        <v>712</v>
      </c>
      <c r="E135" s="33" t="s">
        <v>201</v>
      </c>
      <c r="F135" s="56">
        <f>_xlfn.XLOOKUP(J135,DB!N:N,DB!J:J)</f>
        <v>5.7800000000000004E-3</v>
      </c>
      <c r="G135" s="61"/>
      <c r="H135" s="61"/>
      <c r="I135" s="160" t="str">
        <f t="shared" si="2"/>
        <v>-</v>
      </c>
      <c r="J135" s="74" t="str">
        <f t="shared" si="3"/>
        <v>Scope 3Freighting goodsCargo shipBulk carrier35,000–59,999 dwttonne.km</v>
      </c>
    </row>
    <row r="136" spans="1:10" ht="21.65" customHeight="1">
      <c r="A136" s="74" t="s">
        <v>753</v>
      </c>
      <c r="B136" s="33" t="s">
        <v>205</v>
      </c>
      <c r="C136" s="33" t="s">
        <v>709</v>
      </c>
      <c r="D136" s="33" t="s">
        <v>713</v>
      </c>
      <c r="E136" s="33" t="s">
        <v>201</v>
      </c>
      <c r="F136" s="56">
        <f>_xlfn.XLOOKUP(J136,DB!N:N,DB!J:J)</f>
        <v>8.0099999999999998E-3</v>
      </c>
      <c r="G136" s="61"/>
      <c r="H136" s="61"/>
      <c r="I136" s="160" t="str">
        <f t="shared" ref="I136:I160" si="4">IF(OR(ISBLANK(E136),ISBLANK(F136),ISBLANK(G136),ISBLANK(H136)),"-",(F136*G136*H136))</f>
        <v>-</v>
      </c>
      <c r="J136" s="74" t="str">
        <f t="shared" ref="J136:J160" si="5">CONCATENATE(A136,B136,C136,D136,E136)</f>
        <v>Scope 3Freighting goodsCargo shipBulk carrier10,000–34,999 dwttonne.km</v>
      </c>
    </row>
    <row r="137" spans="1:10" ht="21.65" customHeight="1">
      <c r="A137" s="74" t="s">
        <v>753</v>
      </c>
      <c r="B137" s="33" t="s">
        <v>205</v>
      </c>
      <c r="C137" s="33" t="s">
        <v>709</v>
      </c>
      <c r="D137" s="33" t="s">
        <v>672</v>
      </c>
      <c r="E137" s="33" t="s">
        <v>201</v>
      </c>
      <c r="F137" s="56">
        <f>_xlfn.XLOOKUP(J137,DB!N:N,DB!J:J)</f>
        <v>2.9607000000000001E-2</v>
      </c>
      <c r="G137" s="61"/>
      <c r="H137" s="61"/>
      <c r="I137" s="160" t="str">
        <f t="shared" si="4"/>
        <v>-</v>
      </c>
      <c r="J137" s="74" t="str">
        <f t="shared" si="5"/>
        <v>Scope 3Freighting goodsCargo shipBulk carrier0–9999 dwttonne.km</v>
      </c>
    </row>
    <row r="138" spans="1:10" ht="21.65" customHeight="1">
      <c r="A138" s="74" t="s">
        <v>753</v>
      </c>
      <c r="B138" s="33" t="s">
        <v>205</v>
      </c>
      <c r="C138" s="33" t="s">
        <v>709</v>
      </c>
      <c r="D138" s="33" t="s">
        <v>211</v>
      </c>
      <c r="E138" s="33" t="s">
        <v>201</v>
      </c>
      <c r="F138" s="56">
        <f>_xlfn.XLOOKUP(J138,DB!N:N,DB!J:J)</f>
        <v>3.539E-3</v>
      </c>
      <c r="G138" s="61"/>
      <c r="H138" s="61"/>
      <c r="I138" s="160" t="str">
        <f t="shared" si="4"/>
        <v>-</v>
      </c>
      <c r="J138" s="74" t="str">
        <f t="shared" si="5"/>
        <v>Scope 3Freighting goodsCargo shipBulk carrierAveragetonne.km</v>
      </c>
    </row>
    <row r="139" spans="1:10" ht="21.65" customHeight="1">
      <c r="A139" s="74" t="s">
        <v>753</v>
      </c>
      <c r="B139" s="33" t="s">
        <v>205</v>
      </c>
      <c r="C139" s="33" t="s">
        <v>688</v>
      </c>
      <c r="D139" s="33" t="s">
        <v>689</v>
      </c>
      <c r="E139" s="33" t="s">
        <v>201</v>
      </c>
      <c r="F139" s="56">
        <f>_xlfn.XLOOKUP(J139,DB!N:N,DB!J:J)</f>
        <v>1.2066E-2</v>
      </c>
      <c r="G139" s="61"/>
      <c r="H139" s="61"/>
      <c r="I139" s="160" t="str">
        <f t="shared" si="4"/>
        <v>-</v>
      </c>
      <c r="J139" s="74" t="str">
        <f t="shared" si="5"/>
        <v>Scope 3Freighting goodsCargo shipGeneral cargo10,000+ dwttonne.km</v>
      </c>
    </row>
    <row r="140" spans="1:10" ht="21.65" customHeight="1">
      <c r="A140" s="74" t="s">
        <v>753</v>
      </c>
      <c r="B140" s="33" t="s">
        <v>205</v>
      </c>
      <c r="C140" s="33" t="s">
        <v>688</v>
      </c>
      <c r="D140" s="33" t="s">
        <v>677</v>
      </c>
      <c r="E140" s="33" t="s">
        <v>201</v>
      </c>
      <c r="F140" s="56">
        <f>_xlfn.XLOOKUP(J140,DB!N:N,DB!J:J)</f>
        <v>1.602E-2</v>
      </c>
      <c r="G140" s="61"/>
      <c r="H140" s="61"/>
      <c r="I140" s="160" t="str">
        <f t="shared" si="4"/>
        <v>-</v>
      </c>
      <c r="J140" s="74" t="str">
        <f t="shared" si="5"/>
        <v>Scope 3Freighting goodsCargo shipGeneral cargo5000–9999 dwttonne.km</v>
      </c>
    </row>
    <row r="141" spans="1:10" ht="21.65" customHeight="1">
      <c r="A141" s="74" t="s">
        <v>753</v>
      </c>
      <c r="B141" s="33" t="s">
        <v>205</v>
      </c>
      <c r="C141" s="33" t="s">
        <v>688</v>
      </c>
      <c r="D141" s="33" t="s">
        <v>678</v>
      </c>
      <c r="E141" s="33" t="s">
        <v>201</v>
      </c>
      <c r="F141" s="56">
        <f>_xlfn.XLOOKUP(J141,DB!N:N,DB!J:J)</f>
        <v>1.4093E-2</v>
      </c>
      <c r="G141" s="61"/>
      <c r="H141" s="61"/>
      <c r="I141" s="160" t="str">
        <f t="shared" si="4"/>
        <v>-</v>
      </c>
      <c r="J141" s="74" t="str">
        <f t="shared" si="5"/>
        <v>Scope 3Freighting goodsCargo shipGeneral cargo0–4999 dwttonne.km</v>
      </c>
    </row>
    <row r="142" spans="1:10" ht="21.65" customHeight="1">
      <c r="A142" s="74" t="s">
        <v>753</v>
      </c>
      <c r="B142" s="33" t="s">
        <v>205</v>
      </c>
      <c r="C142" s="33" t="s">
        <v>688</v>
      </c>
      <c r="D142" s="33" t="s">
        <v>690</v>
      </c>
      <c r="E142" s="33" t="s">
        <v>201</v>
      </c>
      <c r="F142" s="56">
        <f>_xlfn.XLOOKUP(J142,DB!N:N,DB!J:J)</f>
        <v>1.1153E-2</v>
      </c>
      <c r="G142" s="61"/>
      <c r="H142" s="61"/>
      <c r="I142" s="160" t="str">
        <f t="shared" si="4"/>
        <v>-</v>
      </c>
      <c r="J142" s="74" t="str">
        <f t="shared" si="5"/>
        <v>Scope 3Freighting goodsCargo shipGeneral cargo10,000+ dwt 100+ TEUtonne.km</v>
      </c>
    </row>
    <row r="143" spans="1:10" ht="21.65" customHeight="1">
      <c r="A143" s="74" t="s">
        <v>753</v>
      </c>
      <c r="B143" s="33" t="s">
        <v>205</v>
      </c>
      <c r="C143" s="33" t="s">
        <v>688</v>
      </c>
      <c r="D143" s="33" t="s">
        <v>691</v>
      </c>
      <c r="E143" s="33" t="s">
        <v>201</v>
      </c>
      <c r="F143" s="56">
        <f>_xlfn.XLOOKUP(J143,DB!N:N,DB!J:J)</f>
        <v>1.7742999999999998E-2</v>
      </c>
      <c r="G143" s="61"/>
      <c r="H143" s="61"/>
      <c r="I143" s="160" t="str">
        <f t="shared" si="4"/>
        <v>-</v>
      </c>
      <c r="J143" s="74" t="str">
        <f t="shared" si="5"/>
        <v>Scope 3Freighting goodsCargo shipGeneral cargo5000–9999 dwt 100+ TEUtonne.km</v>
      </c>
    </row>
    <row r="144" spans="1:10" ht="21.65" customHeight="1">
      <c r="A144" s="74" t="s">
        <v>753</v>
      </c>
      <c r="B144" s="33" t="s">
        <v>205</v>
      </c>
      <c r="C144" s="33" t="s">
        <v>688</v>
      </c>
      <c r="D144" s="33" t="s">
        <v>692</v>
      </c>
      <c r="E144" s="33" t="s">
        <v>201</v>
      </c>
      <c r="F144" s="56">
        <f>_xlfn.XLOOKUP(J144,DB!N:N,DB!J:J)</f>
        <v>2.0076E-2</v>
      </c>
      <c r="G144" s="61"/>
      <c r="H144" s="61"/>
      <c r="I144" s="160" t="str">
        <f t="shared" si="4"/>
        <v>-</v>
      </c>
      <c r="J144" s="74" t="str">
        <f t="shared" si="5"/>
        <v>Scope 3Freighting goodsCargo shipGeneral cargo0–4999 dwt 100+ TEUtonne.km</v>
      </c>
    </row>
    <row r="145" spans="1:10" ht="21.65" customHeight="1">
      <c r="A145" s="74" t="s">
        <v>753</v>
      </c>
      <c r="B145" s="33" t="s">
        <v>205</v>
      </c>
      <c r="C145" s="33" t="s">
        <v>688</v>
      </c>
      <c r="D145" s="33" t="s">
        <v>211</v>
      </c>
      <c r="E145" s="33" t="s">
        <v>201</v>
      </c>
      <c r="F145" s="56">
        <f>_xlfn.XLOOKUP(J145,DB!N:N,DB!J:J)</f>
        <v>1.3232000000000001E-2</v>
      </c>
      <c r="G145" s="61"/>
      <c r="H145" s="61"/>
      <c r="I145" s="160" t="str">
        <f t="shared" si="4"/>
        <v>-</v>
      </c>
      <c r="J145" s="74" t="str">
        <f t="shared" si="5"/>
        <v>Scope 3Freighting goodsCargo shipGeneral cargoAveragetonne.km</v>
      </c>
    </row>
    <row r="146" spans="1:10" ht="21.65" customHeight="1">
      <c r="A146" s="74" t="s">
        <v>753</v>
      </c>
      <c r="B146" s="33" t="s">
        <v>205</v>
      </c>
      <c r="C146" s="33" t="s">
        <v>702</v>
      </c>
      <c r="D146" s="33" t="s">
        <v>703</v>
      </c>
      <c r="E146" s="33" t="s">
        <v>201</v>
      </c>
      <c r="F146" s="56">
        <f>_xlfn.XLOOKUP(J146,DB!N:N,DB!J:J)</f>
        <v>1.2674E-2</v>
      </c>
      <c r="G146" s="61"/>
      <c r="H146" s="61"/>
      <c r="I146" s="160" t="str">
        <f t="shared" si="4"/>
        <v>-</v>
      </c>
      <c r="J146" s="74" t="str">
        <f t="shared" si="5"/>
        <v>Scope 3Freighting goodsCargo shipContainer ship8000+ TEUtonne.km</v>
      </c>
    </row>
    <row r="147" spans="1:10" ht="21.65" customHeight="1">
      <c r="A147" s="74" t="s">
        <v>753</v>
      </c>
      <c r="B147" s="33" t="s">
        <v>205</v>
      </c>
      <c r="C147" s="33" t="s">
        <v>702</v>
      </c>
      <c r="D147" s="33" t="s">
        <v>704</v>
      </c>
      <c r="E147" s="33" t="s">
        <v>201</v>
      </c>
      <c r="F147" s="56">
        <f>_xlfn.XLOOKUP(J147,DB!N:N,DB!J:J)</f>
        <v>1.6830999999999999E-2</v>
      </c>
      <c r="G147" s="61"/>
      <c r="H147" s="61"/>
      <c r="I147" s="160" t="str">
        <f t="shared" si="4"/>
        <v>-</v>
      </c>
      <c r="J147" s="74" t="str">
        <f t="shared" si="5"/>
        <v>Scope 3Freighting goodsCargo shipContainer ship5000–7999 TEUtonne.km</v>
      </c>
    </row>
    <row r="148" spans="1:10" ht="21.65" customHeight="1">
      <c r="A148" s="74" t="s">
        <v>753</v>
      </c>
      <c r="B148" s="33" t="s">
        <v>205</v>
      </c>
      <c r="C148" s="33" t="s">
        <v>702</v>
      </c>
      <c r="D148" s="33" t="s">
        <v>705</v>
      </c>
      <c r="E148" s="33" t="s">
        <v>201</v>
      </c>
      <c r="F148" s="56">
        <f>_xlfn.XLOOKUP(J148,DB!N:N,DB!J:J)</f>
        <v>1.6830999999999999E-2</v>
      </c>
      <c r="G148" s="61"/>
      <c r="H148" s="61"/>
      <c r="I148" s="160" t="str">
        <f t="shared" si="4"/>
        <v>-</v>
      </c>
      <c r="J148" s="74" t="str">
        <f t="shared" si="5"/>
        <v>Scope 3Freighting goodsCargo shipContainer ship3000–4999 TEUtonne.km</v>
      </c>
    </row>
    <row r="149" spans="1:10" ht="21.65" customHeight="1">
      <c r="A149" s="74" t="s">
        <v>753</v>
      </c>
      <c r="B149" s="33" t="s">
        <v>205</v>
      </c>
      <c r="C149" s="33" t="s">
        <v>702</v>
      </c>
      <c r="D149" s="33" t="s">
        <v>706</v>
      </c>
      <c r="E149" s="33" t="s">
        <v>201</v>
      </c>
      <c r="F149" s="56">
        <f>_xlfn.XLOOKUP(J149,DB!N:N,DB!J:J)</f>
        <v>2.0278000000000001E-2</v>
      </c>
      <c r="G149" s="61"/>
      <c r="H149" s="61"/>
      <c r="I149" s="160" t="str">
        <f t="shared" si="4"/>
        <v>-</v>
      </c>
      <c r="J149" s="74" t="str">
        <f t="shared" si="5"/>
        <v>Scope 3Freighting goodsCargo shipContainer ship2000–2999 TEUtonne.km</v>
      </c>
    </row>
    <row r="150" spans="1:10" ht="21.65" customHeight="1">
      <c r="A150" s="74" t="s">
        <v>753</v>
      </c>
      <c r="B150" s="33" t="s">
        <v>205</v>
      </c>
      <c r="C150" s="33" t="s">
        <v>702</v>
      </c>
      <c r="D150" s="33" t="s">
        <v>707</v>
      </c>
      <c r="E150" s="33" t="s">
        <v>201</v>
      </c>
      <c r="F150" s="56">
        <f>_xlfn.XLOOKUP(J150,DB!N:N,DB!J:J)</f>
        <v>3.2547E-2</v>
      </c>
      <c r="G150" s="61"/>
      <c r="H150" s="61"/>
      <c r="I150" s="160" t="str">
        <f t="shared" si="4"/>
        <v>-</v>
      </c>
      <c r="J150" s="74" t="str">
        <f t="shared" si="5"/>
        <v>Scope 3Freighting goodsCargo shipContainer ship1000–1999 TEUtonne.km</v>
      </c>
    </row>
    <row r="151" spans="1:10" ht="21.65" customHeight="1">
      <c r="A151" s="74" t="s">
        <v>753</v>
      </c>
      <c r="B151" s="33" t="s">
        <v>205</v>
      </c>
      <c r="C151" s="33" t="s">
        <v>702</v>
      </c>
      <c r="D151" s="33" t="s">
        <v>708</v>
      </c>
      <c r="E151" s="33" t="s">
        <v>201</v>
      </c>
      <c r="F151" s="56">
        <f>_xlfn.XLOOKUP(J151,DB!N:N,DB!J:J)</f>
        <v>3.6804999999999997E-2</v>
      </c>
      <c r="G151" s="61"/>
      <c r="H151" s="61"/>
      <c r="I151" s="160" t="str">
        <f t="shared" si="4"/>
        <v>-</v>
      </c>
      <c r="J151" s="74" t="str">
        <f t="shared" si="5"/>
        <v>Scope 3Freighting goodsCargo shipContainer ship0–999 TEUtonne.km</v>
      </c>
    </row>
    <row r="152" spans="1:10" ht="21.65" customHeight="1">
      <c r="A152" s="74" t="s">
        <v>753</v>
      </c>
      <c r="B152" s="33" t="s">
        <v>205</v>
      </c>
      <c r="C152" s="33" t="s">
        <v>702</v>
      </c>
      <c r="D152" s="33" t="s">
        <v>211</v>
      </c>
      <c r="E152" s="33" t="s">
        <v>201</v>
      </c>
      <c r="F152" s="56">
        <f>_xlfn.XLOOKUP(J152,DB!N:N,DB!J:J)</f>
        <v>1.6142E-2</v>
      </c>
      <c r="G152" s="61"/>
      <c r="H152" s="61"/>
      <c r="I152" s="160" t="str">
        <f t="shared" si="4"/>
        <v>-</v>
      </c>
      <c r="J152" s="74" t="str">
        <f t="shared" si="5"/>
        <v>Scope 3Freighting goodsCargo shipContainer shipAveragetonne.km</v>
      </c>
    </row>
    <row r="153" spans="1:10" ht="21.65" customHeight="1">
      <c r="A153" s="74" t="s">
        <v>753</v>
      </c>
      <c r="B153" s="33" t="s">
        <v>205</v>
      </c>
      <c r="C153" s="33" t="s">
        <v>695</v>
      </c>
      <c r="D153" s="33" t="s">
        <v>696</v>
      </c>
      <c r="E153" s="33" t="s">
        <v>201</v>
      </c>
      <c r="F153" s="56">
        <f>_xlfn.XLOOKUP(J153,DB!N:N,DB!J:J)</f>
        <v>3.2446000000000003E-2</v>
      </c>
      <c r="G153" s="61"/>
      <c r="H153" s="61"/>
      <c r="I153" s="160" t="str">
        <f t="shared" si="4"/>
        <v>-</v>
      </c>
      <c r="J153" s="74" t="str">
        <f t="shared" si="5"/>
        <v>Scope 3Freighting goodsCargo shipVehicle transport4000+ CEUtonne.km</v>
      </c>
    </row>
    <row r="154" spans="1:10" ht="21.65" customHeight="1">
      <c r="A154" s="74" t="s">
        <v>753</v>
      </c>
      <c r="B154" s="33" t="s">
        <v>205</v>
      </c>
      <c r="C154" s="33" t="s">
        <v>695</v>
      </c>
      <c r="D154" s="33" t="s">
        <v>697</v>
      </c>
      <c r="E154" s="33" t="s">
        <v>201</v>
      </c>
      <c r="F154" s="56">
        <f>_xlfn.XLOOKUP(J154,DB!N:N,DB!J:J)</f>
        <v>5.8401000000000002E-2</v>
      </c>
      <c r="G154" s="61"/>
      <c r="H154" s="61"/>
      <c r="I154" s="160" t="str">
        <f t="shared" si="4"/>
        <v>-</v>
      </c>
      <c r="J154" s="74" t="str">
        <f t="shared" si="5"/>
        <v>Scope 3Freighting goodsCargo shipVehicle transport0–3999 CEUtonne.km</v>
      </c>
    </row>
    <row r="155" spans="1:10" ht="21.65" customHeight="1">
      <c r="A155" s="74" t="s">
        <v>753</v>
      </c>
      <c r="B155" s="33" t="s">
        <v>205</v>
      </c>
      <c r="C155" s="33" t="s">
        <v>695</v>
      </c>
      <c r="D155" s="33" t="s">
        <v>211</v>
      </c>
      <c r="E155" s="33" t="s">
        <v>201</v>
      </c>
      <c r="F155" s="56">
        <f>_xlfn.XLOOKUP(J155,DB!N:N,DB!J:J)</f>
        <v>3.8579000000000002E-2</v>
      </c>
      <c r="G155" s="61"/>
      <c r="H155" s="61"/>
      <c r="I155" s="160" t="str">
        <f t="shared" si="4"/>
        <v>-</v>
      </c>
      <c r="J155" s="74" t="str">
        <f t="shared" si="5"/>
        <v>Scope 3Freighting goodsCargo shipVehicle transportAveragetonne.km</v>
      </c>
    </row>
    <row r="156" spans="1:10" ht="21.65" customHeight="1">
      <c r="A156" s="74" t="s">
        <v>753</v>
      </c>
      <c r="B156" s="33" t="s">
        <v>205</v>
      </c>
      <c r="C156" s="33" t="s">
        <v>698</v>
      </c>
      <c r="D156" s="33" t="s">
        <v>699</v>
      </c>
      <c r="E156" s="33" t="s">
        <v>201</v>
      </c>
      <c r="F156" s="56">
        <f>_xlfn.XLOOKUP(J156,DB!N:N,DB!J:J)</f>
        <v>5.0188999999999998E-2</v>
      </c>
      <c r="G156" s="61"/>
      <c r="H156" s="61"/>
      <c r="I156" s="160" t="str">
        <f t="shared" si="4"/>
        <v>-</v>
      </c>
      <c r="J156" s="74" t="str">
        <f t="shared" si="5"/>
        <v>Scope 3Freighting goodsCargo shipRoRo-Ferry2000+ LMtonne.km</v>
      </c>
    </row>
    <row r="157" spans="1:10" ht="21.65" customHeight="1">
      <c r="A157" s="74" t="s">
        <v>753</v>
      </c>
      <c r="B157" s="33" t="s">
        <v>205</v>
      </c>
      <c r="C157" s="33" t="s">
        <v>698</v>
      </c>
      <c r="D157" s="33" t="s">
        <v>700</v>
      </c>
      <c r="E157" s="33" t="s">
        <v>201</v>
      </c>
      <c r="F157" s="56">
        <f>_xlfn.XLOOKUP(J157,DB!N:N,DB!J:J)</f>
        <v>6.1138999999999999E-2</v>
      </c>
      <c r="G157" s="61"/>
      <c r="H157" s="61"/>
      <c r="I157" s="160" t="str">
        <f t="shared" si="4"/>
        <v>-</v>
      </c>
      <c r="J157" s="74" t="str">
        <f t="shared" si="5"/>
        <v>Scope 3Freighting goodsCargo shipRoRo-Ferry0–1999 LMtonne.km</v>
      </c>
    </row>
    <row r="158" spans="1:10" ht="21.65" customHeight="1">
      <c r="A158" s="74" t="s">
        <v>753</v>
      </c>
      <c r="B158" s="33" t="s">
        <v>205</v>
      </c>
      <c r="C158" s="33" t="s">
        <v>698</v>
      </c>
      <c r="D158" s="33" t="s">
        <v>211</v>
      </c>
      <c r="E158" s="33" t="s">
        <v>201</v>
      </c>
      <c r="F158" s="56">
        <f>_xlfn.XLOOKUP(J158,DB!N:N,DB!J:J)</f>
        <v>5.1658999999999997E-2</v>
      </c>
      <c r="G158" s="61"/>
      <c r="H158" s="61"/>
      <c r="I158" s="160" t="str">
        <f t="shared" si="4"/>
        <v>-</v>
      </c>
      <c r="J158" s="74" t="str">
        <f t="shared" si="5"/>
        <v>Scope 3Freighting goodsCargo shipRoRo-FerryAveragetonne.km</v>
      </c>
    </row>
    <row r="159" spans="1:10" ht="21.65" customHeight="1">
      <c r="A159" s="74" t="s">
        <v>753</v>
      </c>
      <c r="B159" s="33" t="s">
        <v>205</v>
      </c>
      <c r="C159" s="33" t="s">
        <v>701</v>
      </c>
      <c r="D159" s="33" t="s">
        <v>211</v>
      </c>
      <c r="E159" s="33" t="s">
        <v>201</v>
      </c>
      <c r="F159" s="56">
        <f>_xlfn.XLOOKUP(J159,DB!N:N,DB!J:J)</f>
        <v>0.37667</v>
      </c>
      <c r="G159" s="61"/>
      <c r="H159" s="61"/>
      <c r="I159" s="160" t="str">
        <f t="shared" si="4"/>
        <v>-</v>
      </c>
      <c r="J159" s="74" t="str">
        <f t="shared" si="5"/>
        <v>Scope 3Freighting goodsCargo shipLarge RoPax ferryAveragetonne.km</v>
      </c>
    </row>
    <row r="160" spans="1:10" ht="21.65" customHeight="1">
      <c r="A160" s="74" t="s">
        <v>753</v>
      </c>
      <c r="B160" s="33" t="s">
        <v>205</v>
      </c>
      <c r="C160" s="33" t="s">
        <v>693</v>
      </c>
      <c r="D160" s="33" t="s">
        <v>694</v>
      </c>
      <c r="E160" s="33" t="s">
        <v>201</v>
      </c>
      <c r="F160" s="56">
        <f>_xlfn.XLOOKUP(J160,DB!N:N,DB!J:J)</f>
        <v>1.308E-2</v>
      </c>
      <c r="G160" s="61"/>
      <c r="H160" s="61"/>
      <c r="I160" s="160" t="str">
        <f t="shared" si="4"/>
        <v>-</v>
      </c>
      <c r="J160" s="74" t="str">
        <f t="shared" si="5"/>
        <v>Scope 3Freighting goodsCargo shipRefrigerated cargo All dwttonne.km</v>
      </c>
    </row>
  </sheetData>
  <sheetProtection algorithmName="SHA-512" hashValue="/+XE74tzG3L6xaFGhxax5bAcF/FC47fjj+OX5ZtRBvmdT+C9PJAOTHUUf8hMAm6gWLzDfVzLUHizkVUOahEeoA==" saltValue="XPvvMiukMWYirBPXSSJ+Kg==" spinCount="100000" sheet="1" objects="1" scenarios="1" selectLockedCells="1" autoFilter="0"/>
  <autoFilter ref="B6:D147" xr:uid="{EA0276F3-354D-5744-832F-7E6508DA30C4}"/>
  <mergeCells count="3">
    <mergeCell ref="B2:I2"/>
    <mergeCell ref="B3:I3"/>
    <mergeCell ref="B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F8E6F-22E9-3E4C-A58A-D1A1FCBA0AEB}">
  <sheetPr codeName="Sheet2">
    <tabColor theme="4" tint="-0.499984740745262"/>
  </sheetPr>
  <dimension ref="A1:L40"/>
  <sheetViews>
    <sheetView tabSelected="1" zoomScaleNormal="100" workbookViewId="0">
      <selection activeCell="D16" sqref="D16"/>
    </sheetView>
  </sheetViews>
  <sheetFormatPr defaultColWidth="10.83203125" defaultRowHeight="14.5"/>
  <cols>
    <col min="1" max="1" width="9.33203125" style="95" customWidth="1"/>
    <col min="2" max="2" width="20.83203125" style="95" customWidth="1"/>
    <col min="3" max="3" width="29.58203125" style="95" customWidth="1"/>
    <col min="4" max="4" width="44.33203125" style="104" bestFit="1" customWidth="1"/>
    <col min="5" max="12" width="8.83203125" style="95" customWidth="1"/>
    <col min="13" max="16384" width="10.83203125" style="95"/>
  </cols>
  <sheetData>
    <row r="1" spans="1:12" ht="21">
      <c r="A1" s="216" t="s">
        <v>7980</v>
      </c>
      <c r="B1" s="217"/>
      <c r="C1" s="217"/>
      <c r="D1" s="217"/>
      <c r="E1" s="217"/>
      <c r="F1" s="217"/>
      <c r="G1" s="217"/>
      <c r="H1" s="217"/>
      <c r="I1" s="217"/>
      <c r="J1" s="217"/>
      <c r="K1" s="217"/>
      <c r="L1" s="217"/>
    </row>
    <row r="2" spans="1:12" ht="15.65" customHeight="1">
      <c r="A2" s="218" t="s">
        <v>7981</v>
      </c>
      <c r="B2" s="219"/>
      <c r="C2" s="219"/>
      <c r="D2" s="219"/>
      <c r="E2" s="219"/>
      <c r="F2" s="219"/>
      <c r="G2" s="219"/>
      <c r="H2" s="219"/>
      <c r="I2" s="219"/>
      <c r="J2" s="219"/>
      <c r="K2" s="219"/>
      <c r="L2" s="219"/>
    </row>
    <row r="3" spans="1:12" ht="21.65" customHeight="1">
      <c r="A3" s="218" t="s">
        <v>7982</v>
      </c>
      <c r="B3" s="219"/>
      <c r="C3" s="219"/>
      <c r="D3" s="208" t="s">
        <v>7983</v>
      </c>
      <c r="F3" s="219" t="s">
        <v>7984</v>
      </c>
      <c r="G3" s="219"/>
      <c r="H3" s="219"/>
      <c r="I3" s="219"/>
      <c r="J3" s="219"/>
      <c r="K3" s="219"/>
      <c r="L3" s="219"/>
    </row>
    <row r="4" spans="1:12" ht="21.65" customHeight="1">
      <c r="A4" s="211" t="s">
        <v>7985</v>
      </c>
      <c r="B4" s="212"/>
      <c r="C4" s="212"/>
      <c r="D4" s="209" t="s">
        <v>7986</v>
      </c>
      <c r="F4" s="224" t="s">
        <v>7987</v>
      </c>
      <c r="G4" s="224"/>
      <c r="H4" s="224"/>
      <c r="I4" s="224"/>
      <c r="J4" s="224"/>
      <c r="K4" s="224"/>
      <c r="L4" s="224"/>
    </row>
    <row r="5" spans="1:12" ht="33.65" customHeight="1">
      <c r="A5" s="211" t="s">
        <v>7988</v>
      </c>
      <c r="B5" s="212"/>
      <c r="C5" s="212"/>
      <c r="D5" s="209" t="s">
        <v>7990</v>
      </c>
      <c r="F5" s="224" t="s">
        <v>7989</v>
      </c>
      <c r="G5" s="224"/>
      <c r="H5" s="224"/>
      <c r="I5" s="224"/>
      <c r="J5" s="224"/>
      <c r="K5" s="224"/>
      <c r="L5" s="224"/>
    </row>
    <row r="6" spans="1:12" ht="33.65" customHeight="1">
      <c r="A6" s="211" t="s">
        <v>7995</v>
      </c>
      <c r="B6" s="212"/>
      <c r="C6" s="212"/>
      <c r="D6" s="209" t="s">
        <v>7993</v>
      </c>
      <c r="F6" s="224" t="s">
        <v>7994</v>
      </c>
      <c r="G6" s="224"/>
      <c r="H6" s="224"/>
      <c r="I6" s="224"/>
      <c r="J6" s="224"/>
      <c r="K6" s="224"/>
      <c r="L6" s="224"/>
    </row>
    <row r="7" spans="1:12" ht="33.65" customHeight="1">
      <c r="A7" s="210" t="s">
        <v>7996</v>
      </c>
      <c r="B7" s="210"/>
      <c r="C7" s="210"/>
      <c r="D7" s="209" t="s">
        <v>7997</v>
      </c>
      <c r="F7" s="224" t="s">
        <v>7998</v>
      </c>
      <c r="G7" s="224"/>
      <c r="H7" s="224"/>
      <c r="I7" s="224"/>
      <c r="J7" s="224"/>
      <c r="K7" s="224"/>
      <c r="L7" s="224"/>
    </row>
    <row r="8" spans="1:12" ht="29.15" customHeight="1">
      <c r="A8" s="225" t="s">
        <v>474</v>
      </c>
      <c r="B8" s="225"/>
      <c r="C8" s="225"/>
      <c r="D8" s="225"/>
      <c r="E8" s="225"/>
      <c r="F8" s="225"/>
      <c r="G8" s="225"/>
      <c r="H8" s="225"/>
      <c r="I8" s="225"/>
      <c r="J8" s="225"/>
      <c r="K8" s="225"/>
      <c r="L8" s="225"/>
    </row>
    <row r="9" spans="1:12" ht="127" customHeight="1">
      <c r="A9" s="226" t="s">
        <v>7999</v>
      </c>
      <c r="B9" s="226"/>
      <c r="C9" s="226"/>
      <c r="D9" s="226"/>
      <c r="E9" s="226"/>
      <c r="F9" s="226"/>
      <c r="G9" s="226"/>
      <c r="H9" s="226"/>
      <c r="I9" s="226"/>
      <c r="J9" s="226"/>
      <c r="K9" s="226"/>
      <c r="L9" s="226"/>
    </row>
    <row r="10" spans="1:12" ht="17.149999999999999" customHeight="1">
      <c r="A10" s="96"/>
      <c r="B10" s="97"/>
      <c r="C10" s="97"/>
      <c r="D10" s="98"/>
      <c r="E10" s="144"/>
    </row>
    <row r="11" spans="1:12" ht="30" customHeight="1">
      <c r="A11" s="220" t="s">
        <v>475</v>
      </c>
      <c r="B11" s="221"/>
      <c r="C11" s="221"/>
      <c r="D11" s="221"/>
      <c r="E11" s="221"/>
      <c r="F11" s="221"/>
      <c r="G11" s="221"/>
      <c r="H11" s="221"/>
      <c r="I11" s="221"/>
      <c r="J11" s="221"/>
      <c r="K11" s="221"/>
      <c r="L11" s="221"/>
    </row>
    <row r="12" spans="1:12" s="101" customFormat="1" ht="23.15" customHeight="1">
      <c r="A12" s="99" t="s">
        <v>441</v>
      </c>
      <c r="B12" s="99" t="s">
        <v>530</v>
      </c>
      <c r="C12" s="99" t="s">
        <v>6</v>
      </c>
      <c r="D12" s="100" t="s">
        <v>431</v>
      </c>
      <c r="E12" s="222" t="s">
        <v>447</v>
      </c>
      <c r="F12" s="223"/>
      <c r="G12" s="223"/>
      <c r="H12" s="223"/>
      <c r="I12" s="223"/>
      <c r="J12" s="223"/>
      <c r="K12" s="223"/>
      <c r="L12" s="223"/>
    </row>
    <row r="13" spans="1:12" s="103" customFormat="1" ht="20.5" customHeight="1">
      <c r="A13" s="102" t="s">
        <v>442</v>
      </c>
      <c r="B13" s="102" t="s">
        <v>432</v>
      </c>
      <c r="C13" s="102" t="s">
        <v>432</v>
      </c>
      <c r="D13" s="173" t="s">
        <v>483</v>
      </c>
      <c r="E13" s="213" t="s">
        <v>7936</v>
      </c>
      <c r="F13" s="214"/>
      <c r="G13" s="214"/>
      <c r="H13" s="214"/>
      <c r="I13" s="214"/>
      <c r="J13" s="214"/>
      <c r="K13" s="214"/>
      <c r="L13" s="215"/>
    </row>
    <row r="14" spans="1:12" s="103" customFormat="1" ht="20.5" customHeight="1">
      <c r="A14" s="102" t="s">
        <v>442</v>
      </c>
      <c r="B14" s="102" t="s">
        <v>584</v>
      </c>
      <c r="C14" s="102" t="s">
        <v>584</v>
      </c>
      <c r="D14" s="173" t="s">
        <v>483</v>
      </c>
      <c r="E14" s="213" t="s">
        <v>7936</v>
      </c>
      <c r="F14" s="214"/>
      <c r="G14" s="214"/>
      <c r="H14" s="214"/>
      <c r="I14" s="214"/>
      <c r="J14" s="214"/>
      <c r="K14" s="214"/>
      <c r="L14" s="215"/>
    </row>
    <row r="15" spans="1:12" s="103" customFormat="1" ht="20.5" customHeight="1">
      <c r="A15" s="102" t="s">
        <v>442</v>
      </c>
      <c r="B15" s="102" t="s">
        <v>433</v>
      </c>
      <c r="C15" s="102" t="s">
        <v>433</v>
      </c>
      <c r="D15" s="173" t="s">
        <v>483</v>
      </c>
      <c r="E15" s="213" t="s">
        <v>7936</v>
      </c>
      <c r="F15" s="214"/>
      <c r="G15" s="214"/>
      <c r="H15" s="214"/>
      <c r="I15" s="214"/>
      <c r="J15" s="214"/>
      <c r="K15" s="214"/>
      <c r="L15" s="215"/>
    </row>
    <row r="16" spans="1:12" s="103" customFormat="1" ht="269.14999999999998" customHeight="1">
      <c r="A16" s="102" t="s">
        <v>541</v>
      </c>
      <c r="B16" s="102" t="s">
        <v>540</v>
      </c>
      <c r="C16" s="102" t="s">
        <v>449</v>
      </c>
      <c r="D16" s="173" t="s">
        <v>483</v>
      </c>
      <c r="E16" s="213" t="s">
        <v>7976</v>
      </c>
      <c r="F16" s="214"/>
      <c r="G16" s="214"/>
      <c r="H16" s="214"/>
      <c r="I16" s="214"/>
      <c r="J16" s="214"/>
      <c r="K16" s="214"/>
      <c r="L16" s="215"/>
    </row>
    <row r="17" spans="1:12" s="103" customFormat="1" ht="29.15" customHeight="1">
      <c r="A17" s="102" t="s">
        <v>442</v>
      </c>
      <c r="B17" s="102" t="s">
        <v>540</v>
      </c>
      <c r="C17" s="102" t="s">
        <v>448</v>
      </c>
      <c r="D17" s="173" t="s">
        <v>483</v>
      </c>
      <c r="E17" s="213" t="s">
        <v>7937</v>
      </c>
      <c r="F17" s="214"/>
      <c r="G17" s="214"/>
      <c r="H17" s="214"/>
      <c r="I17" s="214"/>
      <c r="J17" s="214"/>
      <c r="K17" s="214"/>
      <c r="L17" s="215"/>
    </row>
    <row r="18" spans="1:12" s="103" customFormat="1" ht="174" customHeight="1">
      <c r="A18" s="102" t="s">
        <v>443</v>
      </c>
      <c r="B18" s="102" t="s">
        <v>438</v>
      </c>
      <c r="C18" s="102" t="s">
        <v>190</v>
      </c>
      <c r="D18" s="173" t="s">
        <v>774</v>
      </c>
      <c r="E18" s="213" t="s">
        <v>7941</v>
      </c>
      <c r="F18" s="214"/>
      <c r="G18" s="214"/>
      <c r="H18" s="214"/>
      <c r="I18" s="214"/>
      <c r="J18" s="214"/>
      <c r="K18" s="214"/>
      <c r="L18" s="215"/>
    </row>
    <row r="19" spans="1:12" s="103" customFormat="1" ht="20.5" customHeight="1">
      <c r="A19" s="102" t="s">
        <v>443</v>
      </c>
      <c r="B19" s="102" t="s">
        <v>438</v>
      </c>
      <c r="C19" s="102" t="s">
        <v>0</v>
      </c>
      <c r="D19" s="173" t="s">
        <v>483</v>
      </c>
      <c r="E19" s="213" t="s">
        <v>7936</v>
      </c>
      <c r="F19" s="214"/>
      <c r="G19" s="214"/>
      <c r="H19" s="214"/>
      <c r="I19" s="214"/>
      <c r="J19" s="214"/>
      <c r="K19" s="214"/>
      <c r="L19" s="215"/>
    </row>
    <row r="20" spans="1:12" s="103" customFormat="1" ht="29.15" customHeight="1">
      <c r="A20" s="102" t="s">
        <v>443</v>
      </c>
      <c r="B20" s="102" t="s">
        <v>438</v>
      </c>
      <c r="C20" s="102" t="s">
        <v>547</v>
      </c>
      <c r="D20" s="173" t="s">
        <v>554</v>
      </c>
      <c r="E20" s="213" t="s">
        <v>763</v>
      </c>
      <c r="F20" s="214"/>
      <c r="G20" s="214"/>
      <c r="H20" s="214"/>
      <c r="I20" s="214"/>
      <c r="J20" s="214"/>
      <c r="K20" s="214"/>
      <c r="L20" s="215"/>
    </row>
    <row r="21" spans="1:12" s="103" customFormat="1" ht="20.5" customHeight="1">
      <c r="A21" s="102" t="s">
        <v>444</v>
      </c>
      <c r="B21" s="102" t="s">
        <v>427</v>
      </c>
      <c r="C21" s="102" t="s">
        <v>440</v>
      </c>
      <c r="D21" s="173" t="s">
        <v>483</v>
      </c>
      <c r="E21" s="213" t="s">
        <v>7936</v>
      </c>
      <c r="F21" s="214"/>
      <c r="G21" s="214"/>
      <c r="H21" s="214"/>
      <c r="I21" s="214"/>
      <c r="J21" s="214"/>
      <c r="K21" s="214"/>
      <c r="L21" s="215"/>
    </row>
    <row r="22" spans="1:12" s="103" customFormat="1" ht="20.5" customHeight="1">
      <c r="A22" s="102" t="s">
        <v>444</v>
      </c>
      <c r="B22" s="102" t="s">
        <v>428</v>
      </c>
      <c r="C22" s="102" t="s">
        <v>445</v>
      </c>
      <c r="D22" s="173" t="s">
        <v>483</v>
      </c>
      <c r="E22" s="213" t="s">
        <v>7936</v>
      </c>
      <c r="F22" s="214"/>
      <c r="G22" s="214"/>
      <c r="H22" s="214"/>
      <c r="I22" s="214"/>
      <c r="J22" s="214"/>
      <c r="K22" s="214"/>
      <c r="L22" s="215"/>
    </row>
    <row r="23" spans="1:12" s="103" customFormat="1" ht="20.5" customHeight="1">
      <c r="A23" s="102" t="s">
        <v>444</v>
      </c>
      <c r="B23" s="102" t="s">
        <v>139</v>
      </c>
      <c r="C23" s="102" t="s">
        <v>446</v>
      </c>
      <c r="D23" s="173" t="s">
        <v>483</v>
      </c>
      <c r="E23" s="213" t="s">
        <v>7936</v>
      </c>
      <c r="F23" s="214"/>
      <c r="G23" s="214"/>
      <c r="H23" s="214"/>
      <c r="I23" s="214"/>
      <c r="J23" s="214"/>
      <c r="K23" s="214"/>
      <c r="L23" s="215"/>
    </row>
    <row r="24" spans="1:12" s="103" customFormat="1" ht="20.5" customHeight="1">
      <c r="A24" s="102" t="s">
        <v>444</v>
      </c>
      <c r="B24" s="102" t="s">
        <v>3</v>
      </c>
      <c r="C24" s="102" t="s">
        <v>429</v>
      </c>
      <c r="D24" s="173" t="s">
        <v>483</v>
      </c>
      <c r="E24" s="213" t="s">
        <v>429</v>
      </c>
      <c r="F24" s="214"/>
      <c r="G24" s="214"/>
      <c r="H24" s="214"/>
      <c r="I24" s="214"/>
      <c r="J24" s="214"/>
      <c r="K24" s="214"/>
      <c r="L24" s="215"/>
    </row>
    <row r="25" spans="1:12" s="103" customFormat="1" ht="20.5" customHeight="1">
      <c r="A25" s="102" t="s">
        <v>444</v>
      </c>
      <c r="B25" s="102" t="s">
        <v>439</v>
      </c>
      <c r="C25" s="102" t="s">
        <v>4</v>
      </c>
      <c r="D25" s="173" t="s">
        <v>483</v>
      </c>
      <c r="E25" s="213" t="s">
        <v>7936</v>
      </c>
      <c r="F25" s="214"/>
      <c r="G25" s="214"/>
      <c r="H25" s="214"/>
      <c r="I25" s="214"/>
      <c r="J25" s="214"/>
      <c r="K25" s="214"/>
      <c r="L25" s="215"/>
    </row>
    <row r="26" spans="1:12" s="103" customFormat="1" ht="29.15" customHeight="1">
      <c r="A26" s="102" t="s">
        <v>444</v>
      </c>
      <c r="B26" s="102" t="s">
        <v>430</v>
      </c>
      <c r="C26" s="102" t="s">
        <v>188</v>
      </c>
      <c r="D26" s="173" t="s">
        <v>483</v>
      </c>
      <c r="E26" s="213" t="s">
        <v>531</v>
      </c>
      <c r="F26" s="214"/>
      <c r="G26" s="214"/>
      <c r="H26" s="214"/>
      <c r="I26" s="214"/>
      <c r="J26" s="214"/>
      <c r="K26" s="214"/>
      <c r="L26" s="215"/>
    </row>
    <row r="27" spans="1:12" s="103" customFormat="1" ht="20.5" customHeight="1">
      <c r="A27" s="102" t="s">
        <v>444</v>
      </c>
      <c r="B27" s="102" t="s">
        <v>430</v>
      </c>
      <c r="C27" s="102" t="s">
        <v>494</v>
      </c>
      <c r="D27" s="173" t="s">
        <v>7946</v>
      </c>
      <c r="E27" s="213" t="s">
        <v>505</v>
      </c>
      <c r="F27" s="214"/>
      <c r="G27" s="214"/>
      <c r="H27" s="214"/>
      <c r="I27" s="214"/>
      <c r="J27" s="214"/>
      <c r="K27" s="214"/>
      <c r="L27" s="215"/>
    </row>
    <row r="28" spans="1:12" s="103" customFormat="1" ht="20.5" customHeight="1">
      <c r="A28" s="102" t="s">
        <v>444</v>
      </c>
      <c r="B28" s="102" t="s">
        <v>435</v>
      </c>
      <c r="C28" s="102" t="s">
        <v>436</v>
      </c>
      <c r="D28" s="173" t="s">
        <v>483</v>
      </c>
      <c r="E28" s="213" t="s">
        <v>7936</v>
      </c>
      <c r="F28" s="214"/>
      <c r="G28" s="214"/>
      <c r="H28" s="214"/>
      <c r="I28" s="214"/>
      <c r="J28" s="214"/>
      <c r="K28" s="214"/>
      <c r="L28" s="215"/>
    </row>
    <row r="29" spans="1:12" s="103" customFormat="1" ht="20.5" customHeight="1">
      <c r="A29" s="102" t="s">
        <v>444</v>
      </c>
      <c r="B29" s="102" t="s">
        <v>435</v>
      </c>
      <c r="C29" s="102" t="s">
        <v>437</v>
      </c>
      <c r="D29" s="173" t="s">
        <v>483</v>
      </c>
      <c r="E29" s="213" t="s">
        <v>7936</v>
      </c>
      <c r="F29" s="214"/>
      <c r="G29" s="214"/>
      <c r="H29" s="214"/>
      <c r="I29" s="214"/>
      <c r="J29" s="214"/>
      <c r="K29" s="214"/>
      <c r="L29" s="215"/>
    </row>
    <row r="30" spans="1:12" s="103" customFormat="1" ht="20.5" customHeight="1">
      <c r="A30" s="102" t="s">
        <v>444</v>
      </c>
      <c r="B30" s="102" t="s">
        <v>723</v>
      </c>
      <c r="C30" s="102" t="s">
        <v>723</v>
      </c>
      <c r="D30" s="173" t="s">
        <v>483</v>
      </c>
      <c r="E30" s="213" t="s">
        <v>7936</v>
      </c>
      <c r="F30" s="214"/>
      <c r="G30" s="214"/>
      <c r="H30" s="214"/>
      <c r="I30" s="214"/>
      <c r="J30" s="214"/>
      <c r="K30" s="214"/>
      <c r="L30" s="215"/>
    </row>
    <row r="31" spans="1:12" s="103" customFormat="1" ht="20.5" customHeight="1">
      <c r="A31" s="102" t="s">
        <v>444</v>
      </c>
      <c r="B31" s="102" t="s">
        <v>722</v>
      </c>
      <c r="C31" s="102" t="s">
        <v>722</v>
      </c>
      <c r="D31" s="173" t="s">
        <v>483</v>
      </c>
      <c r="E31" s="213" t="s">
        <v>7936</v>
      </c>
      <c r="F31" s="214"/>
      <c r="G31" s="214"/>
      <c r="H31" s="214"/>
      <c r="I31" s="214"/>
      <c r="J31" s="214"/>
      <c r="K31" s="214"/>
      <c r="L31" s="215"/>
    </row>
    <row r="32" spans="1:12" s="103" customFormat="1" ht="29.15" customHeight="1">
      <c r="A32" s="102" t="s">
        <v>444</v>
      </c>
      <c r="B32" s="102" t="s">
        <v>5</v>
      </c>
      <c r="C32" s="102" t="s">
        <v>482</v>
      </c>
      <c r="D32" s="173" t="s">
        <v>483</v>
      </c>
      <c r="E32" s="213" t="s">
        <v>532</v>
      </c>
      <c r="F32" s="214"/>
      <c r="G32" s="214"/>
      <c r="H32" s="214"/>
      <c r="I32" s="214"/>
      <c r="J32" s="214"/>
      <c r="K32" s="214"/>
      <c r="L32" s="215"/>
    </row>
    <row r="33" spans="1:12" s="103" customFormat="1" ht="20.5" customHeight="1">
      <c r="A33" s="102" t="s">
        <v>444</v>
      </c>
      <c r="B33" s="102" t="s">
        <v>480</v>
      </c>
      <c r="C33" s="102" t="s">
        <v>481</v>
      </c>
      <c r="D33" s="173" t="s">
        <v>483</v>
      </c>
      <c r="E33" s="213" t="s">
        <v>7936</v>
      </c>
      <c r="F33" s="214"/>
      <c r="G33" s="214"/>
      <c r="H33" s="214"/>
      <c r="I33" s="214"/>
      <c r="J33" s="214"/>
      <c r="K33" s="214"/>
      <c r="L33" s="215"/>
    </row>
    <row r="34" spans="1:12" s="103" customFormat="1" ht="29.15" customHeight="1">
      <c r="A34" s="102" t="s">
        <v>444</v>
      </c>
      <c r="B34" s="102" t="s">
        <v>528</v>
      </c>
      <c r="C34" s="102" t="s">
        <v>528</v>
      </c>
      <c r="D34" s="173" t="s">
        <v>529</v>
      </c>
      <c r="E34" s="213" t="s">
        <v>533</v>
      </c>
      <c r="F34" s="214"/>
      <c r="G34" s="214"/>
      <c r="H34" s="214"/>
      <c r="I34" s="214"/>
      <c r="J34" s="214"/>
      <c r="K34" s="214"/>
      <c r="L34" s="215"/>
    </row>
    <row r="35" spans="1:12" s="103" customFormat="1" ht="119.5" customHeight="1">
      <c r="A35" s="102" t="s">
        <v>444</v>
      </c>
      <c r="B35" s="102" t="s">
        <v>4075</v>
      </c>
      <c r="C35" s="102" t="s">
        <v>4075</v>
      </c>
      <c r="D35" s="173" t="s">
        <v>550</v>
      </c>
      <c r="E35" s="213" t="s">
        <v>7949</v>
      </c>
      <c r="F35" s="214"/>
      <c r="G35" s="214"/>
      <c r="H35" s="214"/>
      <c r="I35" s="214"/>
      <c r="J35" s="214"/>
      <c r="K35" s="214"/>
      <c r="L35" s="215"/>
    </row>
    <row r="36" spans="1:12" ht="20.149999999999999" customHeight="1"/>
    <row r="37" spans="1:12" ht="31" customHeight="1">
      <c r="A37" s="225" t="s">
        <v>466</v>
      </c>
      <c r="B37" s="225"/>
      <c r="C37" s="225"/>
      <c r="D37" s="225"/>
      <c r="E37" s="225"/>
      <c r="F37" s="225"/>
      <c r="G37" s="225"/>
      <c r="H37" s="225"/>
      <c r="I37" s="225"/>
      <c r="J37" s="225"/>
      <c r="K37" s="225"/>
      <c r="L37" s="225"/>
    </row>
    <row r="38" spans="1:12" s="101" customFormat="1" ht="71.5" customHeight="1">
      <c r="A38" s="213" t="s">
        <v>7942</v>
      </c>
      <c r="B38" s="214"/>
      <c r="C38" s="214"/>
      <c r="D38" s="214"/>
      <c r="E38" s="215"/>
      <c r="F38" s="227" t="s">
        <v>7938</v>
      </c>
      <c r="G38" s="228"/>
      <c r="H38" s="228"/>
      <c r="I38" s="228"/>
      <c r="J38" s="228"/>
      <c r="K38" s="228"/>
      <c r="L38" s="229"/>
    </row>
    <row r="39" spans="1:12" s="101" customFormat="1" ht="71.5" customHeight="1">
      <c r="A39" s="213" t="s">
        <v>7943</v>
      </c>
      <c r="B39" s="214"/>
      <c r="C39" s="214"/>
      <c r="D39" s="214"/>
      <c r="E39" s="215"/>
      <c r="F39" s="227" t="s">
        <v>7939</v>
      </c>
      <c r="G39" s="228"/>
      <c r="H39" s="228"/>
      <c r="I39" s="228"/>
      <c r="J39" s="228"/>
      <c r="K39" s="228"/>
      <c r="L39" s="229"/>
    </row>
    <row r="40" spans="1:12" s="101" customFormat="1" ht="71.5" customHeight="1">
      <c r="A40" s="213" t="s">
        <v>7944</v>
      </c>
      <c r="B40" s="214"/>
      <c r="C40" s="214"/>
      <c r="D40" s="214"/>
      <c r="E40" s="215"/>
      <c r="F40" s="227" t="s">
        <v>7940</v>
      </c>
      <c r="G40" s="228"/>
      <c r="H40" s="228"/>
      <c r="I40" s="228"/>
      <c r="J40" s="228"/>
      <c r="K40" s="228"/>
      <c r="L40" s="229"/>
    </row>
  </sheetData>
  <mergeCells count="45">
    <mergeCell ref="F7:L7"/>
    <mergeCell ref="A40:E40"/>
    <mergeCell ref="E30:L30"/>
    <mergeCell ref="E31:L31"/>
    <mergeCell ref="F38:L38"/>
    <mergeCell ref="F39:L39"/>
    <mergeCell ref="F40:L40"/>
    <mergeCell ref="A38:E38"/>
    <mergeCell ref="E32:L32"/>
    <mergeCell ref="A37:L37"/>
    <mergeCell ref="E35:L35"/>
    <mergeCell ref="E34:L34"/>
    <mergeCell ref="E33:L33"/>
    <mergeCell ref="E13:L13"/>
    <mergeCell ref="E14:L14"/>
    <mergeCell ref="E15:L15"/>
    <mergeCell ref="E27:L27"/>
    <mergeCell ref="A39:E39"/>
    <mergeCell ref="E29:L29"/>
    <mergeCell ref="E28:L28"/>
    <mergeCell ref="E21:L21"/>
    <mergeCell ref="E26:L26"/>
    <mergeCell ref="E25:L25"/>
    <mergeCell ref="E24:L24"/>
    <mergeCell ref="E23:L23"/>
    <mergeCell ref="E22:L22"/>
    <mergeCell ref="E16:L16"/>
    <mergeCell ref="E17:L17"/>
    <mergeCell ref="E18:L18"/>
    <mergeCell ref="A6:C6"/>
    <mergeCell ref="E19:L19"/>
    <mergeCell ref="E20:L20"/>
    <mergeCell ref="A1:L1"/>
    <mergeCell ref="A2:L2"/>
    <mergeCell ref="F3:L3"/>
    <mergeCell ref="A11:L11"/>
    <mergeCell ref="E12:L12"/>
    <mergeCell ref="F4:L4"/>
    <mergeCell ref="F5:L5"/>
    <mergeCell ref="A3:C3"/>
    <mergeCell ref="A4:C4"/>
    <mergeCell ref="A5:C5"/>
    <mergeCell ref="A8:L8"/>
    <mergeCell ref="A9:L9"/>
    <mergeCell ref="F6:L6"/>
  </mergeCells>
  <phoneticPr fontId="45" type="noConversion"/>
  <hyperlinks>
    <hyperlink ref="D18" r:id="rId1" display="TBD" xr:uid="{9A4800C7-82AE-2A4B-858F-0C52901CE9CA}"/>
    <hyperlink ref="D35" r:id="rId2" xr:uid="{5EB9A63A-A820-5843-869E-16B13EBFC2E1}"/>
    <hyperlink ref="D34" r:id="rId3" display="UK Government GHG Conversion Factors for Company Reporting" xr:uid="{C8C8516B-7EE9-354D-AF22-01C9F8C98979}"/>
    <hyperlink ref="D20" r:id="rId4" xr:uid="{7135EBA6-72D4-4B4F-8789-39FF4909C1A5}"/>
    <hyperlink ref="F38:L38" r:id="rId5" display="Greenhouse Gas Protocol’s Corporate Accounting and Reporting Standard, 2004, p. 25" xr:uid="{CBF1296F-86DB-4D43-854B-766A954CFF64}"/>
    <hyperlink ref="F39:L39" r:id="rId6" display="Greenhouse Gas Protocol’s Scope 2 Guidance, 2015, p. 34" xr:uid="{1D1E8CBE-0D2F-46B7-B03B-6AD9089E76E9}"/>
    <hyperlink ref="F40:L40" r:id="rId7" display="Greenhouse Gas Protocol’s Corporate Value Chain (Scope 3) - Accounting and Reporting Standard, 2011, p. 61" xr:uid="{DEEEF8B9-9EF0-4044-9BF3-D89502E15284}"/>
    <hyperlink ref="D13" r:id="rId8" xr:uid="{D7AC90E2-4156-4EE6-99F6-50BB49F0F1F8}"/>
    <hyperlink ref="D27" r:id="rId9" xr:uid="{132D577D-28A7-FC4C-B759-9F6A2D3DBF0F}"/>
    <hyperlink ref="D14" r:id="rId10" xr:uid="{8EF7B648-F2FD-4754-B1C7-3136CCA513DF}"/>
    <hyperlink ref="D15" r:id="rId11" xr:uid="{EF8DBEC0-19FC-4FEF-90D7-F53147633F72}"/>
    <hyperlink ref="D16" r:id="rId12" xr:uid="{5AA17EDF-D1B5-4CC5-A959-07E86E4C522F}"/>
    <hyperlink ref="D17" r:id="rId13" xr:uid="{0AD56F6B-ED5C-438D-87FB-91A934D9DA1B}"/>
    <hyperlink ref="D33" r:id="rId14" xr:uid="{89F03E3C-9DC7-4077-AAB0-E628A02549E1}"/>
    <hyperlink ref="D32" r:id="rId15" xr:uid="{400C3826-0AE0-43C6-897E-80246A02FE5C}"/>
    <hyperlink ref="D31" r:id="rId16" xr:uid="{FDCBD9F4-AC8A-4534-99F7-A83775A58089}"/>
    <hyperlink ref="D30" r:id="rId17" xr:uid="{D42CA3A3-264F-43D4-BAB0-D1652F1DEA91}"/>
    <hyperlink ref="D29" r:id="rId18" xr:uid="{96BAC0CE-E9B2-41FC-8B29-12C0D6E9B3D1}"/>
    <hyperlink ref="D28" r:id="rId19" xr:uid="{11EC18C6-AB1E-43D1-8685-50FD111E32B3}"/>
    <hyperlink ref="D26" r:id="rId20" xr:uid="{2FCA5E24-68D1-421C-A6D6-DDB2298AD3D0}"/>
    <hyperlink ref="D25" r:id="rId21" xr:uid="{5331051E-911D-43C6-ABA0-7B7E0B002970}"/>
    <hyperlink ref="D24" r:id="rId22" xr:uid="{FC5261DD-3964-44DD-B09B-2CAB4D21CE66}"/>
    <hyperlink ref="D23" r:id="rId23" xr:uid="{5CEB3553-466D-417F-B973-20B0A397337C}"/>
    <hyperlink ref="D22" r:id="rId24" xr:uid="{BD6EB175-48A9-487D-BED8-0924C5F55D4D}"/>
    <hyperlink ref="D21" r:id="rId25" xr:uid="{E75A28AE-1C82-45EE-B4B4-33F652B3DD2E}"/>
    <hyperlink ref="D19" r:id="rId26" xr:uid="{A1B8AEC9-3116-490A-8013-61D69F5989F2}"/>
  </hyperlinks>
  <pageMargins left="0.7" right="0.7" top="0.75" bottom="0.75" header="0.3" footer="0.3"/>
  <pageSetup paperSize="9" orientation="portrait" r:id="rId27"/>
  <ignoredErrors>
    <ignoredError sqref="A4"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0AEC-E4D0-43D3-8C9C-FF031A1173AF}">
  <sheetPr>
    <tabColor rgb="FFB07EB4"/>
  </sheetPr>
  <dimension ref="A1:I52"/>
  <sheetViews>
    <sheetView zoomScale="85" zoomScaleNormal="85" workbookViewId="0">
      <pane ySplit="5" topLeftCell="A6" activePane="bottomLeft" state="frozen"/>
      <selection pane="bottomLeft" activeCell="E9" sqref="E9"/>
    </sheetView>
  </sheetViews>
  <sheetFormatPr defaultColWidth="10.83203125" defaultRowHeight="15.5"/>
  <cols>
    <col min="1" max="1" width="6.58203125" style="109" customWidth="1"/>
    <col min="2" max="2" width="19.75" style="8" customWidth="1"/>
    <col min="3" max="3" width="17.5" style="8" customWidth="1"/>
    <col min="4" max="4" width="21.83203125" style="8" customWidth="1"/>
    <col min="5" max="5" width="14.5" style="8" customWidth="1"/>
    <col min="6" max="6" width="13.33203125" style="158" bestFit="1" customWidth="1"/>
    <col min="7" max="8" width="16.83203125" style="9" customWidth="1"/>
    <col min="9" max="9" width="7.33203125" style="8" customWidth="1"/>
    <col min="10" max="16384" width="10.83203125" style="8"/>
  </cols>
  <sheetData>
    <row r="1" spans="1:9" s="6" customFormat="1">
      <c r="A1" s="71"/>
      <c r="C1" s="4"/>
      <c r="D1" s="3"/>
      <c r="E1" s="3"/>
      <c r="F1" s="156"/>
      <c r="G1" s="66"/>
      <c r="H1" s="66"/>
    </row>
    <row r="2" spans="1:9" s="207" customFormat="1" ht="16" customHeight="1">
      <c r="A2" s="72"/>
      <c r="B2" s="252" t="s">
        <v>7972</v>
      </c>
      <c r="C2" s="252"/>
      <c r="D2" s="252"/>
      <c r="E2" s="252"/>
      <c r="F2" s="252"/>
      <c r="G2" s="252"/>
      <c r="H2" s="252"/>
    </row>
    <row r="3" spans="1:9" s="207" customFormat="1" ht="75" customHeight="1">
      <c r="A3" s="72"/>
      <c r="B3" s="249" t="s">
        <v>7978</v>
      </c>
      <c r="C3" s="249"/>
      <c r="D3" s="249"/>
      <c r="E3" s="249"/>
      <c r="F3" s="249"/>
      <c r="G3" s="249"/>
      <c r="H3" s="249"/>
    </row>
    <row r="4" spans="1:9" s="207" customFormat="1" ht="29.15" customHeight="1">
      <c r="A4" s="72"/>
      <c r="B4" s="245" t="s">
        <v>7992</v>
      </c>
      <c r="C4" s="245"/>
      <c r="D4" s="245"/>
      <c r="E4" s="245"/>
      <c r="F4" s="245"/>
      <c r="G4" s="245"/>
      <c r="H4" s="245"/>
    </row>
    <row r="5" spans="1:9" s="55" customFormat="1" ht="30" customHeight="1">
      <c r="A5" s="108"/>
      <c r="B5" s="2" t="s">
        <v>492</v>
      </c>
      <c r="C5" s="2" t="s">
        <v>132</v>
      </c>
      <c r="D5" s="2" t="s">
        <v>7</v>
      </c>
      <c r="E5" s="2" t="s">
        <v>8</v>
      </c>
      <c r="F5" s="157" t="s">
        <v>134</v>
      </c>
      <c r="G5" s="2" t="s">
        <v>425</v>
      </c>
      <c r="H5" s="2" t="s">
        <v>506</v>
      </c>
    </row>
    <row r="6" spans="1:9" s="52" customFormat="1" ht="20.149999999999999" customHeight="1">
      <c r="A6" s="74" t="s">
        <v>752</v>
      </c>
      <c r="B6" s="33" t="s">
        <v>617</v>
      </c>
      <c r="C6" s="33" t="s">
        <v>212</v>
      </c>
      <c r="D6" s="33" t="s">
        <v>141</v>
      </c>
      <c r="E6" s="62"/>
      <c r="F6" s="56" t="str">
        <f>_xlfn.XLOOKUP(I6,DB!N:N,DB!J:J,"Select Unit",0,1)</f>
        <v>Select Unit</v>
      </c>
      <c r="G6" s="60"/>
      <c r="H6" s="45" t="str">
        <f t="shared" ref="H6:H52" si="0">IF(OR(ISBLANK(E6),ISBLANK(F6),ISBLANK(G6)),"-",(G6*F6))</f>
        <v>-</v>
      </c>
      <c r="I6" s="75" t="str">
        <f t="shared" ref="I6:I52" si="1">CONCATENATE(A6,B6,C6,D6,E6)</f>
        <v>Scope 3Business travel- landCars (by size)Small carDiesel</v>
      </c>
    </row>
    <row r="7" spans="1:9" s="52" customFormat="1" ht="20.149999999999999" customHeight="1">
      <c r="A7" s="74" t="s">
        <v>752</v>
      </c>
      <c r="B7" s="33" t="s">
        <v>617</v>
      </c>
      <c r="C7" s="33" t="s">
        <v>212</v>
      </c>
      <c r="D7" s="33" t="s">
        <v>207</v>
      </c>
      <c r="E7" s="62"/>
      <c r="F7" s="56" t="str">
        <f>_xlfn.XLOOKUP(I7,DB!N:N,DB!J:J,"Select Unit",0,1)</f>
        <v>Select Unit</v>
      </c>
      <c r="G7" s="60"/>
      <c r="H7" s="45" t="str">
        <f t="shared" si="0"/>
        <v>-</v>
      </c>
      <c r="I7" s="75" t="str">
        <f t="shared" si="1"/>
        <v>Scope 3Business travel- landCars (by size)Small carPetrol</v>
      </c>
    </row>
    <row r="8" spans="1:9" s="52" customFormat="1" ht="20.149999999999999" customHeight="1">
      <c r="A8" s="74" t="s">
        <v>752</v>
      </c>
      <c r="B8" s="33" t="s">
        <v>617</v>
      </c>
      <c r="C8" s="33" t="s">
        <v>212</v>
      </c>
      <c r="D8" s="33" t="s">
        <v>215</v>
      </c>
      <c r="E8" s="62"/>
      <c r="F8" s="56" t="str">
        <f>_xlfn.XLOOKUP(I8,DB!N:N,DB!J:J,"Select Unit",0,1)</f>
        <v>Select Unit</v>
      </c>
      <c r="G8" s="60"/>
      <c r="H8" s="45" t="str">
        <f t="shared" si="0"/>
        <v>-</v>
      </c>
      <c r="I8" s="75" t="str">
        <f t="shared" si="1"/>
        <v>Scope 3Business travel- landCars (by size)Small carHybrid</v>
      </c>
    </row>
    <row r="9" spans="1:9" s="52" customFormat="1" ht="20.149999999999999" customHeight="1">
      <c r="A9" s="74" t="s">
        <v>752</v>
      </c>
      <c r="B9" s="33" t="s">
        <v>617</v>
      </c>
      <c r="C9" s="33" t="s">
        <v>212</v>
      </c>
      <c r="D9" s="33" t="s">
        <v>10</v>
      </c>
      <c r="E9" s="62"/>
      <c r="F9" s="56" t="str">
        <f>_xlfn.XLOOKUP(I9,DB!N:N,DB!J:J,"Select Unit",0,1)</f>
        <v>Select Unit</v>
      </c>
      <c r="G9" s="60"/>
      <c r="H9" s="45" t="str">
        <f t="shared" si="0"/>
        <v>-</v>
      </c>
      <c r="I9" s="75" t="str">
        <f t="shared" si="1"/>
        <v>Scope 3Business travel- landCars (by size)Small carCNG</v>
      </c>
    </row>
    <row r="10" spans="1:9" s="52" customFormat="1" ht="20.149999999999999" customHeight="1">
      <c r="A10" s="74" t="s">
        <v>752</v>
      </c>
      <c r="B10" s="33" t="s">
        <v>617</v>
      </c>
      <c r="C10" s="33" t="s">
        <v>212</v>
      </c>
      <c r="D10" s="33" t="s">
        <v>12</v>
      </c>
      <c r="E10" s="62"/>
      <c r="F10" s="56" t="str">
        <f>_xlfn.XLOOKUP(I10,DB!N:N,DB!J:J,"Select Unit",0,1)</f>
        <v>Select Unit</v>
      </c>
      <c r="G10" s="60"/>
      <c r="H10" s="45" t="str">
        <f t="shared" si="0"/>
        <v>-</v>
      </c>
      <c r="I10" s="75" t="str">
        <f t="shared" si="1"/>
        <v>Scope 3Business travel- landCars (by size)Small carLPG</v>
      </c>
    </row>
    <row r="11" spans="1:9" s="28" customFormat="1" ht="20.149999999999999" customHeight="1">
      <c r="A11" s="74" t="s">
        <v>752</v>
      </c>
      <c r="B11" s="33" t="s">
        <v>617</v>
      </c>
      <c r="C11" s="33" t="s">
        <v>212</v>
      </c>
      <c r="D11" s="33" t="s">
        <v>208</v>
      </c>
      <c r="E11" s="62"/>
      <c r="F11" s="56" t="str">
        <f>_xlfn.XLOOKUP(I11,DB!N:N,DB!J:J,"Select Unit",0,1)</f>
        <v>Select Unit</v>
      </c>
      <c r="G11" s="60"/>
      <c r="H11" s="45" t="str">
        <f t="shared" si="0"/>
        <v>-</v>
      </c>
      <c r="I11" s="75" t="str">
        <f t="shared" si="1"/>
        <v>Scope 3Business travel- landCars (by size)Small carUnknown</v>
      </c>
    </row>
    <row r="12" spans="1:9" s="28" customFormat="1" ht="20.149999999999999" customHeight="1">
      <c r="A12" s="74" t="s">
        <v>752</v>
      </c>
      <c r="B12" s="33" t="s">
        <v>617</v>
      </c>
      <c r="C12" s="33" t="s">
        <v>212</v>
      </c>
      <c r="D12" s="33" t="s">
        <v>607</v>
      </c>
      <c r="E12" s="62"/>
      <c r="F12" s="56" t="str">
        <f>_xlfn.XLOOKUP(I12,DB!N:N,DB!J:J,"Select Unit",0,1)</f>
        <v>Select Unit</v>
      </c>
      <c r="G12" s="60"/>
      <c r="H12" s="45" t="str">
        <f t="shared" si="0"/>
        <v>-</v>
      </c>
      <c r="I12" s="75" t="str">
        <f t="shared" si="1"/>
        <v>Scope 3Business travel- landCars (by size)Small carPlug-in Hybrid Electric Vehicle</v>
      </c>
    </row>
    <row r="13" spans="1:9" s="28" customFormat="1" ht="20.149999999999999" customHeight="1">
      <c r="A13" s="74" t="s">
        <v>752</v>
      </c>
      <c r="B13" s="33" t="s">
        <v>617</v>
      </c>
      <c r="C13" s="33" t="s">
        <v>212</v>
      </c>
      <c r="D13" s="33" t="s">
        <v>608</v>
      </c>
      <c r="E13" s="62"/>
      <c r="F13" s="56" t="str">
        <f>_xlfn.XLOOKUP(I13,DB!N:N,DB!J:J,"Select Unit",0,1)</f>
        <v>Select Unit</v>
      </c>
      <c r="G13" s="60"/>
      <c r="H13" s="45" t="str">
        <f t="shared" si="0"/>
        <v>-</v>
      </c>
      <c r="I13" s="75" t="str">
        <f t="shared" si="1"/>
        <v>Scope 3Business travel- landCars (by size)Small carBattery Electric Vehicle</v>
      </c>
    </row>
    <row r="14" spans="1:9" s="28" customFormat="1" ht="20.149999999999999" customHeight="1">
      <c r="A14" s="74" t="s">
        <v>752</v>
      </c>
      <c r="B14" s="33" t="s">
        <v>617</v>
      </c>
      <c r="C14" s="33" t="s">
        <v>136</v>
      </c>
      <c r="D14" s="33" t="s">
        <v>141</v>
      </c>
      <c r="E14" s="62"/>
      <c r="F14" s="56" t="str">
        <f>_xlfn.XLOOKUP(I14,DB!N:N,DB!J:J,"Select Unit",0,1)</f>
        <v>Select Unit</v>
      </c>
      <c r="G14" s="60"/>
      <c r="H14" s="45" t="str">
        <f t="shared" si="0"/>
        <v>-</v>
      </c>
      <c r="I14" s="75" t="str">
        <f t="shared" si="1"/>
        <v>Scope 3Business travel- landCars (by size)Medium carDiesel</v>
      </c>
    </row>
    <row r="15" spans="1:9" s="28" customFormat="1" ht="20.149999999999999" customHeight="1">
      <c r="A15" s="74" t="s">
        <v>752</v>
      </c>
      <c r="B15" s="33" t="s">
        <v>617</v>
      </c>
      <c r="C15" s="33" t="s">
        <v>136</v>
      </c>
      <c r="D15" s="33" t="s">
        <v>207</v>
      </c>
      <c r="E15" s="62"/>
      <c r="F15" s="56" t="str">
        <f>_xlfn.XLOOKUP(I15,DB!N:N,DB!J:J,"Select Unit",0,1)</f>
        <v>Select Unit</v>
      </c>
      <c r="G15" s="60"/>
      <c r="H15" s="45" t="str">
        <f t="shared" si="0"/>
        <v>-</v>
      </c>
      <c r="I15" s="75" t="str">
        <f t="shared" si="1"/>
        <v>Scope 3Business travel- landCars (by size)Medium carPetrol</v>
      </c>
    </row>
    <row r="16" spans="1:9" s="28" customFormat="1" ht="20.149999999999999" customHeight="1">
      <c r="A16" s="74" t="s">
        <v>752</v>
      </c>
      <c r="B16" s="33" t="s">
        <v>617</v>
      </c>
      <c r="C16" s="33" t="s">
        <v>136</v>
      </c>
      <c r="D16" s="33" t="s">
        <v>215</v>
      </c>
      <c r="E16" s="62"/>
      <c r="F16" s="56" t="str">
        <f>_xlfn.XLOOKUP(I16,DB!N:N,DB!J:J,"Select Unit",0,1)</f>
        <v>Select Unit</v>
      </c>
      <c r="G16" s="60"/>
      <c r="H16" s="45" t="str">
        <f t="shared" si="0"/>
        <v>-</v>
      </c>
      <c r="I16" s="75" t="str">
        <f t="shared" si="1"/>
        <v>Scope 3Business travel- landCars (by size)Medium carHybrid</v>
      </c>
    </row>
    <row r="17" spans="1:9" s="28" customFormat="1" ht="20.149999999999999" customHeight="1">
      <c r="A17" s="74" t="s">
        <v>752</v>
      </c>
      <c r="B17" s="33" t="s">
        <v>617</v>
      </c>
      <c r="C17" s="33" t="s">
        <v>136</v>
      </c>
      <c r="D17" s="33" t="s">
        <v>10</v>
      </c>
      <c r="E17" s="62"/>
      <c r="F17" s="56" t="str">
        <f>_xlfn.XLOOKUP(I17,DB!N:N,DB!J:J,"Select Unit",0,1)</f>
        <v>Select Unit</v>
      </c>
      <c r="G17" s="60"/>
      <c r="H17" s="45" t="str">
        <f t="shared" si="0"/>
        <v>-</v>
      </c>
      <c r="I17" s="75" t="str">
        <f t="shared" si="1"/>
        <v>Scope 3Business travel- landCars (by size)Medium carCNG</v>
      </c>
    </row>
    <row r="18" spans="1:9" s="28" customFormat="1" ht="20.149999999999999" customHeight="1">
      <c r="A18" s="74" t="s">
        <v>752</v>
      </c>
      <c r="B18" s="33" t="s">
        <v>617</v>
      </c>
      <c r="C18" s="33" t="s">
        <v>136</v>
      </c>
      <c r="D18" s="33" t="s">
        <v>12</v>
      </c>
      <c r="E18" s="62"/>
      <c r="F18" s="56" t="str">
        <f>_xlfn.XLOOKUP(I18,DB!N:N,DB!J:J,"Select Unit",0,1)</f>
        <v>Select Unit</v>
      </c>
      <c r="G18" s="60"/>
      <c r="H18" s="45" t="str">
        <f t="shared" si="0"/>
        <v>-</v>
      </c>
      <c r="I18" s="75" t="str">
        <f t="shared" si="1"/>
        <v>Scope 3Business travel- landCars (by size)Medium carLPG</v>
      </c>
    </row>
    <row r="19" spans="1:9" s="28" customFormat="1" ht="20.149999999999999" customHeight="1">
      <c r="A19" s="74" t="s">
        <v>752</v>
      </c>
      <c r="B19" s="33" t="s">
        <v>617</v>
      </c>
      <c r="C19" s="33" t="s">
        <v>136</v>
      </c>
      <c r="D19" s="33" t="s">
        <v>208</v>
      </c>
      <c r="E19" s="62"/>
      <c r="F19" s="56" t="str">
        <f>_xlfn.XLOOKUP(I19,DB!N:N,DB!J:J,"Select Unit",0,1)</f>
        <v>Select Unit</v>
      </c>
      <c r="G19" s="60"/>
      <c r="H19" s="45" t="str">
        <f t="shared" si="0"/>
        <v>-</v>
      </c>
      <c r="I19" s="75" t="str">
        <f t="shared" si="1"/>
        <v>Scope 3Business travel- landCars (by size)Medium carUnknown</v>
      </c>
    </row>
    <row r="20" spans="1:9" s="28" customFormat="1" ht="20.149999999999999" customHeight="1">
      <c r="A20" s="74" t="s">
        <v>752</v>
      </c>
      <c r="B20" s="33" t="s">
        <v>617</v>
      </c>
      <c r="C20" s="33" t="s">
        <v>136</v>
      </c>
      <c r="D20" s="33" t="s">
        <v>607</v>
      </c>
      <c r="E20" s="62"/>
      <c r="F20" s="56" t="str">
        <f>_xlfn.XLOOKUP(I20,DB!N:N,DB!J:J,"Select Unit",0,1)</f>
        <v>Select Unit</v>
      </c>
      <c r="G20" s="60"/>
      <c r="H20" s="45" t="str">
        <f t="shared" si="0"/>
        <v>-</v>
      </c>
      <c r="I20" s="75" t="str">
        <f t="shared" si="1"/>
        <v>Scope 3Business travel- landCars (by size)Medium carPlug-in Hybrid Electric Vehicle</v>
      </c>
    </row>
    <row r="21" spans="1:9" s="28" customFormat="1" ht="20.149999999999999" customHeight="1">
      <c r="A21" s="74" t="s">
        <v>752</v>
      </c>
      <c r="B21" s="33" t="s">
        <v>617</v>
      </c>
      <c r="C21" s="33" t="s">
        <v>136</v>
      </c>
      <c r="D21" s="33" t="s">
        <v>608</v>
      </c>
      <c r="E21" s="62"/>
      <c r="F21" s="56" t="str">
        <f>_xlfn.XLOOKUP(I21,DB!N:N,DB!J:J,"Select Unit",0,1)</f>
        <v>Select Unit</v>
      </c>
      <c r="G21" s="60"/>
      <c r="H21" s="45" t="str">
        <f t="shared" si="0"/>
        <v>-</v>
      </c>
      <c r="I21" s="75" t="str">
        <f t="shared" si="1"/>
        <v>Scope 3Business travel- landCars (by size)Medium carBattery Electric Vehicle</v>
      </c>
    </row>
    <row r="22" spans="1:9" s="28" customFormat="1" ht="20.149999999999999" customHeight="1">
      <c r="A22" s="74" t="s">
        <v>752</v>
      </c>
      <c r="B22" s="33" t="s">
        <v>617</v>
      </c>
      <c r="C22" s="33" t="s">
        <v>213</v>
      </c>
      <c r="D22" s="33" t="s">
        <v>141</v>
      </c>
      <c r="E22" s="62"/>
      <c r="F22" s="56" t="str">
        <f>_xlfn.XLOOKUP(I22,DB!N:N,DB!J:J,"Select Unit",0,1)</f>
        <v>Select Unit</v>
      </c>
      <c r="G22" s="60"/>
      <c r="H22" s="45" t="str">
        <f t="shared" si="0"/>
        <v>-</v>
      </c>
      <c r="I22" s="75" t="str">
        <f t="shared" si="1"/>
        <v>Scope 3Business travel- landCars (by size)Large carDiesel</v>
      </c>
    </row>
    <row r="23" spans="1:9" s="28" customFormat="1" ht="20.149999999999999" customHeight="1">
      <c r="A23" s="74" t="s">
        <v>752</v>
      </c>
      <c r="B23" s="33" t="s">
        <v>617</v>
      </c>
      <c r="C23" s="33" t="s">
        <v>213</v>
      </c>
      <c r="D23" s="33" t="s">
        <v>207</v>
      </c>
      <c r="E23" s="62"/>
      <c r="F23" s="56" t="str">
        <f>_xlfn.XLOOKUP(I23,DB!N:N,DB!J:J,"Select Unit",0,1)</f>
        <v>Select Unit</v>
      </c>
      <c r="G23" s="60"/>
      <c r="H23" s="45" t="str">
        <f t="shared" si="0"/>
        <v>-</v>
      </c>
      <c r="I23" s="75" t="str">
        <f t="shared" si="1"/>
        <v>Scope 3Business travel- landCars (by size)Large carPetrol</v>
      </c>
    </row>
    <row r="24" spans="1:9" s="28" customFormat="1" ht="20.149999999999999" customHeight="1">
      <c r="A24" s="74" t="s">
        <v>752</v>
      </c>
      <c r="B24" s="33" t="s">
        <v>617</v>
      </c>
      <c r="C24" s="33" t="s">
        <v>213</v>
      </c>
      <c r="D24" s="33" t="s">
        <v>215</v>
      </c>
      <c r="E24" s="62"/>
      <c r="F24" s="56" t="str">
        <f>_xlfn.XLOOKUP(I24,DB!N:N,DB!J:J,"Select Unit",0,1)</f>
        <v>Select Unit</v>
      </c>
      <c r="G24" s="60"/>
      <c r="H24" s="45" t="str">
        <f t="shared" si="0"/>
        <v>-</v>
      </c>
      <c r="I24" s="75" t="str">
        <f t="shared" si="1"/>
        <v>Scope 3Business travel- landCars (by size)Large carHybrid</v>
      </c>
    </row>
    <row r="25" spans="1:9" s="28" customFormat="1" ht="20.149999999999999" customHeight="1">
      <c r="A25" s="74" t="s">
        <v>752</v>
      </c>
      <c r="B25" s="33" t="s">
        <v>617</v>
      </c>
      <c r="C25" s="33" t="s">
        <v>213</v>
      </c>
      <c r="D25" s="33" t="s">
        <v>10</v>
      </c>
      <c r="E25" s="62"/>
      <c r="F25" s="56" t="str">
        <f>_xlfn.XLOOKUP(I25,DB!N:N,DB!J:J,"Select Unit",0,1)</f>
        <v>Select Unit</v>
      </c>
      <c r="G25" s="60"/>
      <c r="H25" s="45" t="str">
        <f t="shared" si="0"/>
        <v>-</v>
      </c>
      <c r="I25" s="75" t="str">
        <f t="shared" si="1"/>
        <v>Scope 3Business travel- landCars (by size)Large carCNG</v>
      </c>
    </row>
    <row r="26" spans="1:9" s="28" customFormat="1" ht="20.149999999999999" customHeight="1">
      <c r="A26" s="74" t="s">
        <v>752</v>
      </c>
      <c r="B26" s="33" t="s">
        <v>617</v>
      </c>
      <c r="C26" s="33" t="s">
        <v>213</v>
      </c>
      <c r="D26" s="33" t="s">
        <v>12</v>
      </c>
      <c r="E26" s="62"/>
      <c r="F26" s="56" t="str">
        <f>_xlfn.XLOOKUP(I26,DB!N:N,DB!J:J,"Select Unit",0,1)</f>
        <v>Select Unit</v>
      </c>
      <c r="G26" s="60"/>
      <c r="H26" s="45" t="str">
        <f t="shared" si="0"/>
        <v>-</v>
      </c>
      <c r="I26" s="75" t="str">
        <f t="shared" si="1"/>
        <v>Scope 3Business travel- landCars (by size)Large carLPG</v>
      </c>
    </row>
    <row r="27" spans="1:9" s="28" customFormat="1" ht="20.149999999999999" customHeight="1">
      <c r="A27" s="74" t="s">
        <v>752</v>
      </c>
      <c r="B27" s="33" t="s">
        <v>617</v>
      </c>
      <c r="C27" s="33" t="s">
        <v>213</v>
      </c>
      <c r="D27" s="33" t="s">
        <v>208</v>
      </c>
      <c r="E27" s="62"/>
      <c r="F27" s="56" t="str">
        <f>_xlfn.XLOOKUP(I27,DB!N:N,DB!J:J,"Select Unit",0,1)</f>
        <v>Select Unit</v>
      </c>
      <c r="G27" s="60"/>
      <c r="H27" s="45" t="str">
        <f t="shared" si="0"/>
        <v>-</v>
      </c>
      <c r="I27" s="75" t="str">
        <f t="shared" si="1"/>
        <v>Scope 3Business travel- landCars (by size)Large carUnknown</v>
      </c>
    </row>
    <row r="28" spans="1:9" s="28" customFormat="1" ht="20.149999999999999" customHeight="1">
      <c r="A28" s="74" t="s">
        <v>752</v>
      </c>
      <c r="B28" s="33" t="s">
        <v>617</v>
      </c>
      <c r="C28" s="33" t="s">
        <v>213</v>
      </c>
      <c r="D28" s="33" t="s">
        <v>607</v>
      </c>
      <c r="E28" s="62"/>
      <c r="F28" s="56" t="str">
        <f>_xlfn.XLOOKUP(I28,DB!N:N,DB!J:J,"Select Unit",0,1)</f>
        <v>Select Unit</v>
      </c>
      <c r="G28" s="60"/>
      <c r="H28" s="45" t="str">
        <f t="shared" si="0"/>
        <v>-</v>
      </c>
      <c r="I28" s="75" t="str">
        <f t="shared" si="1"/>
        <v>Scope 3Business travel- landCars (by size)Large carPlug-in Hybrid Electric Vehicle</v>
      </c>
    </row>
    <row r="29" spans="1:9" s="28" customFormat="1" ht="20.149999999999999" customHeight="1">
      <c r="A29" s="74" t="s">
        <v>752</v>
      </c>
      <c r="B29" s="33" t="s">
        <v>617</v>
      </c>
      <c r="C29" s="33" t="s">
        <v>213</v>
      </c>
      <c r="D29" s="33" t="s">
        <v>608</v>
      </c>
      <c r="E29" s="62"/>
      <c r="F29" s="56" t="str">
        <f>_xlfn.XLOOKUP(I29,DB!N:N,DB!J:J,"Select Unit",0,1)</f>
        <v>Select Unit</v>
      </c>
      <c r="G29" s="60"/>
      <c r="H29" s="45" t="str">
        <f t="shared" si="0"/>
        <v>-</v>
      </c>
      <c r="I29" s="75" t="str">
        <f t="shared" si="1"/>
        <v>Scope 3Business travel- landCars (by size)Large carBattery Electric Vehicle</v>
      </c>
    </row>
    <row r="30" spans="1:9" s="28" customFormat="1" ht="20.149999999999999" customHeight="1">
      <c r="A30" s="74" t="s">
        <v>752</v>
      </c>
      <c r="B30" s="33" t="s">
        <v>617</v>
      </c>
      <c r="C30" s="33" t="s">
        <v>214</v>
      </c>
      <c r="D30" s="33" t="s">
        <v>141</v>
      </c>
      <c r="E30" s="62"/>
      <c r="F30" s="56" t="str">
        <f>_xlfn.XLOOKUP(I30,DB!N:N,DB!J:J,"Select Unit",0,1)</f>
        <v>Select Unit</v>
      </c>
      <c r="G30" s="60"/>
      <c r="H30" s="45" t="str">
        <f t="shared" si="0"/>
        <v>-</v>
      </c>
      <c r="I30" s="75" t="str">
        <f t="shared" si="1"/>
        <v>Scope 3Business travel- landCars (by size)Average carDiesel</v>
      </c>
    </row>
    <row r="31" spans="1:9" s="28" customFormat="1" ht="20.149999999999999" customHeight="1">
      <c r="A31" s="74" t="s">
        <v>752</v>
      </c>
      <c r="B31" s="33" t="s">
        <v>617</v>
      </c>
      <c r="C31" s="33" t="s">
        <v>214</v>
      </c>
      <c r="D31" s="33" t="s">
        <v>207</v>
      </c>
      <c r="E31" s="62"/>
      <c r="F31" s="56" t="str">
        <f>_xlfn.XLOOKUP(I31,DB!N:N,DB!J:J,"Select Unit",0,1)</f>
        <v>Select Unit</v>
      </c>
      <c r="G31" s="60"/>
      <c r="H31" s="45" t="str">
        <f t="shared" si="0"/>
        <v>-</v>
      </c>
      <c r="I31" s="75" t="str">
        <f t="shared" si="1"/>
        <v>Scope 3Business travel- landCars (by size)Average carPetrol</v>
      </c>
    </row>
    <row r="32" spans="1:9" s="28" customFormat="1" ht="20.149999999999999" customHeight="1">
      <c r="A32" s="74" t="s">
        <v>752</v>
      </c>
      <c r="B32" s="33" t="s">
        <v>617</v>
      </c>
      <c r="C32" s="33" t="s">
        <v>214</v>
      </c>
      <c r="D32" s="33" t="s">
        <v>215</v>
      </c>
      <c r="E32" s="62"/>
      <c r="F32" s="56" t="str">
        <f>_xlfn.XLOOKUP(I32,DB!N:N,DB!J:J,"Select Unit",0,1)</f>
        <v>Select Unit</v>
      </c>
      <c r="G32" s="60"/>
      <c r="H32" s="45" t="str">
        <f t="shared" si="0"/>
        <v>-</v>
      </c>
      <c r="I32" s="75" t="str">
        <f t="shared" si="1"/>
        <v>Scope 3Business travel- landCars (by size)Average carHybrid</v>
      </c>
    </row>
    <row r="33" spans="1:9" ht="20.149999999999999" customHeight="1">
      <c r="A33" s="74" t="s">
        <v>752</v>
      </c>
      <c r="B33" s="33" t="s">
        <v>617</v>
      </c>
      <c r="C33" s="33" t="s">
        <v>214</v>
      </c>
      <c r="D33" s="33" t="s">
        <v>10</v>
      </c>
      <c r="E33" s="62"/>
      <c r="F33" s="56" t="str">
        <f>_xlfn.XLOOKUP(I33,DB!N:N,DB!J:J,"Select Unit",0,1)</f>
        <v>Select Unit</v>
      </c>
      <c r="G33" s="60"/>
      <c r="H33" s="45" t="str">
        <f t="shared" si="0"/>
        <v>-</v>
      </c>
      <c r="I33" s="75" t="str">
        <f t="shared" si="1"/>
        <v>Scope 3Business travel- landCars (by size)Average carCNG</v>
      </c>
    </row>
    <row r="34" spans="1:9" ht="20.149999999999999" customHeight="1">
      <c r="A34" s="74" t="s">
        <v>752</v>
      </c>
      <c r="B34" s="33" t="s">
        <v>617</v>
      </c>
      <c r="C34" s="33" t="s">
        <v>214</v>
      </c>
      <c r="D34" s="33" t="s">
        <v>12</v>
      </c>
      <c r="E34" s="62"/>
      <c r="F34" s="56" t="str">
        <f>_xlfn.XLOOKUP(I34,DB!N:N,DB!J:J,"Select Unit",0,1)</f>
        <v>Select Unit</v>
      </c>
      <c r="G34" s="60"/>
      <c r="H34" s="45" t="str">
        <f t="shared" si="0"/>
        <v>-</v>
      </c>
      <c r="I34" s="75" t="str">
        <f t="shared" si="1"/>
        <v>Scope 3Business travel- landCars (by size)Average carLPG</v>
      </c>
    </row>
    <row r="35" spans="1:9" ht="20.149999999999999" customHeight="1">
      <c r="A35" s="74" t="s">
        <v>752</v>
      </c>
      <c r="B35" s="33" t="s">
        <v>617</v>
      </c>
      <c r="C35" s="33" t="s">
        <v>214</v>
      </c>
      <c r="D35" s="33" t="s">
        <v>208</v>
      </c>
      <c r="E35" s="62"/>
      <c r="F35" s="56" t="str">
        <f>_xlfn.XLOOKUP(I35,DB!N:N,DB!J:J,"Select Unit",0,1)</f>
        <v>Select Unit</v>
      </c>
      <c r="G35" s="60"/>
      <c r="H35" s="45" t="str">
        <f t="shared" si="0"/>
        <v>-</v>
      </c>
      <c r="I35" s="75" t="str">
        <f t="shared" si="1"/>
        <v>Scope 3Business travel- landCars (by size)Average carUnknown</v>
      </c>
    </row>
    <row r="36" spans="1:9" ht="20.149999999999999" customHeight="1">
      <c r="A36" s="74" t="s">
        <v>752</v>
      </c>
      <c r="B36" s="33" t="s">
        <v>617</v>
      </c>
      <c r="C36" s="33" t="s">
        <v>214</v>
      </c>
      <c r="D36" s="33" t="s">
        <v>607</v>
      </c>
      <c r="E36" s="62"/>
      <c r="F36" s="56" t="str">
        <f>_xlfn.XLOOKUP(I36,DB!N:N,DB!J:J,"Select Unit",0,1)</f>
        <v>Select Unit</v>
      </c>
      <c r="G36" s="60"/>
      <c r="H36" s="45" t="str">
        <f t="shared" si="0"/>
        <v>-</v>
      </c>
      <c r="I36" s="75" t="str">
        <f t="shared" si="1"/>
        <v>Scope 3Business travel- landCars (by size)Average carPlug-in Hybrid Electric Vehicle</v>
      </c>
    </row>
    <row r="37" spans="1:9" ht="20.149999999999999" customHeight="1">
      <c r="A37" s="74" t="s">
        <v>752</v>
      </c>
      <c r="B37" s="33" t="s">
        <v>617</v>
      </c>
      <c r="C37" s="33" t="s">
        <v>214</v>
      </c>
      <c r="D37" s="33" t="s">
        <v>608</v>
      </c>
      <c r="E37" s="62"/>
      <c r="F37" s="56" t="str">
        <f>_xlfn.XLOOKUP(I37,DB!N:N,DB!J:J,"Select Unit",0,1)</f>
        <v>Select Unit</v>
      </c>
      <c r="G37" s="60"/>
      <c r="H37" s="45" t="str">
        <f t="shared" si="0"/>
        <v>-</v>
      </c>
      <c r="I37" s="75" t="str">
        <f t="shared" si="1"/>
        <v>Scope 3Business travel- landCars (by size)Average carBattery Electric Vehicle</v>
      </c>
    </row>
    <row r="38" spans="1:9" ht="20.149999999999999" customHeight="1">
      <c r="A38" s="74" t="s">
        <v>752</v>
      </c>
      <c r="B38" s="33" t="s">
        <v>216</v>
      </c>
      <c r="C38" s="33" t="s">
        <v>133</v>
      </c>
      <c r="D38" s="33"/>
      <c r="E38" s="62"/>
      <c r="F38" s="56" t="str">
        <f>_xlfn.XLOOKUP(I38,DB!N:N,DB!J:J,"Select Unit",0,1)</f>
        <v>Select Unit</v>
      </c>
      <c r="G38" s="60"/>
      <c r="H38" s="45" t="str">
        <f t="shared" si="0"/>
        <v>-</v>
      </c>
      <c r="I38" s="75" t="str">
        <f t="shared" si="1"/>
        <v>Scope 3Business travel- landMotorbikeSmall</v>
      </c>
    </row>
    <row r="39" spans="1:9" ht="20.149999999999999" customHeight="1">
      <c r="A39" s="74" t="s">
        <v>752</v>
      </c>
      <c r="B39" s="33" t="s">
        <v>216</v>
      </c>
      <c r="C39" s="33" t="s">
        <v>209</v>
      </c>
      <c r="D39" s="33"/>
      <c r="E39" s="62"/>
      <c r="F39" s="56" t="str">
        <f>_xlfn.XLOOKUP(I39,DB!N:N,DB!J:J,"Select Unit",0,1)</f>
        <v>Select Unit</v>
      </c>
      <c r="G39" s="60"/>
      <c r="H39" s="45" t="str">
        <f t="shared" si="0"/>
        <v>-</v>
      </c>
      <c r="I39" s="75" t="str">
        <f t="shared" si="1"/>
        <v>Scope 3Business travel- landMotorbikeMedium</v>
      </c>
    </row>
    <row r="40" spans="1:9" ht="20.149999999999999" customHeight="1">
      <c r="A40" s="74" t="s">
        <v>752</v>
      </c>
      <c r="B40" s="33" t="s">
        <v>216</v>
      </c>
      <c r="C40" s="33" t="s">
        <v>210</v>
      </c>
      <c r="D40" s="33"/>
      <c r="E40" s="62"/>
      <c r="F40" s="56" t="str">
        <f>_xlfn.XLOOKUP(I40,DB!N:N,DB!J:J,"Select Unit",0,1)</f>
        <v>Select Unit</v>
      </c>
      <c r="G40" s="60"/>
      <c r="H40" s="45" t="str">
        <f t="shared" si="0"/>
        <v>-</v>
      </c>
      <c r="I40" s="75" t="str">
        <f t="shared" si="1"/>
        <v>Scope 3Business travel- landMotorbikeLarge</v>
      </c>
    </row>
    <row r="41" spans="1:9" ht="20.149999999999999" customHeight="1">
      <c r="A41" s="74" t="s">
        <v>752</v>
      </c>
      <c r="B41" s="33" t="s">
        <v>216</v>
      </c>
      <c r="C41" s="33" t="s">
        <v>211</v>
      </c>
      <c r="D41" s="33"/>
      <c r="E41" s="62"/>
      <c r="F41" s="56" t="str">
        <f>_xlfn.XLOOKUP(I41,DB!N:N,DB!J:J,"Select Unit",0,1)</f>
        <v>Select Unit</v>
      </c>
      <c r="G41" s="60"/>
      <c r="H41" s="45" t="str">
        <f t="shared" si="0"/>
        <v>-</v>
      </c>
      <c r="I41" s="75" t="str">
        <f t="shared" si="1"/>
        <v>Scope 3Business travel- landMotorbikeAverage</v>
      </c>
    </row>
    <row r="42" spans="1:9" ht="20.149999999999999" customHeight="1">
      <c r="A42" s="74" t="s">
        <v>752</v>
      </c>
      <c r="B42" s="33" t="s">
        <v>721</v>
      </c>
      <c r="C42" s="33" t="s">
        <v>654</v>
      </c>
      <c r="D42" s="33"/>
      <c r="E42" s="62"/>
      <c r="F42" s="56" t="str">
        <f>_xlfn.XLOOKUP(I42,DB!N:N,DB!J:J,"Select Unit",0,1)</f>
        <v>Select Unit</v>
      </c>
      <c r="G42" s="60"/>
      <c r="H42" s="45" t="str">
        <f t="shared" si="0"/>
        <v>-</v>
      </c>
      <c r="I42" s="75" t="str">
        <f t="shared" si="1"/>
        <v>Scope 3Business travel- landTaxisRegular taxi</v>
      </c>
    </row>
    <row r="43" spans="1:9" ht="20.149999999999999" customHeight="1">
      <c r="A43" s="74" t="s">
        <v>752</v>
      </c>
      <c r="B43" s="33" t="s">
        <v>721</v>
      </c>
      <c r="C43" s="33" t="s">
        <v>192</v>
      </c>
      <c r="D43" s="33"/>
      <c r="E43" s="62"/>
      <c r="F43" s="56" t="str">
        <f>_xlfn.XLOOKUP(I43,DB!N:N,DB!J:J,"Select Unit",0,1)</f>
        <v>Select Unit</v>
      </c>
      <c r="G43" s="60"/>
      <c r="H43" s="45" t="str">
        <f t="shared" si="0"/>
        <v>-</v>
      </c>
      <c r="I43" s="75" t="str">
        <f t="shared" si="1"/>
        <v>Scope 3Business travel- landTaxisBlack cab</v>
      </c>
    </row>
    <row r="44" spans="1:9" ht="20.149999999999999" customHeight="1">
      <c r="A44" s="74" t="s">
        <v>752</v>
      </c>
      <c r="B44" s="33" t="s">
        <v>420</v>
      </c>
      <c r="C44" s="33" t="s">
        <v>421</v>
      </c>
      <c r="D44" s="33"/>
      <c r="E44" s="33" t="s">
        <v>423</v>
      </c>
      <c r="F44" s="56">
        <f>_xlfn.XLOOKUP(I44,DB!N:N,DB!J:J,"Select Unit",0,1)</f>
        <v>9.6500000000000002E-2</v>
      </c>
      <c r="G44" s="60"/>
      <c r="H44" s="45" t="str">
        <f t="shared" si="0"/>
        <v>-</v>
      </c>
      <c r="I44" s="75" t="str">
        <f t="shared" si="1"/>
        <v>Scope 3Business travel- landBusAverage local buspassenger.km</v>
      </c>
    </row>
    <row r="45" spans="1:9" ht="20.149999999999999" customHeight="1">
      <c r="A45" s="74" t="s">
        <v>752</v>
      </c>
      <c r="B45" s="33" t="s">
        <v>420</v>
      </c>
      <c r="C45" s="33" t="s">
        <v>422</v>
      </c>
      <c r="D45" s="33"/>
      <c r="E45" s="33" t="s">
        <v>423</v>
      </c>
      <c r="F45" s="56">
        <f>_xlfn.XLOOKUP(I45,DB!N:N,DB!J:J,"Select Unit",0,1)</f>
        <v>2.733E-2</v>
      </c>
      <c r="G45" s="60"/>
      <c r="H45" s="45" t="str">
        <f t="shared" si="0"/>
        <v>-</v>
      </c>
      <c r="I45" s="75" t="str">
        <f t="shared" si="1"/>
        <v>Scope 3Business travel- landBusCoachpassenger.km</v>
      </c>
    </row>
    <row r="46" spans="1:9" ht="20.149999999999999" customHeight="1">
      <c r="A46" s="74" t="s">
        <v>752</v>
      </c>
      <c r="B46" s="33" t="s">
        <v>202</v>
      </c>
      <c r="C46" s="33" t="s">
        <v>193</v>
      </c>
      <c r="D46" s="33"/>
      <c r="E46" s="33" t="s">
        <v>423</v>
      </c>
      <c r="F46" s="56">
        <f>_xlfn.XLOOKUP(I46,DB!N:N,DB!J:J,"Select Unit",0,1)</f>
        <v>3.5490000000000001E-2</v>
      </c>
      <c r="G46" s="60"/>
      <c r="H46" s="45" t="str">
        <f t="shared" si="0"/>
        <v>-</v>
      </c>
      <c r="I46" s="75" t="str">
        <f t="shared" si="1"/>
        <v>Scope 3Business travel- landRailNational railpassenger.km</v>
      </c>
    </row>
    <row r="47" spans="1:9" ht="20.149999999999999" customHeight="1">
      <c r="A47" s="74" t="s">
        <v>752</v>
      </c>
      <c r="B47" s="33" t="s">
        <v>202</v>
      </c>
      <c r="C47" s="33" t="s">
        <v>194</v>
      </c>
      <c r="D47" s="33"/>
      <c r="E47" s="33" t="s">
        <v>423</v>
      </c>
      <c r="F47" s="56">
        <f>_xlfn.XLOOKUP(I47,DB!N:N,DB!J:J,"Select Unit",0,1)</f>
        <v>4.4600000000000004E-3</v>
      </c>
      <c r="G47" s="60"/>
      <c r="H47" s="45" t="str">
        <f t="shared" si="0"/>
        <v>-</v>
      </c>
      <c r="I47" s="75" t="str">
        <f t="shared" si="1"/>
        <v>Scope 3Business travel- landRailInternational railpassenger.km</v>
      </c>
    </row>
    <row r="48" spans="1:9" ht="20.149999999999999" customHeight="1">
      <c r="A48" s="74" t="s">
        <v>752</v>
      </c>
      <c r="B48" s="33" t="s">
        <v>202</v>
      </c>
      <c r="C48" s="33" t="s">
        <v>195</v>
      </c>
      <c r="D48" s="33"/>
      <c r="E48" s="33" t="s">
        <v>423</v>
      </c>
      <c r="F48" s="56">
        <f>_xlfn.XLOOKUP(I48,DB!N:N,DB!J:J,"Select Unit",0,1)</f>
        <v>2.861E-2</v>
      </c>
      <c r="G48" s="60"/>
      <c r="H48" s="45" t="str">
        <f t="shared" si="0"/>
        <v>-</v>
      </c>
      <c r="I48" s="75" t="str">
        <f t="shared" si="1"/>
        <v>Scope 3Business travel- landRailLight rail and trampassenger.km</v>
      </c>
    </row>
    <row r="49" spans="1:9" ht="20.149999999999999" customHeight="1">
      <c r="A49" s="74" t="s">
        <v>752</v>
      </c>
      <c r="B49" s="33" t="s">
        <v>202</v>
      </c>
      <c r="C49" s="33" t="s">
        <v>659</v>
      </c>
      <c r="D49" s="33"/>
      <c r="E49" s="33" t="s">
        <v>423</v>
      </c>
      <c r="F49" s="56">
        <f>_xlfn.XLOOKUP(I49,DB!N:N,DB!J:J,"Select Unit",0,1)</f>
        <v>2.7810000000000001E-2</v>
      </c>
      <c r="G49" s="60"/>
      <c r="H49" s="45" t="str">
        <f t="shared" si="0"/>
        <v>-</v>
      </c>
      <c r="I49" s="75" t="str">
        <f t="shared" si="1"/>
        <v>Scope 3Business travel- landRailLondon Undergroundpassenger.km</v>
      </c>
    </row>
    <row r="50" spans="1:9" ht="20.149999999999999" customHeight="1">
      <c r="A50" s="74" t="s">
        <v>7908</v>
      </c>
      <c r="B50" s="33" t="s">
        <v>418</v>
      </c>
      <c r="C50" s="33" t="s">
        <v>196</v>
      </c>
      <c r="D50" s="33"/>
      <c r="E50" s="33" t="s">
        <v>423</v>
      </c>
      <c r="F50" s="56">
        <f>_xlfn.XLOOKUP(I50,DB!N:N,DB!J:J,"Select Unit",0,1)</f>
        <v>1.8738000000000001E-2</v>
      </c>
      <c r="G50" s="60"/>
      <c r="H50" s="45" t="str">
        <f t="shared" si="0"/>
        <v>-</v>
      </c>
      <c r="I50" s="75" t="str">
        <f t="shared" si="1"/>
        <v>Scope 3Business travel- seaFerryFoot passengerpassenger.km</v>
      </c>
    </row>
    <row r="51" spans="1:9" ht="20.149999999999999" customHeight="1">
      <c r="A51" s="74" t="s">
        <v>7908</v>
      </c>
      <c r="B51" s="33" t="s">
        <v>418</v>
      </c>
      <c r="C51" s="33" t="s">
        <v>197</v>
      </c>
      <c r="D51" s="33"/>
      <c r="E51" s="33" t="s">
        <v>423</v>
      </c>
      <c r="F51" s="56">
        <f>_xlfn.XLOOKUP(I51,DB!N:N,DB!J:J,"Select Unit",0,1)</f>
        <v>0.12951699999999999</v>
      </c>
      <c r="G51" s="60"/>
      <c r="H51" s="45" t="str">
        <f t="shared" si="0"/>
        <v>-</v>
      </c>
      <c r="I51" s="75" t="str">
        <f t="shared" si="1"/>
        <v>Scope 3Business travel- seaFerryCar passengerpassenger.km</v>
      </c>
    </row>
    <row r="52" spans="1:9" ht="20.149999999999999" customHeight="1">
      <c r="A52" s="74" t="s">
        <v>7908</v>
      </c>
      <c r="B52" s="33" t="s">
        <v>418</v>
      </c>
      <c r="C52" s="33" t="s">
        <v>567</v>
      </c>
      <c r="D52" s="33"/>
      <c r="E52" s="33" t="s">
        <v>423</v>
      </c>
      <c r="F52" s="56">
        <f>_xlfn.XLOOKUP(I52,DB!N:N,DB!J:J,"Select Unit",0,1)</f>
        <v>0.112862</v>
      </c>
      <c r="G52" s="60"/>
      <c r="H52" s="45" t="str">
        <f t="shared" si="0"/>
        <v>-</v>
      </c>
      <c r="I52" s="75" t="str">
        <f t="shared" si="1"/>
        <v>Scope 3Business travel- seaFerryAverage (all passenger)passenger.km</v>
      </c>
    </row>
  </sheetData>
  <sheetProtection algorithmName="SHA-512" hashValue="yVtbKUpEhfJnZpL3xjICK5zdI404UzcTyVl2lbPxLoFeeEZRJ2z07ZqSXcK7gW50/QsBv7EYaR+kzEaM+6gVaA==" saltValue="OM6BwkY89J87ibsiex+NQg==" spinCount="100000" sheet="1" objects="1" scenarios="1" selectLockedCells="1" autoFilter="0"/>
  <autoFilter ref="B5:D52" xr:uid="{8F665E43-C905-2A42-AFC5-8A40555CAA42}"/>
  <mergeCells count="3">
    <mergeCell ref="B2:H2"/>
    <mergeCell ref="B3:H3"/>
    <mergeCell ref="B4:H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6AD75E5C-27FB-442C-B649-9ACA54BDF967}">
          <x14:formula1>
            <xm:f>DB!$H$2013:$H$2014</xm:f>
          </x14:formula1>
          <xm:sqref>E6:E41</xm:sqref>
        </x14:dataValidation>
        <x14:dataValidation type="list" allowBlank="1" showInputMessage="1" showErrorMessage="1" xr:uid="{A56623A7-8A2F-409C-ADC6-18FE14D44120}">
          <x14:formula1>
            <xm:f>DB!$H$2030:$H$2031</xm:f>
          </x14:formula1>
          <xm:sqref>E42:E43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0DFC-898E-A440-B521-CC9B384A5A5F}">
  <sheetPr>
    <tabColor rgb="FFB07EB4"/>
  </sheetPr>
  <dimension ref="A1:F18"/>
  <sheetViews>
    <sheetView workbookViewId="0">
      <selection activeCell="E7" sqref="E7"/>
    </sheetView>
  </sheetViews>
  <sheetFormatPr defaultColWidth="10.83203125" defaultRowHeight="15.5"/>
  <cols>
    <col min="1" max="1" width="6.58203125" style="8" customWidth="1"/>
    <col min="2" max="2" width="22.83203125" style="8" customWidth="1"/>
    <col min="3" max="3" width="10.08203125" style="21" customWidth="1"/>
    <col min="4" max="4" width="8.5" style="25" bestFit="1" customWidth="1"/>
    <col min="5" max="5" width="12.58203125" style="21" customWidth="1"/>
    <col min="6" max="6" width="16.83203125" style="25" customWidth="1"/>
    <col min="7" max="16384" width="10.83203125" style="8"/>
  </cols>
  <sheetData>
    <row r="1" spans="1:6" s="6" customFormat="1">
      <c r="C1" s="21"/>
      <c r="D1" s="25"/>
      <c r="E1" s="78"/>
      <c r="F1" s="67"/>
    </row>
    <row r="2" spans="1:6" s="77" customFormat="1" ht="16" customHeight="1">
      <c r="A2" s="172"/>
      <c r="B2" s="252" t="s">
        <v>7973</v>
      </c>
      <c r="C2" s="252"/>
      <c r="D2" s="252"/>
      <c r="E2" s="252"/>
      <c r="F2" s="252"/>
    </row>
    <row r="3" spans="1:6" s="168" customFormat="1" ht="16" customHeight="1">
      <c r="A3" s="172"/>
      <c r="B3" s="248" t="s">
        <v>510</v>
      </c>
      <c r="C3" s="248"/>
      <c r="D3" s="248"/>
      <c r="E3" s="248"/>
      <c r="F3" s="248"/>
    </row>
    <row r="4" spans="1:6" s="77" customFormat="1" ht="29.15" customHeight="1">
      <c r="A4" s="172"/>
    </row>
    <row r="5" spans="1:6" s="77" customFormat="1" ht="22" customHeight="1">
      <c r="A5" s="172"/>
      <c r="B5" s="245" t="s">
        <v>7927</v>
      </c>
      <c r="C5" s="245"/>
      <c r="D5" s="245"/>
      <c r="E5" s="245"/>
      <c r="F5" s="245"/>
    </row>
    <row r="6" spans="1:6" s="55" customFormat="1" ht="30" customHeight="1">
      <c r="B6" s="2" t="s">
        <v>132</v>
      </c>
      <c r="C6" s="2" t="s">
        <v>8</v>
      </c>
      <c r="D6" s="2" t="s">
        <v>134</v>
      </c>
      <c r="E6" s="2" t="s">
        <v>191</v>
      </c>
      <c r="F6" s="2" t="s">
        <v>506</v>
      </c>
    </row>
    <row r="7" spans="1:6" s="52" customFormat="1" ht="23.15" customHeight="1">
      <c r="B7" s="33" t="s">
        <v>511</v>
      </c>
      <c r="C7" s="33" t="s">
        <v>522</v>
      </c>
      <c r="D7" s="36">
        <v>0.84</v>
      </c>
      <c r="E7" s="114"/>
      <c r="F7" s="36">
        <f>E7*D7</f>
        <v>0</v>
      </c>
    </row>
    <row r="8" spans="1:6" s="52" customFormat="1" ht="23.15" customHeight="1">
      <c r="B8" s="33" t="s">
        <v>512</v>
      </c>
      <c r="C8" s="33" t="s">
        <v>522</v>
      </c>
      <c r="D8" s="36">
        <v>2.33</v>
      </c>
      <c r="E8" s="114"/>
      <c r="F8" s="36">
        <f t="shared" ref="F8:F18" si="0">E8*D8</f>
        <v>0</v>
      </c>
    </row>
    <row r="9" spans="1:6" s="52" customFormat="1" ht="23.15" customHeight="1">
      <c r="B9" s="33" t="s">
        <v>513</v>
      </c>
      <c r="C9" s="33" t="s">
        <v>523</v>
      </c>
      <c r="D9" s="36">
        <v>2.02</v>
      </c>
      <c r="E9" s="114"/>
      <c r="F9" s="36">
        <f t="shared" si="0"/>
        <v>0</v>
      </c>
    </row>
    <row r="10" spans="1:6" s="52" customFormat="1" ht="23.15" customHeight="1">
      <c r="B10" s="33" t="s">
        <v>514</v>
      </c>
      <c r="C10" s="33" t="s">
        <v>524</v>
      </c>
      <c r="D10" s="36">
        <v>4.7</v>
      </c>
      <c r="E10" s="114"/>
      <c r="F10" s="36">
        <f t="shared" si="0"/>
        <v>0</v>
      </c>
    </row>
    <row r="11" spans="1:6" s="52" customFormat="1" ht="23.15" customHeight="1">
      <c r="B11" s="33" t="s">
        <v>515</v>
      </c>
      <c r="C11" s="33" t="s">
        <v>525</v>
      </c>
      <c r="D11" s="36">
        <v>0.2</v>
      </c>
      <c r="E11" s="114"/>
      <c r="F11" s="36">
        <f t="shared" si="0"/>
        <v>0</v>
      </c>
    </row>
    <row r="12" spans="1:6" s="52" customFormat="1" ht="23.15" customHeight="1">
      <c r="B12" s="33" t="s">
        <v>516</v>
      </c>
      <c r="C12" s="33" t="s">
        <v>525</v>
      </c>
      <c r="D12" s="36">
        <v>1.87</v>
      </c>
      <c r="E12" s="114"/>
      <c r="F12" s="36">
        <f t="shared" si="0"/>
        <v>0</v>
      </c>
    </row>
    <row r="13" spans="1:6" s="52" customFormat="1" ht="23.15" customHeight="1">
      <c r="B13" s="33" t="s">
        <v>517</v>
      </c>
      <c r="C13" s="33" t="s">
        <v>526</v>
      </c>
      <c r="D13" s="36">
        <v>2.77</v>
      </c>
      <c r="E13" s="114"/>
      <c r="F13" s="36">
        <f t="shared" si="0"/>
        <v>0</v>
      </c>
    </row>
    <row r="14" spans="1:6" s="52" customFormat="1" ht="23.15" customHeight="1">
      <c r="B14" s="33" t="s">
        <v>518</v>
      </c>
      <c r="C14" s="33" t="s">
        <v>527</v>
      </c>
      <c r="D14" s="36">
        <v>1.27</v>
      </c>
      <c r="E14" s="114"/>
      <c r="F14" s="36">
        <f t="shared" si="0"/>
        <v>0</v>
      </c>
    </row>
    <row r="15" spans="1:6" s="52" customFormat="1" ht="23.15" customHeight="1">
      <c r="B15" s="33" t="s">
        <v>534</v>
      </c>
      <c r="C15" s="33" t="s">
        <v>524</v>
      </c>
      <c r="D15" s="36">
        <v>1.69</v>
      </c>
      <c r="E15" s="114"/>
      <c r="F15" s="36">
        <f t="shared" si="0"/>
        <v>0</v>
      </c>
    </row>
    <row r="16" spans="1:6" s="52" customFormat="1" ht="23.15" customHeight="1">
      <c r="B16" s="33" t="s">
        <v>519</v>
      </c>
      <c r="C16" s="33" t="s">
        <v>524</v>
      </c>
      <c r="D16" s="36">
        <v>2.85</v>
      </c>
      <c r="E16" s="114"/>
      <c r="F16" s="36">
        <f t="shared" si="0"/>
        <v>0</v>
      </c>
    </row>
    <row r="17" spans="2:6" s="52" customFormat="1" ht="23.15" customHeight="1">
      <c r="B17" s="33" t="s">
        <v>520</v>
      </c>
      <c r="C17" s="33" t="s">
        <v>524</v>
      </c>
      <c r="D17" s="36">
        <v>6.93</v>
      </c>
      <c r="E17" s="114"/>
      <c r="F17" s="36">
        <f t="shared" si="0"/>
        <v>0</v>
      </c>
    </row>
    <row r="18" spans="2:6" s="52" customFormat="1" ht="23.15" customHeight="1">
      <c r="B18" s="33" t="s">
        <v>521</v>
      </c>
      <c r="C18" s="33" t="s">
        <v>524</v>
      </c>
      <c r="D18" s="36">
        <v>3.39</v>
      </c>
      <c r="E18" s="114"/>
      <c r="F18" s="36">
        <f t="shared" si="0"/>
        <v>0</v>
      </c>
    </row>
  </sheetData>
  <sheetProtection algorithmName="SHA-512" hashValue="StyC6EXRO1wP9nK28GarYvUQpsKN4f4Mvy1td9HNbEviD479Nxza4p6igkOdB71CoMKatQX0jg0O/ycYY4Nf9Q==" saltValue="74vm/EJXmTYCqnZ0q6RiIQ==" spinCount="100000" sheet="1" objects="1" scenarios="1" selectLockedCells="1"/>
  <mergeCells count="3">
    <mergeCell ref="B5:F5"/>
    <mergeCell ref="B3:F3"/>
    <mergeCell ref="B2:F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5186E-C2CD-4B78-9E8A-D6AB483BEE77}">
  <sheetPr>
    <tabColor rgb="FFB07EB4"/>
  </sheetPr>
  <dimension ref="A1:V100"/>
  <sheetViews>
    <sheetView zoomScaleNormal="100" workbookViewId="0">
      <pane ySplit="5" topLeftCell="A6" activePane="bottomLeft" state="frozen"/>
      <selection pane="bottomLeft" activeCell="G6" sqref="G6"/>
    </sheetView>
  </sheetViews>
  <sheetFormatPr defaultColWidth="10.83203125" defaultRowHeight="15.5"/>
  <cols>
    <col min="1" max="1" width="6.58203125" style="8" customWidth="1"/>
    <col min="2" max="3" width="22.83203125" style="8" customWidth="1"/>
    <col min="4" max="4" width="10.08203125" style="21" customWidth="1"/>
    <col min="5" max="5" width="21.83203125" style="25" customWidth="1"/>
    <col min="6" max="6" width="12.58203125" style="25" customWidth="1"/>
    <col min="7" max="7" width="12.83203125" style="25" customWidth="1"/>
    <col min="8" max="10" width="19" style="21" customWidth="1"/>
    <col min="11" max="11" width="16.83203125" style="25" customWidth="1"/>
    <col min="12" max="18" width="10.83203125" style="8"/>
    <col min="19" max="19" width="12.5" style="8" customWidth="1"/>
    <col min="20" max="16384" width="10.83203125" style="8"/>
  </cols>
  <sheetData>
    <row r="1" spans="1:22" s="6" customFormat="1">
      <c r="D1" s="21"/>
      <c r="E1" s="25"/>
      <c r="F1" s="25"/>
      <c r="G1" s="25"/>
      <c r="H1" s="78"/>
      <c r="I1" s="78"/>
      <c r="J1" s="78"/>
      <c r="K1" s="67"/>
    </row>
    <row r="2" spans="1:22" s="168" customFormat="1" ht="16" customHeight="1">
      <c r="A2" s="172"/>
      <c r="B2" s="252" t="s">
        <v>7974</v>
      </c>
      <c r="C2" s="252"/>
      <c r="D2" s="252"/>
      <c r="E2" s="252"/>
      <c r="F2" s="12"/>
      <c r="G2" s="12"/>
      <c r="K2" s="12"/>
    </row>
    <row r="3" spans="1:22" s="168" customFormat="1" ht="36" customHeight="1">
      <c r="A3" s="172"/>
      <c r="B3" s="249" t="s">
        <v>551</v>
      </c>
      <c r="C3" s="249"/>
      <c r="D3" s="249"/>
      <c r="E3" s="249"/>
      <c r="F3" s="249"/>
      <c r="G3" s="249"/>
      <c r="H3" s="249"/>
      <c r="I3" s="249"/>
      <c r="J3" s="249"/>
      <c r="K3" s="249"/>
    </row>
    <row r="4" spans="1:22" s="168" customFormat="1" ht="82" customHeight="1">
      <c r="A4" s="172"/>
      <c r="B4" s="245" t="s">
        <v>7954</v>
      </c>
      <c r="C4" s="245"/>
      <c r="D4" s="245"/>
      <c r="E4" s="245"/>
      <c r="F4" s="245"/>
      <c r="G4" s="245"/>
      <c r="H4" s="245"/>
      <c r="I4" s="245"/>
      <c r="J4" s="245"/>
      <c r="K4" s="245"/>
    </row>
    <row r="5" spans="1:22" s="115" customFormat="1" ht="53.15" customHeight="1">
      <c r="B5" s="20" t="s">
        <v>543</v>
      </c>
      <c r="C5" s="20" t="s">
        <v>189</v>
      </c>
      <c r="D5" s="20" t="s">
        <v>8</v>
      </c>
      <c r="E5" s="20" t="s">
        <v>549</v>
      </c>
      <c r="F5" s="20" t="s">
        <v>134</v>
      </c>
      <c r="G5" s="20" t="s">
        <v>470</v>
      </c>
      <c r="H5" s="20" t="s">
        <v>7910</v>
      </c>
      <c r="I5" s="20" t="s">
        <v>7911</v>
      </c>
      <c r="J5" s="20" t="s">
        <v>555</v>
      </c>
      <c r="K5" s="20" t="s">
        <v>506</v>
      </c>
    </row>
    <row r="6" spans="1:22" s="52" customFormat="1" ht="20.149999999999999" customHeight="1">
      <c r="B6" s="62"/>
      <c r="C6" s="62"/>
      <c r="D6" s="33" t="s">
        <v>135</v>
      </c>
      <c r="E6" s="36" t="str">
        <f>IF(B6&lt;&gt;"",VLOOKUP(B6,$S$6:$U$8,3,FALSE),"Select Type of home office")</f>
        <v>Select Type of home office</v>
      </c>
      <c r="F6" s="36" t="str">
        <f>_xlfn.XLOOKUP(C6,DB!$E$3262:$E$3493,DB!$J$3262:$J$3493,"Select country",0,1)</f>
        <v>Select country</v>
      </c>
      <c r="G6" s="61"/>
      <c r="H6" s="113"/>
      <c r="I6" s="113"/>
      <c r="J6" s="114"/>
      <c r="K6" s="45" t="str">
        <f>IF(OR(ISBLANK(B6),ISBLANK(C6)),"-",G6*(H6*160)*I6*E6*F6*J6)</f>
        <v>-</v>
      </c>
      <c r="L6" s="116"/>
      <c r="N6" s="117" t="s">
        <v>7928</v>
      </c>
      <c r="O6" s="8"/>
      <c r="S6" s="74" t="s">
        <v>545</v>
      </c>
      <c r="T6" s="74" t="s">
        <v>135</v>
      </c>
      <c r="U6" s="74">
        <v>3.65</v>
      </c>
      <c r="V6" s="74"/>
    </row>
    <row r="7" spans="1:22" s="52" customFormat="1" ht="20.149999999999999" customHeight="1">
      <c r="B7" s="62"/>
      <c r="C7" s="62"/>
      <c r="D7" s="33" t="s">
        <v>135</v>
      </c>
      <c r="E7" s="36" t="str">
        <f t="shared" ref="E7:E70" si="0">IF(B7&lt;&gt;"",VLOOKUP(B7,$S$6:$U$8,3,FALSE),"Select Type of home office")</f>
        <v>Select Type of home office</v>
      </c>
      <c r="F7" s="36" t="str">
        <f>_xlfn.XLOOKUP(C7,DB!$E$3262:$E$3493,DB!$J$3262:$J$3493,"Select country",0,1)</f>
        <v>Select country</v>
      </c>
      <c r="G7" s="61"/>
      <c r="H7" s="113"/>
      <c r="I7" s="113"/>
      <c r="J7" s="114"/>
      <c r="K7" s="45" t="str">
        <f t="shared" ref="K7:K70" si="1">IF(ISBLANK(C7),"-",G7*(H7*160)*I7*E7*F7*J7)</f>
        <v>-</v>
      </c>
      <c r="L7" s="116"/>
      <c r="N7" s="117"/>
      <c r="O7" s="8"/>
      <c r="S7" s="74" t="s">
        <v>546</v>
      </c>
      <c r="T7" s="74" t="s">
        <v>135</v>
      </c>
      <c r="U7" s="74">
        <v>5.15</v>
      </c>
      <c r="V7" s="74"/>
    </row>
    <row r="8" spans="1:22" s="52" customFormat="1" ht="20.149999999999999" customHeight="1">
      <c r="B8" s="62"/>
      <c r="C8" s="62"/>
      <c r="D8" s="33" t="s">
        <v>135</v>
      </c>
      <c r="E8" s="36" t="str">
        <f t="shared" si="0"/>
        <v>Select Type of home office</v>
      </c>
      <c r="F8" s="36" t="str">
        <f>_xlfn.XLOOKUP(C8,DB!$E$3262:$E$3493,DB!$J$3262:$J$3493,"Select country",0,1)</f>
        <v>Select country</v>
      </c>
      <c r="G8" s="61"/>
      <c r="H8" s="113"/>
      <c r="I8" s="113"/>
      <c r="J8" s="114"/>
      <c r="K8" s="45" t="str">
        <f t="shared" si="1"/>
        <v>-</v>
      </c>
      <c r="L8" s="116"/>
      <c r="N8" s="117"/>
      <c r="O8" s="8"/>
      <c r="S8" s="109" t="s">
        <v>544</v>
      </c>
      <c r="T8" s="109" t="s">
        <v>135</v>
      </c>
      <c r="U8" s="109">
        <v>0.15000000000000002</v>
      </c>
      <c r="V8" s="109"/>
    </row>
    <row r="9" spans="1:22" ht="20.149999999999999" customHeight="1">
      <c r="B9" s="62"/>
      <c r="C9" s="62"/>
      <c r="D9" s="33" t="s">
        <v>135</v>
      </c>
      <c r="E9" s="36" t="str">
        <f t="shared" si="0"/>
        <v>Select Type of home office</v>
      </c>
      <c r="F9" s="36" t="str">
        <f>_xlfn.XLOOKUP(C9,DB!$E$3262:$E$3493,DB!$J$3262:$J$3493,"Select country",0,1)</f>
        <v>Select country</v>
      </c>
      <c r="G9" s="61"/>
      <c r="H9" s="113"/>
      <c r="I9" s="113"/>
      <c r="J9" s="114"/>
      <c r="K9" s="45" t="str">
        <f t="shared" si="1"/>
        <v>-</v>
      </c>
      <c r="N9" s="117"/>
      <c r="S9" s="109"/>
      <c r="T9" s="109"/>
      <c r="U9" s="109"/>
      <c r="V9" s="109"/>
    </row>
    <row r="10" spans="1:22" ht="20.149999999999999" customHeight="1">
      <c r="B10" s="62"/>
      <c r="C10" s="62"/>
      <c r="D10" s="33" t="s">
        <v>135</v>
      </c>
      <c r="E10" s="36" t="str">
        <f t="shared" si="0"/>
        <v>Select Type of home office</v>
      </c>
      <c r="F10" s="36" t="str">
        <f>_xlfn.XLOOKUP(C10,DB!$E$3262:$E$3493,DB!$J$3262:$J$3493,"Select country",0,1)</f>
        <v>Select country</v>
      </c>
      <c r="G10" s="61"/>
      <c r="H10" s="113"/>
      <c r="I10" s="113"/>
      <c r="J10" s="114"/>
      <c r="K10" s="45" t="str">
        <f t="shared" si="1"/>
        <v>-</v>
      </c>
      <c r="N10" s="117"/>
      <c r="S10" s="109"/>
      <c r="T10" s="109"/>
      <c r="U10" s="109"/>
      <c r="V10" s="109"/>
    </row>
    <row r="11" spans="1:22" ht="20.149999999999999" customHeight="1">
      <c r="B11" s="62"/>
      <c r="C11" s="62"/>
      <c r="D11" s="33" t="s">
        <v>135</v>
      </c>
      <c r="E11" s="36" t="str">
        <f t="shared" si="0"/>
        <v>Select Type of home office</v>
      </c>
      <c r="F11" s="36" t="str">
        <f>_xlfn.XLOOKUP(C11,DB!$E$3262:$E$3493,DB!$J$3262:$J$3493,"Select country",0,1)</f>
        <v>Select country</v>
      </c>
      <c r="G11" s="61"/>
      <c r="H11" s="113"/>
      <c r="I11" s="113"/>
      <c r="J11" s="114"/>
      <c r="K11" s="45" t="str">
        <f t="shared" si="1"/>
        <v>-</v>
      </c>
      <c r="N11" s="117"/>
    </row>
    <row r="12" spans="1:22" ht="20.149999999999999" customHeight="1">
      <c r="B12" s="62"/>
      <c r="C12" s="62"/>
      <c r="D12" s="33" t="s">
        <v>135</v>
      </c>
      <c r="E12" s="36" t="str">
        <f t="shared" si="0"/>
        <v>Select Type of home office</v>
      </c>
      <c r="F12" s="36" t="str">
        <f>_xlfn.XLOOKUP(C12,DB!$E$3262:$E$3493,DB!$J$3262:$J$3493,"Select country",0,1)</f>
        <v>Select country</v>
      </c>
      <c r="G12" s="61"/>
      <c r="H12" s="113"/>
      <c r="I12" s="113"/>
      <c r="J12" s="114"/>
      <c r="K12" s="45" t="str">
        <f t="shared" si="1"/>
        <v>-</v>
      </c>
      <c r="N12" s="117"/>
    </row>
    <row r="13" spans="1:22" ht="20.149999999999999" customHeight="1">
      <c r="B13" s="62"/>
      <c r="C13" s="62"/>
      <c r="D13" s="33" t="s">
        <v>135</v>
      </c>
      <c r="E13" s="36" t="str">
        <f t="shared" si="0"/>
        <v>Select Type of home office</v>
      </c>
      <c r="F13" s="36" t="str">
        <f>_xlfn.XLOOKUP(C13,DB!$E$3262:$E$3493,DB!$J$3262:$J$3493,"Select country",0,1)</f>
        <v>Select country</v>
      </c>
      <c r="G13" s="61"/>
      <c r="H13" s="113"/>
      <c r="I13" s="113"/>
      <c r="J13" s="114"/>
      <c r="K13" s="45" t="str">
        <f t="shared" si="1"/>
        <v>-</v>
      </c>
      <c r="N13" s="117"/>
    </row>
    <row r="14" spans="1:22" ht="20.149999999999999" customHeight="1">
      <c r="B14" s="62"/>
      <c r="C14" s="62"/>
      <c r="D14" s="33" t="s">
        <v>135</v>
      </c>
      <c r="E14" s="36" t="str">
        <f t="shared" si="0"/>
        <v>Select Type of home office</v>
      </c>
      <c r="F14" s="36" t="str">
        <f>_xlfn.XLOOKUP(C14,DB!$E$3262:$E$3493,DB!$J$3262:$J$3493,"Select country",0,1)</f>
        <v>Select country</v>
      </c>
      <c r="G14" s="61"/>
      <c r="H14" s="113"/>
      <c r="I14" s="113"/>
      <c r="J14" s="114"/>
      <c r="K14" s="45" t="str">
        <f t="shared" si="1"/>
        <v>-</v>
      </c>
      <c r="N14" s="117"/>
    </row>
    <row r="15" spans="1:22" ht="20.149999999999999" customHeight="1">
      <c r="B15" s="62"/>
      <c r="C15" s="62"/>
      <c r="D15" s="33" t="s">
        <v>135</v>
      </c>
      <c r="E15" s="36" t="str">
        <f t="shared" si="0"/>
        <v>Select Type of home office</v>
      </c>
      <c r="F15" s="36" t="str">
        <f>_xlfn.XLOOKUP(C15,DB!$E$3262:$E$3493,DB!$J$3262:$J$3493,"Select country",0,1)</f>
        <v>Select country</v>
      </c>
      <c r="G15" s="61"/>
      <c r="H15" s="113"/>
      <c r="I15" s="113"/>
      <c r="J15" s="114"/>
      <c r="K15" s="45" t="str">
        <f t="shared" si="1"/>
        <v>-</v>
      </c>
    </row>
    <row r="16" spans="1:22" ht="20.149999999999999" customHeight="1">
      <c r="B16" s="62"/>
      <c r="C16" s="62"/>
      <c r="D16" s="33" t="s">
        <v>135</v>
      </c>
      <c r="E16" s="36" t="str">
        <f t="shared" si="0"/>
        <v>Select Type of home office</v>
      </c>
      <c r="F16" s="36" t="str">
        <f>_xlfn.XLOOKUP(C16,DB!$E$3262:$E$3493,DB!$J$3262:$J$3493,"Select country",0,1)</f>
        <v>Select country</v>
      </c>
      <c r="G16" s="61"/>
      <c r="H16" s="113"/>
      <c r="I16" s="113"/>
      <c r="J16" s="114"/>
      <c r="K16" s="45" t="str">
        <f t="shared" si="1"/>
        <v>-</v>
      </c>
    </row>
    <row r="17" spans="2:11" ht="20.149999999999999" customHeight="1">
      <c r="B17" s="62"/>
      <c r="C17" s="62"/>
      <c r="D17" s="33" t="s">
        <v>135</v>
      </c>
      <c r="E17" s="36" t="str">
        <f t="shared" si="0"/>
        <v>Select Type of home office</v>
      </c>
      <c r="F17" s="36" t="str">
        <f>_xlfn.XLOOKUP(C17,DB!$E$3262:$E$3493,DB!$J$3262:$J$3493,"Select country",0,1)</f>
        <v>Select country</v>
      </c>
      <c r="G17" s="61"/>
      <c r="H17" s="113"/>
      <c r="I17" s="113"/>
      <c r="J17" s="114"/>
      <c r="K17" s="45" t="str">
        <f t="shared" si="1"/>
        <v>-</v>
      </c>
    </row>
    <row r="18" spans="2:11" ht="20.149999999999999" customHeight="1">
      <c r="B18" s="62"/>
      <c r="C18" s="62"/>
      <c r="D18" s="33" t="s">
        <v>135</v>
      </c>
      <c r="E18" s="36" t="str">
        <f t="shared" si="0"/>
        <v>Select Type of home office</v>
      </c>
      <c r="F18" s="36" t="str">
        <f>_xlfn.XLOOKUP(C18,DB!$E$3262:$E$3493,DB!$J$3262:$J$3493,"Select country",0,1)</f>
        <v>Select country</v>
      </c>
      <c r="G18" s="61"/>
      <c r="H18" s="113"/>
      <c r="I18" s="113"/>
      <c r="J18" s="114"/>
      <c r="K18" s="45" t="str">
        <f t="shared" si="1"/>
        <v>-</v>
      </c>
    </row>
    <row r="19" spans="2:11" ht="20.149999999999999" customHeight="1">
      <c r="B19" s="62"/>
      <c r="C19" s="62"/>
      <c r="D19" s="33" t="s">
        <v>135</v>
      </c>
      <c r="E19" s="36" t="str">
        <f t="shared" si="0"/>
        <v>Select Type of home office</v>
      </c>
      <c r="F19" s="36" t="str">
        <f>_xlfn.XLOOKUP(C19,DB!$E$3262:$E$3493,DB!$J$3262:$J$3493,"Select country",0,1)</f>
        <v>Select country</v>
      </c>
      <c r="G19" s="61"/>
      <c r="H19" s="113"/>
      <c r="I19" s="113"/>
      <c r="J19" s="114"/>
      <c r="K19" s="45" t="str">
        <f t="shared" si="1"/>
        <v>-</v>
      </c>
    </row>
    <row r="20" spans="2:11" ht="20.149999999999999" customHeight="1">
      <c r="B20" s="62"/>
      <c r="C20" s="62"/>
      <c r="D20" s="33" t="s">
        <v>135</v>
      </c>
      <c r="E20" s="36" t="str">
        <f t="shared" si="0"/>
        <v>Select Type of home office</v>
      </c>
      <c r="F20" s="36" t="str">
        <f>_xlfn.XLOOKUP(C20,DB!$E$3262:$E$3493,DB!$J$3262:$J$3493,"Select country",0,1)</f>
        <v>Select country</v>
      </c>
      <c r="G20" s="61"/>
      <c r="H20" s="113"/>
      <c r="I20" s="113"/>
      <c r="J20" s="114"/>
      <c r="K20" s="45" t="str">
        <f t="shared" si="1"/>
        <v>-</v>
      </c>
    </row>
    <row r="21" spans="2:11" ht="20.149999999999999" customHeight="1">
      <c r="B21" s="62"/>
      <c r="C21" s="62"/>
      <c r="D21" s="33" t="s">
        <v>135</v>
      </c>
      <c r="E21" s="36" t="str">
        <f t="shared" si="0"/>
        <v>Select Type of home office</v>
      </c>
      <c r="F21" s="36" t="str">
        <f>_xlfn.XLOOKUP(C21,DB!$E$3262:$E$3493,DB!$J$3262:$J$3493,"Select country",0,1)</f>
        <v>Select country</v>
      </c>
      <c r="G21" s="61"/>
      <c r="H21" s="113"/>
      <c r="I21" s="113"/>
      <c r="J21" s="114"/>
      <c r="K21" s="45" t="str">
        <f t="shared" si="1"/>
        <v>-</v>
      </c>
    </row>
    <row r="22" spans="2:11" ht="20.149999999999999" customHeight="1">
      <c r="B22" s="62"/>
      <c r="C22" s="62"/>
      <c r="D22" s="33" t="s">
        <v>135</v>
      </c>
      <c r="E22" s="36" t="str">
        <f t="shared" si="0"/>
        <v>Select Type of home office</v>
      </c>
      <c r="F22" s="36" t="str">
        <f>_xlfn.XLOOKUP(C22,DB!$E$3262:$E$3493,DB!$J$3262:$J$3493,"Select country",0,1)</f>
        <v>Select country</v>
      </c>
      <c r="G22" s="61"/>
      <c r="H22" s="113"/>
      <c r="I22" s="113"/>
      <c r="J22" s="114"/>
      <c r="K22" s="45" t="str">
        <f t="shared" si="1"/>
        <v>-</v>
      </c>
    </row>
    <row r="23" spans="2:11" ht="20.149999999999999" customHeight="1">
      <c r="B23" s="62"/>
      <c r="C23" s="62"/>
      <c r="D23" s="33" t="s">
        <v>135</v>
      </c>
      <c r="E23" s="36" t="str">
        <f t="shared" si="0"/>
        <v>Select Type of home office</v>
      </c>
      <c r="F23" s="36" t="str">
        <f>_xlfn.XLOOKUP(C23,DB!$E$3262:$E$3493,DB!$J$3262:$J$3493,"Select country",0,1)</f>
        <v>Select country</v>
      </c>
      <c r="G23" s="61"/>
      <c r="H23" s="113"/>
      <c r="I23" s="113"/>
      <c r="J23" s="114"/>
      <c r="K23" s="45" t="str">
        <f t="shared" si="1"/>
        <v>-</v>
      </c>
    </row>
    <row r="24" spans="2:11" ht="20.149999999999999" customHeight="1">
      <c r="B24" s="62"/>
      <c r="C24" s="62"/>
      <c r="D24" s="33" t="s">
        <v>135</v>
      </c>
      <c r="E24" s="36" t="str">
        <f t="shared" si="0"/>
        <v>Select Type of home office</v>
      </c>
      <c r="F24" s="36" t="str">
        <f>_xlfn.XLOOKUP(C24,DB!$E$3262:$E$3493,DB!$J$3262:$J$3493,"Select country",0,1)</f>
        <v>Select country</v>
      </c>
      <c r="G24" s="61"/>
      <c r="H24" s="113"/>
      <c r="I24" s="113"/>
      <c r="J24" s="114"/>
      <c r="K24" s="45" t="str">
        <f t="shared" si="1"/>
        <v>-</v>
      </c>
    </row>
    <row r="25" spans="2:11" ht="20.149999999999999" customHeight="1">
      <c r="B25" s="62"/>
      <c r="C25" s="62"/>
      <c r="D25" s="33" t="s">
        <v>135</v>
      </c>
      <c r="E25" s="36" t="str">
        <f t="shared" si="0"/>
        <v>Select Type of home office</v>
      </c>
      <c r="F25" s="36" t="str">
        <f>_xlfn.XLOOKUP(C25,DB!$E$3262:$E$3493,DB!$J$3262:$J$3493,"Select country",0,1)</f>
        <v>Select country</v>
      </c>
      <c r="G25" s="61"/>
      <c r="H25" s="113"/>
      <c r="I25" s="113"/>
      <c r="J25" s="114"/>
      <c r="K25" s="45" t="str">
        <f t="shared" si="1"/>
        <v>-</v>
      </c>
    </row>
    <row r="26" spans="2:11" ht="20.149999999999999" customHeight="1">
      <c r="B26" s="62"/>
      <c r="C26" s="62"/>
      <c r="D26" s="33" t="s">
        <v>135</v>
      </c>
      <c r="E26" s="36" t="str">
        <f t="shared" si="0"/>
        <v>Select Type of home office</v>
      </c>
      <c r="F26" s="36" t="str">
        <f>_xlfn.XLOOKUP(C26,DB!$E$3262:$E$3493,DB!$J$3262:$J$3493,"Select country",0,1)</f>
        <v>Select country</v>
      </c>
      <c r="G26" s="61"/>
      <c r="H26" s="113"/>
      <c r="I26" s="113"/>
      <c r="J26" s="114"/>
      <c r="K26" s="45" t="str">
        <f t="shared" si="1"/>
        <v>-</v>
      </c>
    </row>
    <row r="27" spans="2:11" ht="20.149999999999999" customHeight="1">
      <c r="B27" s="62"/>
      <c r="C27" s="62"/>
      <c r="D27" s="33" t="s">
        <v>135</v>
      </c>
      <c r="E27" s="36" t="str">
        <f t="shared" si="0"/>
        <v>Select Type of home office</v>
      </c>
      <c r="F27" s="36" t="str">
        <f>_xlfn.XLOOKUP(C27,DB!$E$3262:$E$3493,DB!$J$3262:$J$3493,"Select country",0,1)</f>
        <v>Select country</v>
      </c>
      <c r="G27" s="61"/>
      <c r="H27" s="113"/>
      <c r="I27" s="113"/>
      <c r="J27" s="114"/>
      <c r="K27" s="45" t="str">
        <f t="shared" si="1"/>
        <v>-</v>
      </c>
    </row>
    <row r="28" spans="2:11" ht="20.149999999999999" customHeight="1">
      <c r="B28" s="62"/>
      <c r="C28" s="62"/>
      <c r="D28" s="33" t="s">
        <v>135</v>
      </c>
      <c r="E28" s="36" t="str">
        <f t="shared" si="0"/>
        <v>Select Type of home office</v>
      </c>
      <c r="F28" s="36" t="str">
        <f>_xlfn.XLOOKUP(C28,DB!$E$3262:$E$3493,DB!$J$3262:$J$3493,"Select country",0,1)</f>
        <v>Select country</v>
      </c>
      <c r="G28" s="61"/>
      <c r="H28" s="113"/>
      <c r="I28" s="113"/>
      <c r="J28" s="114"/>
      <c r="K28" s="45" t="str">
        <f t="shared" si="1"/>
        <v>-</v>
      </c>
    </row>
    <row r="29" spans="2:11" ht="20.149999999999999" customHeight="1">
      <c r="B29" s="62"/>
      <c r="C29" s="62"/>
      <c r="D29" s="33" t="s">
        <v>135</v>
      </c>
      <c r="E29" s="36" t="str">
        <f t="shared" si="0"/>
        <v>Select Type of home office</v>
      </c>
      <c r="F29" s="36" t="str">
        <f>_xlfn.XLOOKUP(C29,DB!$E$3262:$E$3493,DB!$J$3262:$J$3493,"Select country",0,1)</f>
        <v>Select country</v>
      </c>
      <c r="G29" s="61"/>
      <c r="H29" s="113"/>
      <c r="I29" s="113"/>
      <c r="J29" s="114"/>
      <c r="K29" s="45" t="str">
        <f t="shared" si="1"/>
        <v>-</v>
      </c>
    </row>
    <row r="30" spans="2:11" ht="20.149999999999999" customHeight="1">
      <c r="B30" s="62"/>
      <c r="C30" s="62"/>
      <c r="D30" s="33" t="s">
        <v>135</v>
      </c>
      <c r="E30" s="36" t="str">
        <f t="shared" si="0"/>
        <v>Select Type of home office</v>
      </c>
      <c r="F30" s="36" t="str">
        <f>_xlfn.XLOOKUP(C30,DB!$E$3262:$E$3493,DB!$J$3262:$J$3493,"Select country",0,1)</f>
        <v>Select country</v>
      </c>
      <c r="G30" s="61"/>
      <c r="H30" s="113"/>
      <c r="I30" s="113"/>
      <c r="J30" s="114"/>
      <c r="K30" s="45" t="str">
        <f t="shared" si="1"/>
        <v>-</v>
      </c>
    </row>
    <row r="31" spans="2:11" ht="20.149999999999999" customHeight="1">
      <c r="B31" s="62"/>
      <c r="C31" s="62"/>
      <c r="D31" s="33" t="s">
        <v>135</v>
      </c>
      <c r="E31" s="36" t="str">
        <f t="shared" si="0"/>
        <v>Select Type of home office</v>
      </c>
      <c r="F31" s="36" t="str">
        <f>_xlfn.XLOOKUP(C31,DB!$E$3262:$E$3493,DB!$J$3262:$J$3493,"Select country",0,1)</f>
        <v>Select country</v>
      </c>
      <c r="G31" s="61"/>
      <c r="H31" s="113"/>
      <c r="I31" s="113"/>
      <c r="J31" s="114"/>
      <c r="K31" s="45" t="str">
        <f t="shared" si="1"/>
        <v>-</v>
      </c>
    </row>
    <row r="32" spans="2:11" ht="20.149999999999999" customHeight="1">
      <c r="B32" s="62"/>
      <c r="C32" s="62"/>
      <c r="D32" s="33" t="s">
        <v>135</v>
      </c>
      <c r="E32" s="36" t="str">
        <f t="shared" si="0"/>
        <v>Select Type of home office</v>
      </c>
      <c r="F32" s="36" t="str">
        <f>_xlfn.XLOOKUP(C32,DB!$E$3262:$E$3493,DB!$J$3262:$J$3493,"Select country",0,1)</f>
        <v>Select country</v>
      </c>
      <c r="G32" s="61"/>
      <c r="H32" s="113"/>
      <c r="I32" s="113"/>
      <c r="J32" s="114"/>
      <c r="K32" s="45" t="str">
        <f t="shared" si="1"/>
        <v>-</v>
      </c>
    </row>
    <row r="33" spans="2:11" ht="20.149999999999999" customHeight="1">
      <c r="B33" s="62"/>
      <c r="C33" s="62"/>
      <c r="D33" s="33" t="s">
        <v>135</v>
      </c>
      <c r="E33" s="36" t="str">
        <f t="shared" si="0"/>
        <v>Select Type of home office</v>
      </c>
      <c r="F33" s="36" t="str">
        <f>_xlfn.XLOOKUP(C33,DB!$E$3262:$E$3493,DB!$J$3262:$J$3493,"Select country",0,1)</f>
        <v>Select country</v>
      </c>
      <c r="G33" s="61"/>
      <c r="H33" s="113"/>
      <c r="I33" s="113"/>
      <c r="J33" s="114"/>
      <c r="K33" s="45" t="str">
        <f t="shared" si="1"/>
        <v>-</v>
      </c>
    </row>
    <row r="34" spans="2:11" ht="20.149999999999999" customHeight="1">
      <c r="B34" s="62"/>
      <c r="C34" s="62"/>
      <c r="D34" s="33" t="s">
        <v>135</v>
      </c>
      <c r="E34" s="36" t="str">
        <f t="shared" si="0"/>
        <v>Select Type of home office</v>
      </c>
      <c r="F34" s="36" t="str">
        <f>_xlfn.XLOOKUP(C34,DB!$E$3262:$E$3493,DB!$J$3262:$J$3493,"Select country",0,1)</f>
        <v>Select country</v>
      </c>
      <c r="G34" s="61"/>
      <c r="H34" s="113"/>
      <c r="I34" s="113"/>
      <c r="J34" s="114"/>
      <c r="K34" s="45" t="str">
        <f t="shared" si="1"/>
        <v>-</v>
      </c>
    </row>
    <row r="35" spans="2:11" ht="20.149999999999999" customHeight="1">
      <c r="B35" s="62"/>
      <c r="C35" s="62"/>
      <c r="D35" s="33" t="s">
        <v>135</v>
      </c>
      <c r="E35" s="36" t="str">
        <f t="shared" si="0"/>
        <v>Select Type of home office</v>
      </c>
      <c r="F35" s="36" t="str">
        <f>_xlfn.XLOOKUP(C35,DB!$E$3262:$E$3493,DB!$J$3262:$J$3493,"Select country",0,1)</f>
        <v>Select country</v>
      </c>
      <c r="G35" s="61"/>
      <c r="H35" s="113"/>
      <c r="I35" s="113"/>
      <c r="J35" s="114"/>
      <c r="K35" s="45" t="str">
        <f t="shared" si="1"/>
        <v>-</v>
      </c>
    </row>
    <row r="36" spans="2:11" ht="20.149999999999999" customHeight="1">
      <c r="B36" s="62"/>
      <c r="C36" s="62"/>
      <c r="D36" s="33" t="s">
        <v>135</v>
      </c>
      <c r="E36" s="36" t="str">
        <f t="shared" si="0"/>
        <v>Select Type of home office</v>
      </c>
      <c r="F36" s="36" t="str">
        <f>_xlfn.XLOOKUP(C36,DB!$E$3262:$E$3493,DB!$J$3262:$J$3493,"Select country",0,1)</f>
        <v>Select country</v>
      </c>
      <c r="G36" s="61"/>
      <c r="H36" s="113"/>
      <c r="I36" s="113"/>
      <c r="J36" s="114"/>
      <c r="K36" s="45" t="str">
        <f t="shared" si="1"/>
        <v>-</v>
      </c>
    </row>
    <row r="37" spans="2:11" ht="20.149999999999999" customHeight="1">
      <c r="B37" s="62"/>
      <c r="C37" s="62"/>
      <c r="D37" s="33" t="s">
        <v>135</v>
      </c>
      <c r="E37" s="36" t="str">
        <f t="shared" si="0"/>
        <v>Select Type of home office</v>
      </c>
      <c r="F37" s="36" t="str">
        <f>_xlfn.XLOOKUP(C37,DB!$E$3262:$E$3493,DB!$J$3262:$J$3493,"Select country",0,1)</f>
        <v>Select country</v>
      </c>
      <c r="G37" s="61"/>
      <c r="H37" s="113"/>
      <c r="I37" s="113"/>
      <c r="J37" s="114"/>
      <c r="K37" s="45" t="str">
        <f t="shared" si="1"/>
        <v>-</v>
      </c>
    </row>
    <row r="38" spans="2:11" ht="20.149999999999999" customHeight="1">
      <c r="B38" s="62"/>
      <c r="C38" s="62"/>
      <c r="D38" s="33" t="s">
        <v>135</v>
      </c>
      <c r="E38" s="36" t="str">
        <f t="shared" si="0"/>
        <v>Select Type of home office</v>
      </c>
      <c r="F38" s="36" t="str">
        <f>_xlfn.XLOOKUP(C38,DB!$E$3262:$E$3493,DB!$J$3262:$J$3493,"Select country",0,1)</f>
        <v>Select country</v>
      </c>
      <c r="G38" s="61"/>
      <c r="H38" s="113"/>
      <c r="I38" s="113"/>
      <c r="J38" s="114"/>
      <c r="K38" s="45" t="str">
        <f t="shared" si="1"/>
        <v>-</v>
      </c>
    </row>
    <row r="39" spans="2:11" ht="20.149999999999999" customHeight="1">
      <c r="B39" s="62"/>
      <c r="C39" s="62"/>
      <c r="D39" s="33" t="s">
        <v>135</v>
      </c>
      <c r="E39" s="36" t="str">
        <f t="shared" si="0"/>
        <v>Select Type of home office</v>
      </c>
      <c r="F39" s="36" t="str">
        <f>_xlfn.XLOOKUP(C39,DB!$E$3262:$E$3493,DB!$J$3262:$J$3493,"Select country",0,1)</f>
        <v>Select country</v>
      </c>
      <c r="G39" s="61"/>
      <c r="H39" s="113"/>
      <c r="I39" s="113"/>
      <c r="J39" s="114"/>
      <c r="K39" s="45" t="str">
        <f t="shared" si="1"/>
        <v>-</v>
      </c>
    </row>
    <row r="40" spans="2:11" ht="20.149999999999999" customHeight="1">
      <c r="B40" s="62"/>
      <c r="C40" s="62"/>
      <c r="D40" s="33" t="s">
        <v>135</v>
      </c>
      <c r="E40" s="36" t="str">
        <f t="shared" si="0"/>
        <v>Select Type of home office</v>
      </c>
      <c r="F40" s="36" t="str">
        <f>_xlfn.XLOOKUP(C40,DB!$E$3262:$E$3493,DB!$J$3262:$J$3493,"Select country",0,1)</f>
        <v>Select country</v>
      </c>
      <c r="G40" s="61"/>
      <c r="H40" s="113"/>
      <c r="I40" s="113"/>
      <c r="J40" s="114"/>
      <c r="K40" s="45" t="str">
        <f t="shared" si="1"/>
        <v>-</v>
      </c>
    </row>
    <row r="41" spans="2:11" ht="20.149999999999999" customHeight="1">
      <c r="B41" s="62"/>
      <c r="C41" s="62"/>
      <c r="D41" s="33" t="s">
        <v>135</v>
      </c>
      <c r="E41" s="36" t="str">
        <f t="shared" si="0"/>
        <v>Select Type of home office</v>
      </c>
      <c r="F41" s="36" t="str">
        <f>_xlfn.XLOOKUP(C41,DB!$E$3262:$E$3493,DB!$J$3262:$J$3493,"Select country",0,1)</f>
        <v>Select country</v>
      </c>
      <c r="G41" s="61"/>
      <c r="H41" s="113"/>
      <c r="I41" s="113"/>
      <c r="J41" s="114"/>
      <c r="K41" s="45" t="str">
        <f t="shared" si="1"/>
        <v>-</v>
      </c>
    </row>
    <row r="42" spans="2:11" ht="20.149999999999999" customHeight="1">
      <c r="B42" s="62"/>
      <c r="C42" s="62"/>
      <c r="D42" s="33" t="s">
        <v>135</v>
      </c>
      <c r="E42" s="36" t="str">
        <f t="shared" si="0"/>
        <v>Select Type of home office</v>
      </c>
      <c r="F42" s="36" t="str">
        <f>_xlfn.XLOOKUP(C42,DB!$E$3262:$E$3493,DB!$J$3262:$J$3493,"Select country",0,1)</f>
        <v>Select country</v>
      </c>
      <c r="G42" s="61"/>
      <c r="H42" s="113"/>
      <c r="I42" s="113"/>
      <c r="J42" s="114"/>
      <c r="K42" s="45" t="str">
        <f t="shared" si="1"/>
        <v>-</v>
      </c>
    </row>
    <row r="43" spans="2:11" ht="20.149999999999999" customHeight="1">
      <c r="B43" s="62"/>
      <c r="C43" s="62"/>
      <c r="D43" s="33" t="s">
        <v>135</v>
      </c>
      <c r="E43" s="36" t="str">
        <f t="shared" si="0"/>
        <v>Select Type of home office</v>
      </c>
      <c r="F43" s="36" t="str">
        <f>_xlfn.XLOOKUP(C43,DB!$E$3262:$E$3493,DB!$J$3262:$J$3493,"Select country",0,1)</f>
        <v>Select country</v>
      </c>
      <c r="G43" s="61"/>
      <c r="H43" s="113"/>
      <c r="I43" s="113"/>
      <c r="J43" s="114"/>
      <c r="K43" s="45" t="str">
        <f t="shared" si="1"/>
        <v>-</v>
      </c>
    </row>
    <row r="44" spans="2:11" ht="20.149999999999999" customHeight="1">
      <c r="B44" s="62"/>
      <c r="C44" s="62"/>
      <c r="D44" s="33" t="s">
        <v>135</v>
      </c>
      <c r="E44" s="36" t="str">
        <f t="shared" si="0"/>
        <v>Select Type of home office</v>
      </c>
      <c r="F44" s="36" t="str">
        <f>_xlfn.XLOOKUP(C44,DB!$E$3262:$E$3493,DB!$J$3262:$J$3493,"Select country",0,1)</f>
        <v>Select country</v>
      </c>
      <c r="G44" s="61"/>
      <c r="H44" s="113"/>
      <c r="I44" s="113"/>
      <c r="J44" s="114"/>
      <c r="K44" s="45" t="str">
        <f t="shared" si="1"/>
        <v>-</v>
      </c>
    </row>
    <row r="45" spans="2:11" ht="20.149999999999999" customHeight="1">
      <c r="B45" s="62"/>
      <c r="C45" s="62"/>
      <c r="D45" s="33" t="s">
        <v>135</v>
      </c>
      <c r="E45" s="36" t="str">
        <f t="shared" si="0"/>
        <v>Select Type of home office</v>
      </c>
      <c r="F45" s="36" t="str">
        <f>_xlfn.XLOOKUP(C45,DB!$E$3262:$E$3493,DB!$J$3262:$J$3493,"Select country",0,1)</f>
        <v>Select country</v>
      </c>
      <c r="G45" s="61"/>
      <c r="H45" s="113"/>
      <c r="I45" s="113"/>
      <c r="J45" s="114"/>
      <c r="K45" s="45" t="str">
        <f t="shared" si="1"/>
        <v>-</v>
      </c>
    </row>
    <row r="46" spans="2:11" ht="20.149999999999999" customHeight="1">
      <c r="B46" s="62"/>
      <c r="C46" s="62"/>
      <c r="D46" s="33" t="s">
        <v>135</v>
      </c>
      <c r="E46" s="36" t="str">
        <f t="shared" si="0"/>
        <v>Select Type of home office</v>
      </c>
      <c r="F46" s="36" t="str">
        <f>_xlfn.XLOOKUP(C46,DB!$E$3262:$E$3493,DB!$J$3262:$J$3493,"Select country",0,1)</f>
        <v>Select country</v>
      </c>
      <c r="G46" s="61"/>
      <c r="H46" s="113"/>
      <c r="I46" s="113"/>
      <c r="J46" s="114"/>
      <c r="K46" s="45" t="str">
        <f t="shared" si="1"/>
        <v>-</v>
      </c>
    </row>
    <row r="47" spans="2:11" ht="20.149999999999999" customHeight="1">
      <c r="B47" s="62"/>
      <c r="C47" s="62"/>
      <c r="D47" s="33" t="s">
        <v>135</v>
      </c>
      <c r="E47" s="36" t="str">
        <f t="shared" si="0"/>
        <v>Select Type of home office</v>
      </c>
      <c r="F47" s="36" t="str">
        <f>_xlfn.XLOOKUP(C47,DB!$E$3262:$E$3493,DB!$J$3262:$J$3493,"Select country",0,1)</f>
        <v>Select country</v>
      </c>
      <c r="G47" s="61"/>
      <c r="H47" s="113"/>
      <c r="I47" s="113"/>
      <c r="J47" s="114"/>
      <c r="K47" s="45" t="str">
        <f t="shared" si="1"/>
        <v>-</v>
      </c>
    </row>
    <row r="48" spans="2:11" ht="20.149999999999999" customHeight="1">
      <c r="B48" s="62"/>
      <c r="C48" s="62"/>
      <c r="D48" s="33" t="s">
        <v>135</v>
      </c>
      <c r="E48" s="36" t="str">
        <f t="shared" si="0"/>
        <v>Select Type of home office</v>
      </c>
      <c r="F48" s="36" t="str">
        <f>_xlfn.XLOOKUP(C48,DB!$E$3262:$E$3493,DB!$J$3262:$J$3493,"Select country",0,1)</f>
        <v>Select country</v>
      </c>
      <c r="G48" s="61"/>
      <c r="H48" s="113"/>
      <c r="I48" s="113"/>
      <c r="J48" s="114"/>
      <c r="K48" s="45" t="str">
        <f t="shared" si="1"/>
        <v>-</v>
      </c>
    </row>
    <row r="49" spans="2:11" ht="20.149999999999999" customHeight="1">
      <c r="B49" s="62"/>
      <c r="C49" s="62"/>
      <c r="D49" s="33" t="s">
        <v>135</v>
      </c>
      <c r="E49" s="36" t="str">
        <f t="shared" si="0"/>
        <v>Select Type of home office</v>
      </c>
      <c r="F49" s="36" t="str">
        <f>_xlfn.XLOOKUP(C49,DB!$E$3262:$E$3493,DB!$J$3262:$J$3493,"Select country",0,1)</f>
        <v>Select country</v>
      </c>
      <c r="G49" s="61"/>
      <c r="H49" s="113"/>
      <c r="I49" s="113"/>
      <c r="J49" s="114"/>
      <c r="K49" s="45" t="str">
        <f t="shared" si="1"/>
        <v>-</v>
      </c>
    </row>
    <row r="50" spans="2:11" ht="20.149999999999999" customHeight="1">
      <c r="B50" s="62"/>
      <c r="C50" s="62"/>
      <c r="D50" s="33" t="s">
        <v>135</v>
      </c>
      <c r="E50" s="36" t="str">
        <f t="shared" si="0"/>
        <v>Select Type of home office</v>
      </c>
      <c r="F50" s="36" t="str">
        <f>_xlfn.XLOOKUP(C50,DB!$E$3262:$E$3493,DB!$J$3262:$J$3493,"Select country",0,1)</f>
        <v>Select country</v>
      </c>
      <c r="G50" s="61"/>
      <c r="H50" s="113"/>
      <c r="I50" s="113"/>
      <c r="J50" s="114"/>
      <c r="K50" s="45" t="str">
        <f t="shared" si="1"/>
        <v>-</v>
      </c>
    </row>
    <row r="51" spans="2:11" ht="20.149999999999999" customHeight="1">
      <c r="B51" s="62"/>
      <c r="C51" s="62"/>
      <c r="D51" s="33" t="s">
        <v>135</v>
      </c>
      <c r="E51" s="36" t="str">
        <f t="shared" si="0"/>
        <v>Select Type of home office</v>
      </c>
      <c r="F51" s="36" t="str">
        <f>_xlfn.XLOOKUP(C51,DB!$E$3262:$E$3493,DB!$J$3262:$J$3493,"Select country",0,1)</f>
        <v>Select country</v>
      </c>
      <c r="G51" s="61"/>
      <c r="H51" s="113"/>
      <c r="I51" s="113"/>
      <c r="J51" s="114"/>
      <c r="K51" s="45" t="str">
        <f t="shared" si="1"/>
        <v>-</v>
      </c>
    </row>
    <row r="52" spans="2:11" ht="20.149999999999999" customHeight="1">
      <c r="B52" s="62"/>
      <c r="C52" s="62"/>
      <c r="D52" s="33" t="s">
        <v>135</v>
      </c>
      <c r="E52" s="36" t="str">
        <f t="shared" si="0"/>
        <v>Select Type of home office</v>
      </c>
      <c r="F52" s="36" t="str">
        <f>_xlfn.XLOOKUP(C52,DB!$E$3262:$E$3493,DB!$J$3262:$J$3493,"Select country",0,1)</f>
        <v>Select country</v>
      </c>
      <c r="G52" s="61"/>
      <c r="H52" s="113"/>
      <c r="I52" s="113"/>
      <c r="J52" s="114"/>
      <c r="K52" s="45" t="str">
        <f t="shared" si="1"/>
        <v>-</v>
      </c>
    </row>
    <row r="53" spans="2:11" ht="20.149999999999999" customHeight="1">
      <c r="B53" s="62"/>
      <c r="C53" s="62"/>
      <c r="D53" s="33" t="s">
        <v>135</v>
      </c>
      <c r="E53" s="36" t="str">
        <f t="shared" si="0"/>
        <v>Select Type of home office</v>
      </c>
      <c r="F53" s="36" t="str">
        <f>_xlfn.XLOOKUP(C53,DB!$E$3262:$E$3493,DB!$J$3262:$J$3493,"Select country",0,1)</f>
        <v>Select country</v>
      </c>
      <c r="G53" s="61"/>
      <c r="H53" s="113"/>
      <c r="I53" s="113"/>
      <c r="J53" s="114"/>
      <c r="K53" s="45" t="str">
        <f t="shared" si="1"/>
        <v>-</v>
      </c>
    </row>
    <row r="54" spans="2:11" ht="20.149999999999999" customHeight="1">
      <c r="B54" s="62"/>
      <c r="C54" s="62"/>
      <c r="D54" s="33" t="s">
        <v>135</v>
      </c>
      <c r="E54" s="36" t="str">
        <f t="shared" si="0"/>
        <v>Select Type of home office</v>
      </c>
      <c r="F54" s="36" t="str">
        <f>_xlfn.XLOOKUP(C54,DB!$E$3262:$E$3493,DB!$J$3262:$J$3493,"Select country",0,1)</f>
        <v>Select country</v>
      </c>
      <c r="G54" s="61"/>
      <c r="H54" s="113"/>
      <c r="I54" s="113"/>
      <c r="J54" s="114"/>
      <c r="K54" s="45" t="str">
        <f t="shared" si="1"/>
        <v>-</v>
      </c>
    </row>
    <row r="55" spans="2:11" ht="20.149999999999999" customHeight="1">
      <c r="B55" s="62"/>
      <c r="C55" s="62"/>
      <c r="D55" s="33" t="s">
        <v>135</v>
      </c>
      <c r="E55" s="36" t="str">
        <f t="shared" si="0"/>
        <v>Select Type of home office</v>
      </c>
      <c r="F55" s="36" t="str">
        <f>_xlfn.XLOOKUP(C55,DB!$E$3262:$E$3493,DB!$J$3262:$J$3493,"Select country",0,1)</f>
        <v>Select country</v>
      </c>
      <c r="G55" s="61"/>
      <c r="H55" s="113"/>
      <c r="I55" s="113"/>
      <c r="J55" s="114"/>
      <c r="K55" s="45" t="str">
        <f t="shared" si="1"/>
        <v>-</v>
      </c>
    </row>
    <row r="56" spans="2:11" ht="20.149999999999999" customHeight="1">
      <c r="B56" s="62"/>
      <c r="C56" s="62"/>
      <c r="D56" s="33" t="s">
        <v>135</v>
      </c>
      <c r="E56" s="36" t="str">
        <f t="shared" si="0"/>
        <v>Select Type of home office</v>
      </c>
      <c r="F56" s="36" t="str">
        <f>_xlfn.XLOOKUP(C56,DB!$E$3262:$E$3493,DB!$J$3262:$J$3493,"Select country",0,1)</f>
        <v>Select country</v>
      </c>
      <c r="G56" s="61"/>
      <c r="H56" s="113"/>
      <c r="I56" s="113"/>
      <c r="J56" s="114"/>
      <c r="K56" s="45" t="str">
        <f t="shared" si="1"/>
        <v>-</v>
      </c>
    </row>
    <row r="57" spans="2:11" ht="20.149999999999999" customHeight="1">
      <c r="B57" s="62"/>
      <c r="C57" s="62"/>
      <c r="D57" s="33" t="s">
        <v>135</v>
      </c>
      <c r="E57" s="36" t="str">
        <f t="shared" si="0"/>
        <v>Select Type of home office</v>
      </c>
      <c r="F57" s="36" t="str">
        <f>_xlfn.XLOOKUP(C57,DB!$E$3262:$E$3493,DB!$J$3262:$J$3493,"Select country",0,1)</f>
        <v>Select country</v>
      </c>
      <c r="G57" s="61"/>
      <c r="H57" s="113"/>
      <c r="I57" s="113"/>
      <c r="J57" s="114"/>
      <c r="K57" s="45" t="str">
        <f t="shared" si="1"/>
        <v>-</v>
      </c>
    </row>
    <row r="58" spans="2:11" ht="20.149999999999999" customHeight="1">
      <c r="B58" s="62"/>
      <c r="C58" s="62"/>
      <c r="D58" s="33" t="s">
        <v>135</v>
      </c>
      <c r="E58" s="36" t="str">
        <f t="shared" si="0"/>
        <v>Select Type of home office</v>
      </c>
      <c r="F58" s="36" t="str">
        <f>_xlfn.XLOOKUP(C58,DB!$E$3262:$E$3493,DB!$J$3262:$J$3493,"Select country",0,1)</f>
        <v>Select country</v>
      </c>
      <c r="G58" s="61"/>
      <c r="H58" s="113"/>
      <c r="I58" s="113"/>
      <c r="J58" s="114"/>
      <c r="K58" s="45" t="str">
        <f t="shared" si="1"/>
        <v>-</v>
      </c>
    </row>
    <row r="59" spans="2:11" ht="20.149999999999999" customHeight="1">
      <c r="B59" s="62"/>
      <c r="C59" s="62"/>
      <c r="D59" s="33" t="s">
        <v>135</v>
      </c>
      <c r="E59" s="36" t="str">
        <f t="shared" si="0"/>
        <v>Select Type of home office</v>
      </c>
      <c r="F59" s="36" t="str">
        <f>_xlfn.XLOOKUP(C59,DB!$E$3262:$E$3493,DB!$J$3262:$J$3493,"Select country",0,1)</f>
        <v>Select country</v>
      </c>
      <c r="G59" s="61"/>
      <c r="H59" s="113"/>
      <c r="I59" s="113"/>
      <c r="J59" s="114"/>
      <c r="K59" s="45" t="str">
        <f t="shared" si="1"/>
        <v>-</v>
      </c>
    </row>
    <row r="60" spans="2:11" ht="20.149999999999999" customHeight="1">
      <c r="B60" s="62"/>
      <c r="C60" s="62"/>
      <c r="D60" s="33" t="s">
        <v>135</v>
      </c>
      <c r="E60" s="36" t="str">
        <f t="shared" si="0"/>
        <v>Select Type of home office</v>
      </c>
      <c r="F60" s="36" t="str">
        <f>_xlfn.XLOOKUP(C60,DB!$E$3262:$E$3493,DB!$J$3262:$J$3493,"Select country",0,1)</f>
        <v>Select country</v>
      </c>
      <c r="G60" s="61"/>
      <c r="H60" s="113"/>
      <c r="I60" s="113"/>
      <c r="J60" s="114"/>
      <c r="K60" s="45" t="str">
        <f t="shared" si="1"/>
        <v>-</v>
      </c>
    </row>
    <row r="61" spans="2:11" ht="20.149999999999999" customHeight="1">
      <c r="B61" s="62"/>
      <c r="C61" s="62"/>
      <c r="D61" s="33" t="s">
        <v>135</v>
      </c>
      <c r="E61" s="36" t="str">
        <f t="shared" si="0"/>
        <v>Select Type of home office</v>
      </c>
      <c r="F61" s="36" t="str">
        <f>_xlfn.XLOOKUP(C61,DB!$E$3262:$E$3493,DB!$J$3262:$J$3493,"Select country",0,1)</f>
        <v>Select country</v>
      </c>
      <c r="G61" s="61"/>
      <c r="H61" s="113"/>
      <c r="I61" s="113"/>
      <c r="J61" s="114"/>
      <c r="K61" s="45" t="str">
        <f t="shared" si="1"/>
        <v>-</v>
      </c>
    </row>
    <row r="62" spans="2:11" ht="20.149999999999999" customHeight="1">
      <c r="B62" s="62"/>
      <c r="C62" s="62"/>
      <c r="D62" s="33" t="s">
        <v>135</v>
      </c>
      <c r="E62" s="36" t="str">
        <f t="shared" si="0"/>
        <v>Select Type of home office</v>
      </c>
      <c r="F62" s="36" t="str">
        <f>_xlfn.XLOOKUP(C62,DB!$E$3262:$E$3493,DB!$J$3262:$J$3493,"Select country",0,1)</f>
        <v>Select country</v>
      </c>
      <c r="G62" s="61"/>
      <c r="H62" s="113"/>
      <c r="I62" s="113"/>
      <c r="J62" s="114"/>
      <c r="K62" s="45" t="str">
        <f t="shared" si="1"/>
        <v>-</v>
      </c>
    </row>
    <row r="63" spans="2:11" ht="20.149999999999999" customHeight="1">
      <c r="B63" s="62"/>
      <c r="C63" s="62"/>
      <c r="D63" s="33" t="s">
        <v>135</v>
      </c>
      <c r="E63" s="36" t="str">
        <f t="shared" si="0"/>
        <v>Select Type of home office</v>
      </c>
      <c r="F63" s="36" t="str">
        <f>_xlfn.XLOOKUP(C63,DB!$E$3262:$E$3493,DB!$J$3262:$J$3493,"Select country",0,1)</f>
        <v>Select country</v>
      </c>
      <c r="G63" s="61"/>
      <c r="H63" s="113"/>
      <c r="I63" s="113"/>
      <c r="J63" s="114"/>
      <c r="K63" s="45" t="str">
        <f t="shared" si="1"/>
        <v>-</v>
      </c>
    </row>
    <row r="64" spans="2:11" ht="20.149999999999999" customHeight="1">
      <c r="B64" s="62"/>
      <c r="C64" s="62"/>
      <c r="D64" s="33" t="s">
        <v>135</v>
      </c>
      <c r="E64" s="36" t="str">
        <f t="shared" si="0"/>
        <v>Select Type of home office</v>
      </c>
      <c r="F64" s="36" t="str">
        <f>_xlfn.XLOOKUP(C64,DB!$E$3262:$E$3493,DB!$J$3262:$J$3493,"Select country",0,1)</f>
        <v>Select country</v>
      </c>
      <c r="G64" s="61"/>
      <c r="H64" s="113"/>
      <c r="I64" s="113"/>
      <c r="J64" s="114"/>
      <c r="K64" s="45" t="str">
        <f t="shared" si="1"/>
        <v>-</v>
      </c>
    </row>
    <row r="65" spans="2:11" ht="20.149999999999999" customHeight="1">
      <c r="B65" s="62"/>
      <c r="C65" s="62"/>
      <c r="D65" s="33" t="s">
        <v>135</v>
      </c>
      <c r="E65" s="36" t="str">
        <f t="shared" si="0"/>
        <v>Select Type of home office</v>
      </c>
      <c r="F65" s="36" t="str">
        <f>_xlfn.XLOOKUP(C65,DB!$E$3262:$E$3493,DB!$J$3262:$J$3493,"Select country",0,1)</f>
        <v>Select country</v>
      </c>
      <c r="G65" s="61"/>
      <c r="H65" s="113"/>
      <c r="I65" s="113"/>
      <c r="J65" s="114"/>
      <c r="K65" s="45" t="str">
        <f t="shared" si="1"/>
        <v>-</v>
      </c>
    </row>
    <row r="66" spans="2:11" ht="20.149999999999999" customHeight="1">
      <c r="B66" s="62"/>
      <c r="C66" s="62"/>
      <c r="D66" s="33" t="s">
        <v>135</v>
      </c>
      <c r="E66" s="36" t="str">
        <f t="shared" si="0"/>
        <v>Select Type of home office</v>
      </c>
      <c r="F66" s="36" t="str">
        <f>_xlfn.XLOOKUP(C66,DB!$E$3262:$E$3493,DB!$J$3262:$J$3493,"Select country",0,1)</f>
        <v>Select country</v>
      </c>
      <c r="G66" s="61"/>
      <c r="H66" s="113"/>
      <c r="I66" s="113"/>
      <c r="J66" s="114"/>
      <c r="K66" s="45" t="str">
        <f t="shared" si="1"/>
        <v>-</v>
      </c>
    </row>
    <row r="67" spans="2:11" ht="20.149999999999999" customHeight="1">
      <c r="B67" s="62"/>
      <c r="C67" s="62"/>
      <c r="D67" s="33" t="s">
        <v>135</v>
      </c>
      <c r="E67" s="36" t="str">
        <f t="shared" si="0"/>
        <v>Select Type of home office</v>
      </c>
      <c r="F67" s="36" t="str">
        <f>_xlfn.XLOOKUP(C67,DB!$E$3262:$E$3493,DB!$J$3262:$J$3493,"Select country",0,1)</f>
        <v>Select country</v>
      </c>
      <c r="G67" s="61"/>
      <c r="H67" s="113"/>
      <c r="I67" s="113"/>
      <c r="J67" s="114"/>
      <c r="K67" s="45" t="str">
        <f t="shared" si="1"/>
        <v>-</v>
      </c>
    </row>
    <row r="68" spans="2:11" ht="20.149999999999999" customHeight="1">
      <c r="B68" s="62"/>
      <c r="C68" s="62"/>
      <c r="D68" s="33" t="s">
        <v>135</v>
      </c>
      <c r="E68" s="36" t="str">
        <f t="shared" si="0"/>
        <v>Select Type of home office</v>
      </c>
      <c r="F68" s="36" t="str">
        <f>_xlfn.XLOOKUP(C68,DB!$E$3262:$E$3493,DB!$J$3262:$J$3493,"Select country",0,1)</f>
        <v>Select country</v>
      </c>
      <c r="G68" s="61"/>
      <c r="H68" s="113"/>
      <c r="I68" s="113"/>
      <c r="J68" s="114"/>
      <c r="K68" s="45" t="str">
        <f t="shared" si="1"/>
        <v>-</v>
      </c>
    </row>
    <row r="69" spans="2:11" ht="20.149999999999999" customHeight="1">
      <c r="B69" s="62"/>
      <c r="C69" s="62"/>
      <c r="D69" s="33" t="s">
        <v>135</v>
      </c>
      <c r="E69" s="36" t="str">
        <f t="shared" si="0"/>
        <v>Select Type of home office</v>
      </c>
      <c r="F69" s="36" t="str">
        <f>_xlfn.XLOOKUP(C69,DB!$E$3262:$E$3493,DB!$J$3262:$J$3493,"Select country",0,1)</f>
        <v>Select country</v>
      </c>
      <c r="G69" s="61"/>
      <c r="H69" s="113"/>
      <c r="I69" s="113"/>
      <c r="J69" s="114"/>
      <c r="K69" s="45" t="str">
        <f t="shared" si="1"/>
        <v>-</v>
      </c>
    </row>
    <row r="70" spans="2:11" ht="20.149999999999999" customHeight="1">
      <c r="B70" s="62"/>
      <c r="C70" s="62"/>
      <c r="D70" s="33" t="s">
        <v>135</v>
      </c>
      <c r="E70" s="36" t="str">
        <f t="shared" si="0"/>
        <v>Select Type of home office</v>
      </c>
      <c r="F70" s="36" t="str">
        <f>_xlfn.XLOOKUP(C70,DB!$E$3262:$E$3493,DB!$J$3262:$J$3493,"Select country",0,1)</f>
        <v>Select country</v>
      </c>
      <c r="G70" s="61"/>
      <c r="H70" s="113"/>
      <c r="I70" s="113"/>
      <c r="J70" s="114"/>
      <c r="K70" s="45" t="str">
        <f t="shared" si="1"/>
        <v>-</v>
      </c>
    </row>
    <row r="71" spans="2:11" ht="20.149999999999999" customHeight="1">
      <c r="B71" s="62"/>
      <c r="C71" s="62"/>
      <c r="D71" s="33" t="s">
        <v>135</v>
      </c>
      <c r="E71" s="36" t="str">
        <f t="shared" ref="E71:E100" si="2">IF(B71&lt;&gt;"",VLOOKUP(B71,$S$6:$U$8,3,FALSE),"Select Type of home office")</f>
        <v>Select Type of home office</v>
      </c>
      <c r="F71" s="36" t="str">
        <f>_xlfn.XLOOKUP(C71,DB!$E$3262:$E$3493,DB!$J$3262:$J$3493,"Select country",0,1)</f>
        <v>Select country</v>
      </c>
      <c r="G71" s="61"/>
      <c r="H71" s="113"/>
      <c r="I71" s="113"/>
      <c r="J71" s="114"/>
      <c r="K71" s="45" t="str">
        <f t="shared" ref="K71:K100" si="3">IF(ISBLANK(C71),"-",G71*(H71*160)*I71*E71*F71*J71)</f>
        <v>-</v>
      </c>
    </row>
    <row r="72" spans="2:11" ht="20.149999999999999" customHeight="1">
      <c r="B72" s="62"/>
      <c r="C72" s="62"/>
      <c r="D72" s="33" t="s">
        <v>135</v>
      </c>
      <c r="E72" s="36" t="str">
        <f t="shared" si="2"/>
        <v>Select Type of home office</v>
      </c>
      <c r="F72" s="36" t="str">
        <f>_xlfn.XLOOKUP(C72,DB!$E$3262:$E$3493,DB!$J$3262:$J$3493,"Select country",0,1)</f>
        <v>Select country</v>
      </c>
      <c r="G72" s="61"/>
      <c r="H72" s="113"/>
      <c r="I72" s="113"/>
      <c r="J72" s="114"/>
      <c r="K72" s="45" t="str">
        <f t="shared" si="3"/>
        <v>-</v>
      </c>
    </row>
    <row r="73" spans="2:11" ht="20.149999999999999" customHeight="1">
      <c r="B73" s="62"/>
      <c r="C73" s="62"/>
      <c r="D73" s="33" t="s">
        <v>135</v>
      </c>
      <c r="E73" s="36" t="str">
        <f t="shared" si="2"/>
        <v>Select Type of home office</v>
      </c>
      <c r="F73" s="36" t="str">
        <f>_xlfn.XLOOKUP(C73,DB!$E$3262:$E$3493,DB!$J$3262:$J$3493,"Select country",0,1)</f>
        <v>Select country</v>
      </c>
      <c r="G73" s="61"/>
      <c r="H73" s="113"/>
      <c r="I73" s="113"/>
      <c r="J73" s="114"/>
      <c r="K73" s="45" t="str">
        <f t="shared" si="3"/>
        <v>-</v>
      </c>
    </row>
    <row r="74" spans="2:11" ht="20.149999999999999" customHeight="1">
      <c r="B74" s="62"/>
      <c r="C74" s="62"/>
      <c r="D74" s="33" t="s">
        <v>135</v>
      </c>
      <c r="E74" s="36" t="str">
        <f t="shared" si="2"/>
        <v>Select Type of home office</v>
      </c>
      <c r="F74" s="36" t="str">
        <f>_xlfn.XLOOKUP(C74,DB!$E$3262:$E$3493,DB!$J$3262:$J$3493,"Select country",0,1)</f>
        <v>Select country</v>
      </c>
      <c r="G74" s="61"/>
      <c r="H74" s="113"/>
      <c r="I74" s="113"/>
      <c r="J74" s="114"/>
      <c r="K74" s="45" t="str">
        <f t="shared" si="3"/>
        <v>-</v>
      </c>
    </row>
    <row r="75" spans="2:11" ht="20.149999999999999" customHeight="1">
      <c r="B75" s="62"/>
      <c r="C75" s="62"/>
      <c r="D75" s="33" t="s">
        <v>135</v>
      </c>
      <c r="E75" s="36" t="str">
        <f t="shared" si="2"/>
        <v>Select Type of home office</v>
      </c>
      <c r="F75" s="36" t="str">
        <f>_xlfn.XLOOKUP(C75,DB!$E$3262:$E$3493,DB!$J$3262:$J$3493,"Select country",0,1)</f>
        <v>Select country</v>
      </c>
      <c r="G75" s="61"/>
      <c r="H75" s="113"/>
      <c r="I75" s="113"/>
      <c r="J75" s="114"/>
      <c r="K75" s="45" t="str">
        <f t="shared" si="3"/>
        <v>-</v>
      </c>
    </row>
    <row r="76" spans="2:11" ht="20.149999999999999" customHeight="1">
      <c r="B76" s="62"/>
      <c r="C76" s="62"/>
      <c r="D76" s="33" t="s">
        <v>135</v>
      </c>
      <c r="E76" s="36" t="str">
        <f t="shared" si="2"/>
        <v>Select Type of home office</v>
      </c>
      <c r="F76" s="36" t="str">
        <f>_xlfn.XLOOKUP(C76,DB!$E$3262:$E$3493,DB!$J$3262:$J$3493,"Select country",0,1)</f>
        <v>Select country</v>
      </c>
      <c r="G76" s="61"/>
      <c r="H76" s="113"/>
      <c r="I76" s="113"/>
      <c r="J76" s="114"/>
      <c r="K76" s="45" t="str">
        <f t="shared" si="3"/>
        <v>-</v>
      </c>
    </row>
    <row r="77" spans="2:11" ht="20.149999999999999" customHeight="1">
      <c r="B77" s="62"/>
      <c r="C77" s="62"/>
      <c r="D77" s="33" t="s">
        <v>135</v>
      </c>
      <c r="E77" s="36" t="str">
        <f t="shared" si="2"/>
        <v>Select Type of home office</v>
      </c>
      <c r="F77" s="36" t="str">
        <f>_xlfn.XLOOKUP(C77,DB!$E$3262:$E$3493,DB!$J$3262:$J$3493,"Select country",0,1)</f>
        <v>Select country</v>
      </c>
      <c r="G77" s="61"/>
      <c r="H77" s="113"/>
      <c r="I77" s="113"/>
      <c r="J77" s="114"/>
      <c r="K77" s="45" t="str">
        <f t="shared" si="3"/>
        <v>-</v>
      </c>
    </row>
    <row r="78" spans="2:11" ht="20.149999999999999" customHeight="1">
      <c r="B78" s="62"/>
      <c r="C78" s="62"/>
      <c r="D78" s="33" t="s">
        <v>135</v>
      </c>
      <c r="E78" s="36" t="str">
        <f t="shared" si="2"/>
        <v>Select Type of home office</v>
      </c>
      <c r="F78" s="36" t="str">
        <f>_xlfn.XLOOKUP(C78,DB!$E$3262:$E$3493,DB!$J$3262:$J$3493,"Select country",0,1)</f>
        <v>Select country</v>
      </c>
      <c r="G78" s="61"/>
      <c r="H78" s="113"/>
      <c r="I78" s="113"/>
      <c r="J78" s="114"/>
      <c r="K78" s="45" t="str">
        <f t="shared" si="3"/>
        <v>-</v>
      </c>
    </row>
    <row r="79" spans="2:11" ht="20.149999999999999" customHeight="1">
      <c r="B79" s="62"/>
      <c r="C79" s="62"/>
      <c r="D79" s="33" t="s">
        <v>135</v>
      </c>
      <c r="E79" s="36" t="str">
        <f t="shared" si="2"/>
        <v>Select Type of home office</v>
      </c>
      <c r="F79" s="36" t="str">
        <f>_xlfn.XLOOKUP(C79,DB!$E$3262:$E$3493,DB!$J$3262:$J$3493,"Select country",0,1)</f>
        <v>Select country</v>
      </c>
      <c r="G79" s="61"/>
      <c r="H79" s="113"/>
      <c r="I79" s="113"/>
      <c r="J79" s="114"/>
      <c r="K79" s="45" t="str">
        <f t="shared" si="3"/>
        <v>-</v>
      </c>
    </row>
    <row r="80" spans="2:11" ht="20.149999999999999" customHeight="1">
      <c r="B80" s="62"/>
      <c r="C80" s="62"/>
      <c r="D80" s="33" t="s">
        <v>135</v>
      </c>
      <c r="E80" s="36" t="str">
        <f t="shared" si="2"/>
        <v>Select Type of home office</v>
      </c>
      <c r="F80" s="36" t="str">
        <f>_xlfn.XLOOKUP(C80,DB!$E$3262:$E$3493,DB!$J$3262:$J$3493,"Select country",0,1)</f>
        <v>Select country</v>
      </c>
      <c r="G80" s="61"/>
      <c r="H80" s="113"/>
      <c r="I80" s="113"/>
      <c r="J80" s="114"/>
      <c r="K80" s="45" t="str">
        <f t="shared" si="3"/>
        <v>-</v>
      </c>
    </row>
    <row r="81" spans="2:11" ht="20.149999999999999" customHeight="1">
      <c r="B81" s="62"/>
      <c r="C81" s="62"/>
      <c r="D81" s="33" t="s">
        <v>135</v>
      </c>
      <c r="E81" s="36" t="str">
        <f t="shared" si="2"/>
        <v>Select Type of home office</v>
      </c>
      <c r="F81" s="36" t="str">
        <f>_xlfn.XLOOKUP(C81,DB!$E$3262:$E$3493,DB!$J$3262:$J$3493,"Select country",0,1)</f>
        <v>Select country</v>
      </c>
      <c r="G81" s="61"/>
      <c r="H81" s="113"/>
      <c r="I81" s="113"/>
      <c r="J81" s="114"/>
      <c r="K81" s="45" t="str">
        <f t="shared" si="3"/>
        <v>-</v>
      </c>
    </row>
    <row r="82" spans="2:11" ht="20.149999999999999" customHeight="1">
      <c r="B82" s="62"/>
      <c r="C82" s="62"/>
      <c r="D82" s="33" t="s">
        <v>135</v>
      </c>
      <c r="E82" s="36" t="str">
        <f t="shared" si="2"/>
        <v>Select Type of home office</v>
      </c>
      <c r="F82" s="36" t="str">
        <f>_xlfn.XLOOKUP(C82,DB!$E$3262:$E$3493,DB!$J$3262:$J$3493,"Select country",0,1)</f>
        <v>Select country</v>
      </c>
      <c r="G82" s="61"/>
      <c r="H82" s="113"/>
      <c r="I82" s="113"/>
      <c r="J82" s="114"/>
      <c r="K82" s="45" t="str">
        <f t="shared" si="3"/>
        <v>-</v>
      </c>
    </row>
    <row r="83" spans="2:11" ht="20.149999999999999" customHeight="1">
      <c r="B83" s="62"/>
      <c r="C83" s="62"/>
      <c r="D83" s="33" t="s">
        <v>135</v>
      </c>
      <c r="E83" s="36" t="str">
        <f t="shared" si="2"/>
        <v>Select Type of home office</v>
      </c>
      <c r="F83" s="36" t="str">
        <f>_xlfn.XLOOKUP(C83,DB!$E$3262:$E$3493,DB!$J$3262:$J$3493,"Select country",0,1)</f>
        <v>Select country</v>
      </c>
      <c r="G83" s="61"/>
      <c r="H83" s="113"/>
      <c r="I83" s="113"/>
      <c r="J83" s="114"/>
      <c r="K83" s="45" t="str">
        <f t="shared" si="3"/>
        <v>-</v>
      </c>
    </row>
    <row r="84" spans="2:11" ht="20.149999999999999" customHeight="1">
      <c r="B84" s="62"/>
      <c r="C84" s="62"/>
      <c r="D84" s="33" t="s">
        <v>135</v>
      </c>
      <c r="E84" s="36" t="str">
        <f t="shared" si="2"/>
        <v>Select Type of home office</v>
      </c>
      <c r="F84" s="36" t="str">
        <f>_xlfn.XLOOKUP(C84,DB!$E$3262:$E$3493,DB!$J$3262:$J$3493,"Select country",0,1)</f>
        <v>Select country</v>
      </c>
      <c r="G84" s="61"/>
      <c r="H84" s="113"/>
      <c r="I84" s="113"/>
      <c r="J84" s="114"/>
      <c r="K84" s="45" t="str">
        <f t="shared" si="3"/>
        <v>-</v>
      </c>
    </row>
    <row r="85" spans="2:11" ht="20.149999999999999" customHeight="1">
      <c r="B85" s="62"/>
      <c r="C85" s="62"/>
      <c r="D85" s="33" t="s">
        <v>135</v>
      </c>
      <c r="E85" s="36" t="str">
        <f t="shared" si="2"/>
        <v>Select Type of home office</v>
      </c>
      <c r="F85" s="36" t="str">
        <f>_xlfn.XLOOKUP(C85,DB!$E$3262:$E$3493,DB!$J$3262:$J$3493,"Select country",0,1)</f>
        <v>Select country</v>
      </c>
      <c r="G85" s="61"/>
      <c r="H85" s="113"/>
      <c r="I85" s="113"/>
      <c r="J85" s="114"/>
      <c r="K85" s="45" t="str">
        <f t="shared" si="3"/>
        <v>-</v>
      </c>
    </row>
    <row r="86" spans="2:11" ht="20.149999999999999" customHeight="1">
      <c r="B86" s="62"/>
      <c r="C86" s="62"/>
      <c r="D86" s="33" t="s">
        <v>135</v>
      </c>
      <c r="E86" s="36" t="str">
        <f t="shared" si="2"/>
        <v>Select Type of home office</v>
      </c>
      <c r="F86" s="36" t="str">
        <f>_xlfn.XLOOKUP(C86,DB!$E$3262:$E$3493,DB!$J$3262:$J$3493,"Select country",0,1)</f>
        <v>Select country</v>
      </c>
      <c r="G86" s="61"/>
      <c r="H86" s="113"/>
      <c r="I86" s="113"/>
      <c r="J86" s="114"/>
      <c r="K86" s="45" t="str">
        <f t="shared" si="3"/>
        <v>-</v>
      </c>
    </row>
    <row r="87" spans="2:11" ht="20.149999999999999" customHeight="1">
      <c r="B87" s="62"/>
      <c r="C87" s="62"/>
      <c r="D87" s="33" t="s">
        <v>135</v>
      </c>
      <c r="E87" s="36" t="str">
        <f t="shared" si="2"/>
        <v>Select Type of home office</v>
      </c>
      <c r="F87" s="36" t="str">
        <f>_xlfn.XLOOKUP(C87,DB!$E$3262:$E$3493,DB!$J$3262:$J$3493,"Select country",0,1)</f>
        <v>Select country</v>
      </c>
      <c r="G87" s="61"/>
      <c r="H87" s="113"/>
      <c r="I87" s="113"/>
      <c r="J87" s="114"/>
      <c r="K87" s="45" t="str">
        <f t="shared" si="3"/>
        <v>-</v>
      </c>
    </row>
    <row r="88" spans="2:11" ht="20.149999999999999" customHeight="1">
      <c r="B88" s="62"/>
      <c r="C88" s="62"/>
      <c r="D88" s="33" t="s">
        <v>135</v>
      </c>
      <c r="E88" s="36" t="str">
        <f t="shared" si="2"/>
        <v>Select Type of home office</v>
      </c>
      <c r="F88" s="36" t="str">
        <f>_xlfn.XLOOKUP(C88,DB!$E$3262:$E$3493,DB!$J$3262:$J$3493,"Select country",0,1)</f>
        <v>Select country</v>
      </c>
      <c r="G88" s="61"/>
      <c r="H88" s="113"/>
      <c r="I88" s="113"/>
      <c r="J88" s="114"/>
      <c r="K88" s="45" t="str">
        <f t="shared" si="3"/>
        <v>-</v>
      </c>
    </row>
    <row r="89" spans="2:11" ht="20.149999999999999" customHeight="1">
      <c r="B89" s="62"/>
      <c r="C89" s="62"/>
      <c r="D89" s="33" t="s">
        <v>135</v>
      </c>
      <c r="E89" s="36" t="str">
        <f t="shared" si="2"/>
        <v>Select Type of home office</v>
      </c>
      <c r="F89" s="36" t="str">
        <f>_xlfn.XLOOKUP(C89,DB!$E$3262:$E$3493,DB!$J$3262:$J$3493,"Select country",0,1)</f>
        <v>Select country</v>
      </c>
      <c r="G89" s="61"/>
      <c r="H89" s="113"/>
      <c r="I89" s="113"/>
      <c r="J89" s="114"/>
      <c r="K89" s="45" t="str">
        <f t="shared" si="3"/>
        <v>-</v>
      </c>
    </row>
    <row r="90" spans="2:11" ht="20.149999999999999" customHeight="1">
      <c r="B90" s="62"/>
      <c r="C90" s="62"/>
      <c r="D90" s="33" t="s">
        <v>135</v>
      </c>
      <c r="E90" s="36" t="str">
        <f t="shared" si="2"/>
        <v>Select Type of home office</v>
      </c>
      <c r="F90" s="36" t="str">
        <f>_xlfn.XLOOKUP(C90,DB!$E$3262:$E$3493,DB!$J$3262:$J$3493,"Select country",0,1)</f>
        <v>Select country</v>
      </c>
      <c r="G90" s="61"/>
      <c r="H90" s="113"/>
      <c r="I90" s="113"/>
      <c r="J90" s="114"/>
      <c r="K90" s="45" t="str">
        <f t="shared" si="3"/>
        <v>-</v>
      </c>
    </row>
    <row r="91" spans="2:11" ht="20.149999999999999" customHeight="1">
      <c r="B91" s="62"/>
      <c r="C91" s="62"/>
      <c r="D91" s="33" t="s">
        <v>135</v>
      </c>
      <c r="E91" s="36" t="str">
        <f t="shared" si="2"/>
        <v>Select Type of home office</v>
      </c>
      <c r="F91" s="36" t="str">
        <f>_xlfn.XLOOKUP(C91,DB!$E$3262:$E$3493,DB!$J$3262:$J$3493,"Select country",0,1)</f>
        <v>Select country</v>
      </c>
      <c r="G91" s="61"/>
      <c r="H91" s="113"/>
      <c r="I91" s="113"/>
      <c r="J91" s="114"/>
      <c r="K91" s="45" t="str">
        <f t="shared" si="3"/>
        <v>-</v>
      </c>
    </row>
    <row r="92" spans="2:11" ht="20.149999999999999" customHeight="1">
      <c r="B92" s="62"/>
      <c r="C92" s="62"/>
      <c r="D92" s="33" t="s">
        <v>135</v>
      </c>
      <c r="E92" s="36" t="str">
        <f t="shared" si="2"/>
        <v>Select Type of home office</v>
      </c>
      <c r="F92" s="36" t="str">
        <f>_xlfn.XLOOKUP(C92,DB!$E$3262:$E$3493,DB!$J$3262:$J$3493,"Select country",0,1)</f>
        <v>Select country</v>
      </c>
      <c r="G92" s="61"/>
      <c r="H92" s="113"/>
      <c r="I92" s="113"/>
      <c r="J92" s="114"/>
      <c r="K92" s="45" t="str">
        <f t="shared" si="3"/>
        <v>-</v>
      </c>
    </row>
    <row r="93" spans="2:11" ht="20.149999999999999" customHeight="1">
      <c r="B93" s="62"/>
      <c r="C93" s="62"/>
      <c r="D93" s="33" t="s">
        <v>135</v>
      </c>
      <c r="E93" s="36" t="str">
        <f t="shared" si="2"/>
        <v>Select Type of home office</v>
      </c>
      <c r="F93" s="36" t="str">
        <f>_xlfn.XLOOKUP(C93,DB!$E$3262:$E$3493,DB!$J$3262:$J$3493,"Select country",0,1)</f>
        <v>Select country</v>
      </c>
      <c r="G93" s="61"/>
      <c r="H93" s="113"/>
      <c r="I93" s="113"/>
      <c r="J93" s="114"/>
      <c r="K93" s="45" t="str">
        <f t="shared" si="3"/>
        <v>-</v>
      </c>
    </row>
    <row r="94" spans="2:11" ht="20.149999999999999" customHeight="1">
      <c r="B94" s="62"/>
      <c r="C94" s="62"/>
      <c r="D94" s="33" t="s">
        <v>135</v>
      </c>
      <c r="E94" s="36" t="str">
        <f t="shared" si="2"/>
        <v>Select Type of home office</v>
      </c>
      <c r="F94" s="36" t="str">
        <f>_xlfn.XLOOKUP(C94,DB!$E$3262:$E$3493,DB!$J$3262:$J$3493,"Select country",0,1)</f>
        <v>Select country</v>
      </c>
      <c r="G94" s="61"/>
      <c r="H94" s="113"/>
      <c r="I94" s="113"/>
      <c r="J94" s="114"/>
      <c r="K94" s="45" t="str">
        <f t="shared" si="3"/>
        <v>-</v>
      </c>
    </row>
    <row r="95" spans="2:11" ht="20.149999999999999" customHeight="1">
      <c r="B95" s="62"/>
      <c r="C95" s="62"/>
      <c r="D95" s="33" t="s">
        <v>135</v>
      </c>
      <c r="E95" s="36" t="str">
        <f t="shared" si="2"/>
        <v>Select Type of home office</v>
      </c>
      <c r="F95" s="36" t="str">
        <f>_xlfn.XLOOKUP(C95,DB!$E$3262:$E$3493,DB!$J$3262:$J$3493,"Select country",0,1)</f>
        <v>Select country</v>
      </c>
      <c r="G95" s="61"/>
      <c r="H95" s="113"/>
      <c r="I95" s="113"/>
      <c r="J95" s="114"/>
      <c r="K95" s="45" t="str">
        <f t="shared" si="3"/>
        <v>-</v>
      </c>
    </row>
    <row r="96" spans="2:11" ht="20.149999999999999" customHeight="1">
      <c r="B96" s="62"/>
      <c r="C96" s="62"/>
      <c r="D96" s="33" t="s">
        <v>135</v>
      </c>
      <c r="E96" s="36" t="str">
        <f t="shared" si="2"/>
        <v>Select Type of home office</v>
      </c>
      <c r="F96" s="36" t="str">
        <f>_xlfn.XLOOKUP(C96,DB!$E$3262:$E$3493,DB!$J$3262:$J$3493,"Select country",0,1)</f>
        <v>Select country</v>
      </c>
      <c r="G96" s="61"/>
      <c r="H96" s="113"/>
      <c r="I96" s="113"/>
      <c r="J96" s="114"/>
      <c r="K96" s="45" t="str">
        <f t="shared" si="3"/>
        <v>-</v>
      </c>
    </row>
    <row r="97" spans="2:11" ht="20.149999999999999" customHeight="1">
      <c r="B97" s="62"/>
      <c r="C97" s="62"/>
      <c r="D97" s="33" t="s">
        <v>135</v>
      </c>
      <c r="E97" s="36" t="str">
        <f t="shared" si="2"/>
        <v>Select Type of home office</v>
      </c>
      <c r="F97" s="36" t="str">
        <f>_xlfn.XLOOKUP(C97,DB!$E$3262:$E$3493,DB!$J$3262:$J$3493,"Select country",0,1)</f>
        <v>Select country</v>
      </c>
      <c r="G97" s="61"/>
      <c r="H97" s="113"/>
      <c r="I97" s="113"/>
      <c r="J97" s="114"/>
      <c r="K97" s="45" t="str">
        <f t="shared" si="3"/>
        <v>-</v>
      </c>
    </row>
    <row r="98" spans="2:11" ht="20.149999999999999" customHeight="1">
      <c r="B98" s="62"/>
      <c r="C98" s="62"/>
      <c r="D98" s="33" t="s">
        <v>135</v>
      </c>
      <c r="E98" s="36" t="str">
        <f t="shared" si="2"/>
        <v>Select Type of home office</v>
      </c>
      <c r="F98" s="36" t="str">
        <f>_xlfn.XLOOKUP(C98,DB!$E$3262:$E$3493,DB!$J$3262:$J$3493,"Select country",0,1)</f>
        <v>Select country</v>
      </c>
      <c r="G98" s="61"/>
      <c r="H98" s="113"/>
      <c r="I98" s="113"/>
      <c r="J98" s="114"/>
      <c r="K98" s="45" t="str">
        <f t="shared" si="3"/>
        <v>-</v>
      </c>
    </row>
    <row r="99" spans="2:11" ht="20.149999999999999" customHeight="1">
      <c r="B99" s="62"/>
      <c r="C99" s="62"/>
      <c r="D99" s="33" t="s">
        <v>135</v>
      </c>
      <c r="E99" s="36" t="str">
        <f t="shared" si="2"/>
        <v>Select Type of home office</v>
      </c>
      <c r="F99" s="36" t="str">
        <f>_xlfn.XLOOKUP(C99,DB!$E$3262:$E$3493,DB!$J$3262:$J$3493,"Select country",0,1)</f>
        <v>Select country</v>
      </c>
      <c r="G99" s="61"/>
      <c r="H99" s="113"/>
      <c r="I99" s="113"/>
      <c r="J99" s="114"/>
      <c r="K99" s="45" t="str">
        <f t="shared" si="3"/>
        <v>-</v>
      </c>
    </row>
    <row r="100" spans="2:11" ht="20.149999999999999" customHeight="1">
      <c r="B100" s="62"/>
      <c r="C100" s="62"/>
      <c r="D100" s="33" t="s">
        <v>135</v>
      </c>
      <c r="E100" s="36" t="str">
        <f t="shared" si="2"/>
        <v>Select Type of home office</v>
      </c>
      <c r="F100" s="36" t="str">
        <f>_xlfn.XLOOKUP(C100,DB!$E$3262:$E$3493,DB!$J$3262:$J$3493,"Select country",0,1)</f>
        <v>Select country</v>
      </c>
      <c r="G100" s="61"/>
      <c r="H100" s="113"/>
      <c r="I100" s="113"/>
      <c r="J100" s="114"/>
      <c r="K100" s="45" t="str">
        <f t="shared" si="3"/>
        <v>-</v>
      </c>
    </row>
  </sheetData>
  <sheetProtection selectLockedCells="1"/>
  <mergeCells count="3">
    <mergeCell ref="B3:K3"/>
    <mergeCell ref="B4:K4"/>
    <mergeCell ref="B2:E2"/>
  </mergeCells>
  <dataValidations count="1">
    <dataValidation type="list" allowBlank="1" showInputMessage="1" showErrorMessage="1" sqref="B6:B100" xr:uid="{E20969CC-B440-43A3-A8AC-382359236781}">
      <formula1>$S$6:$S$8</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AD26D4D-C5DA-442F-B9C6-418B44BC959A}">
          <x14:formula1>
            <xm:f>DB!$E$3262:$E$3493</xm:f>
          </x14:formula1>
          <xm:sqref>C6:C100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3CB9C-7BBC-4C72-850D-218E3F128DEA}">
  <dimension ref="A2:AM18"/>
  <sheetViews>
    <sheetView topLeftCell="Z1" workbookViewId="0">
      <selection activeCell="AO3" sqref="AO3"/>
    </sheetView>
  </sheetViews>
  <sheetFormatPr defaultRowHeight="15.5"/>
  <sheetData>
    <row r="2" spans="1:39">
      <c r="A2" t="s">
        <v>605</v>
      </c>
      <c r="C2" t="s">
        <v>212</v>
      </c>
      <c r="E2" t="s">
        <v>618</v>
      </c>
      <c r="G2" t="s">
        <v>218</v>
      </c>
      <c r="I2" t="s">
        <v>623</v>
      </c>
      <c r="K2" t="s">
        <v>580</v>
      </c>
      <c r="M2" t="s">
        <v>11</v>
      </c>
      <c r="O2" t="s">
        <v>17</v>
      </c>
      <c r="Q2" t="s">
        <v>11</v>
      </c>
      <c r="S2" t="s">
        <v>35</v>
      </c>
      <c r="U2" t="s">
        <v>11</v>
      </c>
      <c r="W2" t="s">
        <v>182</v>
      </c>
      <c r="Y2" t="s">
        <v>559</v>
      </c>
      <c r="AA2" t="s">
        <v>153</v>
      </c>
      <c r="AC2" t="s">
        <v>184</v>
      </c>
      <c r="AE2" t="s">
        <v>558</v>
      </c>
      <c r="AG2" t="s">
        <v>162</v>
      </c>
      <c r="AI2" t="s">
        <v>168</v>
      </c>
      <c r="AK2" t="s">
        <v>429</v>
      </c>
      <c r="AM2" t="s">
        <v>201</v>
      </c>
    </row>
    <row r="3" spans="1:39">
      <c r="A3" t="s">
        <v>609</v>
      </c>
      <c r="C3" t="s">
        <v>136</v>
      </c>
      <c r="E3" t="s">
        <v>619</v>
      </c>
      <c r="G3" t="s">
        <v>219</v>
      </c>
      <c r="I3" t="s">
        <v>624</v>
      </c>
      <c r="K3" t="s">
        <v>10</v>
      </c>
      <c r="M3" t="s">
        <v>405</v>
      </c>
      <c r="O3" t="s">
        <v>18</v>
      </c>
      <c r="Q3" t="s">
        <v>405</v>
      </c>
      <c r="S3" t="s">
        <v>36</v>
      </c>
      <c r="U3" t="s">
        <v>582</v>
      </c>
      <c r="W3" t="s">
        <v>144</v>
      </c>
      <c r="Y3" t="s">
        <v>560</v>
      </c>
      <c r="AA3" t="s">
        <v>154</v>
      </c>
      <c r="AC3" t="s">
        <v>185</v>
      </c>
      <c r="AE3" t="s">
        <v>150</v>
      </c>
      <c r="AG3" t="s">
        <v>162</v>
      </c>
      <c r="AI3" t="s">
        <v>166</v>
      </c>
      <c r="AK3" t="s">
        <v>631</v>
      </c>
      <c r="AM3" t="s">
        <v>424</v>
      </c>
    </row>
    <row r="4" spans="1:39">
      <c r="A4" t="s">
        <v>610</v>
      </c>
      <c r="C4" t="s">
        <v>213</v>
      </c>
      <c r="E4" t="s">
        <v>620</v>
      </c>
      <c r="G4" t="s">
        <v>220</v>
      </c>
      <c r="I4" t="s">
        <v>625</v>
      </c>
      <c r="K4" t="s">
        <v>572</v>
      </c>
      <c r="M4" t="s">
        <v>582</v>
      </c>
      <c r="O4" t="s">
        <v>19</v>
      </c>
      <c r="Q4" t="s">
        <v>582</v>
      </c>
      <c r="S4" t="s">
        <v>37</v>
      </c>
      <c r="U4" t="s">
        <v>581</v>
      </c>
      <c r="W4" t="s">
        <v>142</v>
      </c>
      <c r="Y4" t="s">
        <v>561</v>
      </c>
      <c r="AA4" t="s">
        <v>155</v>
      </c>
      <c r="AE4" t="s">
        <v>147</v>
      </c>
      <c r="AG4" t="s">
        <v>163</v>
      </c>
      <c r="AI4" t="s">
        <v>167</v>
      </c>
      <c r="AK4" t="s">
        <v>632</v>
      </c>
      <c r="AM4" t="s">
        <v>606</v>
      </c>
    </row>
    <row r="5" spans="1:39">
      <c r="A5" t="s">
        <v>611</v>
      </c>
      <c r="C5" t="s">
        <v>214</v>
      </c>
      <c r="E5" t="s">
        <v>621</v>
      </c>
      <c r="G5" t="s">
        <v>198</v>
      </c>
      <c r="I5" t="s">
        <v>626</v>
      </c>
      <c r="K5" t="s">
        <v>12</v>
      </c>
      <c r="M5" t="s">
        <v>581</v>
      </c>
      <c r="O5" t="s">
        <v>20</v>
      </c>
      <c r="Q5" t="s">
        <v>581</v>
      </c>
      <c r="S5" t="s">
        <v>38</v>
      </c>
      <c r="W5" t="s">
        <v>143</v>
      </c>
      <c r="Y5" t="s">
        <v>562</v>
      </c>
      <c r="AA5" t="s">
        <v>156</v>
      </c>
      <c r="AE5" t="s">
        <v>183</v>
      </c>
      <c r="AG5" t="s">
        <v>164</v>
      </c>
      <c r="AI5" t="s">
        <v>169</v>
      </c>
      <c r="AK5" t="s">
        <v>633</v>
      </c>
    </row>
    <row r="6" spans="1:39">
      <c r="A6" t="s">
        <v>612</v>
      </c>
      <c r="G6" t="s">
        <v>221</v>
      </c>
      <c r="K6" t="s">
        <v>13</v>
      </c>
      <c r="O6" t="s">
        <v>21</v>
      </c>
      <c r="S6" t="s">
        <v>39</v>
      </c>
      <c r="W6" t="s">
        <v>146</v>
      </c>
      <c r="Y6" t="s">
        <v>563</v>
      </c>
      <c r="AI6" t="s">
        <v>170</v>
      </c>
    </row>
    <row r="7" spans="1:39">
      <c r="A7" t="s">
        <v>613</v>
      </c>
      <c r="G7" t="s">
        <v>222</v>
      </c>
      <c r="K7" t="s">
        <v>14</v>
      </c>
      <c r="O7" t="s">
        <v>22</v>
      </c>
      <c r="S7" t="s">
        <v>40</v>
      </c>
      <c r="W7" t="s">
        <v>149</v>
      </c>
      <c r="Y7" t="s">
        <v>564</v>
      </c>
      <c r="AI7" t="s">
        <v>171</v>
      </c>
    </row>
    <row r="8" spans="1:39">
      <c r="A8" t="s">
        <v>614</v>
      </c>
      <c r="G8" t="s">
        <v>223</v>
      </c>
      <c r="K8" t="s">
        <v>15</v>
      </c>
      <c r="O8" t="s">
        <v>23</v>
      </c>
      <c r="W8" t="s">
        <v>152</v>
      </c>
      <c r="Y8" t="s">
        <v>565</v>
      </c>
      <c r="AI8" t="s">
        <v>172</v>
      </c>
    </row>
    <row r="9" spans="1:39">
      <c r="A9" t="s">
        <v>615</v>
      </c>
      <c r="G9" t="s">
        <v>224</v>
      </c>
      <c r="K9" t="s">
        <v>583</v>
      </c>
      <c r="O9" t="s">
        <v>24</v>
      </c>
      <c r="W9" t="s">
        <v>157</v>
      </c>
      <c r="AI9" t="s">
        <v>173</v>
      </c>
    </row>
    <row r="10" spans="1:39">
      <c r="A10" t="s">
        <v>616</v>
      </c>
      <c r="O10" t="s">
        <v>25</v>
      </c>
      <c r="W10" t="s">
        <v>175</v>
      </c>
      <c r="AI10" t="s">
        <v>174</v>
      </c>
    </row>
    <row r="11" spans="1:39">
      <c r="O11" t="s">
        <v>26</v>
      </c>
      <c r="W11" t="s">
        <v>158</v>
      </c>
    </row>
    <row r="12" spans="1:39">
      <c r="O12" t="s">
        <v>27</v>
      </c>
      <c r="W12" t="s">
        <v>165</v>
      </c>
    </row>
    <row r="13" spans="1:39">
      <c r="O13" t="s">
        <v>28</v>
      </c>
      <c r="W13" t="s">
        <v>176</v>
      </c>
    </row>
    <row r="14" spans="1:39">
      <c r="O14" t="s">
        <v>29</v>
      </c>
      <c r="W14" t="s">
        <v>181</v>
      </c>
    </row>
    <row r="15" spans="1:39">
      <c r="O15" t="s">
        <v>30</v>
      </c>
    </row>
    <row r="16" spans="1:39">
      <c r="O16" t="s">
        <v>31</v>
      </c>
    </row>
    <row r="17" spans="15:15">
      <c r="O17" t="s">
        <v>32</v>
      </c>
    </row>
    <row r="18" spans="15:15">
      <c r="O18"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55C24-9522-6A49-993B-67B4BC7D25D0}">
  <sheetPr codeName="Sheet1">
    <tabColor theme="9"/>
    <pageSetUpPr fitToPage="1"/>
  </sheetPr>
  <dimension ref="B1:F30"/>
  <sheetViews>
    <sheetView zoomScaleNormal="100" workbookViewId="0">
      <selection activeCell="B1" sqref="B1:F1"/>
    </sheetView>
  </sheetViews>
  <sheetFormatPr defaultColWidth="10.83203125" defaultRowHeight="15.5"/>
  <cols>
    <col min="1" max="1" width="6.58203125" style="41" customWidth="1"/>
    <col min="2" max="2" width="5.08203125" style="47" customWidth="1"/>
    <col min="3" max="3" width="5.08203125" style="48" customWidth="1"/>
    <col min="4" max="4" width="41.33203125" style="50" customWidth="1"/>
    <col min="5" max="5" width="39.08203125" style="49" customWidth="1"/>
    <col min="6" max="6" width="18.58203125" style="183" customWidth="1"/>
    <col min="7" max="16384" width="10.83203125" style="41"/>
  </cols>
  <sheetData>
    <row r="1" spans="2:6" ht="33" customHeight="1">
      <c r="B1" s="234" t="str">
        <f>CONCATENATE('Your organisation'!C5," - ",'Your organisation'!C8," GHG emissions report")</f>
        <v xml:space="preserve"> -  GHG emissions report</v>
      </c>
      <c r="C1" s="234"/>
      <c r="D1" s="234"/>
      <c r="E1" s="234"/>
      <c r="F1" s="234"/>
    </row>
    <row r="2" spans="2:6" ht="36" customHeight="1">
      <c r="B2" s="235" t="s">
        <v>465</v>
      </c>
      <c r="C2" s="235"/>
      <c r="D2" s="235" t="s">
        <v>463</v>
      </c>
      <c r="E2" s="235"/>
      <c r="F2" s="180" t="s">
        <v>509</v>
      </c>
    </row>
    <row r="3" spans="2:6" ht="36" customHeight="1">
      <c r="B3" s="236" t="s">
        <v>464</v>
      </c>
      <c r="C3" s="236" t="s">
        <v>442</v>
      </c>
      <c r="D3" s="231" t="s">
        <v>450</v>
      </c>
      <c r="E3" s="106" t="s">
        <v>432</v>
      </c>
      <c r="F3" s="179">
        <f>SUM(Fuels!H6:H36)/1000</f>
        <v>0</v>
      </c>
    </row>
    <row r="4" spans="2:6" ht="36" customHeight="1">
      <c r="B4" s="237"/>
      <c r="C4" s="237"/>
      <c r="D4" s="231"/>
      <c r="E4" s="145" t="s">
        <v>584</v>
      </c>
      <c r="F4" s="179">
        <f>SUM(Bioenergy!H6:H23)/1000</f>
        <v>0</v>
      </c>
    </row>
    <row r="5" spans="2:6" ht="36" customHeight="1">
      <c r="B5" s="237"/>
      <c r="C5" s="237"/>
      <c r="D5" s="231"/>
      <c r="E5" s="106" t="s">
        <v>433</v>
      </c>
      <c r="F5" s="179">
        <f>SUM(Refrigerants!I8:I173)/1000</f>
        <v>0</v>
      </c>
    </row>
    <row r="6" spans="2:6" ht="36" customHeight="1">
      <c r="B6" s="237"/>
      <c r="C6" s="237"/>
      <c r="D6" s="231" t="s">
        <v>452</v>
      </c>
      <c r="E6" s="106" t="s">
        <v>451</v>
      </c>
      <c r="F6" s="179">
        <f>SUMPRODUCT('Owned vehicles'!G8:G79,'Owned vehicles'!I8:I79)/1000</f>
        <v>0</v>
      </c>
    </row>
    <row r="7" spans="2:6" ht="36" customHeight="1">
      <c r="B7" s="237"/>
      <c r="C7" s="237"/>
      <c r="D7" s="231"/>
      <c r="E7" s="106" t="s">
        <v>453</v>
      </c>
      <c r="F7" s="179">
        <f>SUMPRODUCT('Owned vehicles'!G80:G135,'Owned vehicles'!I80:I135)/1000</f>
        <v>0</v>
      </c>
    </row>
    <row r="8" spans="2:6" ht="36" customHeight="1">
      <c r="B8" s="237"/>
      <c r="C8" s="238"/>
      <c r="D8" s="232" t="s">
        <v>764</v>
      </c>
      <c r="E8" s="233"/>
      <c r="F8" s="181">
        <f>SUM(F3:F7)</f>
        <v>0</v>
      </c>
    </row>
    <row r="9" spans="2:6" ht="36" customHeight="1">
      <c r="B9" s="237"/>
      <c r="C9" s="236" t="s">
        <v>443</v>
      </c>
      <c r="D9" s="239" t="s">
        <v>454</v>
      </c>
      <c r="E9" s="106" t="s">
        <v>190</v>
      </c>
      <c r="F9" s="179">
        <f>SUM('Electricity; heat; cooling; T&amp;D'!I6,'Electricity; heat; cooling; T&amp;D'!I8)/1000</f>
        <v>0</v>
      </c>
    </row>
    <row r="10" spans="2:6" ht="36" customHeight="1">
      <c r="B10" s="237"/>
      <c r="C10" s="237"/>
      <c r="D10" s="240"/>
      <c r="E10" s="106" t="s">
        <v>0</v>
      </c>
      <c r="F10" s="179">
        <f>SUM('Electricity; heat; cooling; T&amp;D'!H12)/1000</f>
        <v>0</v>
      </c>
    </row>
    <row r="11" spans="2:6" ht="36" customHeight="1">
      <c r="B11" s="237"/>
      <c r="C11" s="237"/>
      <c r="D11" s="240"/>
      <c r="E11" s="106" t="s">
        <v>137</v>
      </c>
      <c r="F11" s="179">
        <f>SUMPRODUCT('Owned vehicles'!H8:H135,'Owned vehicles'!I8:I135)/1000</f>
        <v>0</v>
      </c>
    </row>
    <row r="12" spans="2:6" ht="36" customHeight="1">
      <c r="B12" s="237"/>
      <c r="C12" s="237"/>
      <c r="D12" s="241"/>
      <c r="E12" s="112" t="s">
        <v>547</v>
      </c>
      <c r="F12" s="179">
        <f>SUM('Electricity; heat; cooling; T&amp;D'!G17)/1000</f>
        <v>0</v>
      </c>
    </row>
    <row r="13" spans="2:6" ht="36" customHeight="1">
      <c r="B13" s="237"/>
      <c r="C13" s="238"/>
      <c r="D13" s="232" t="s">
        <v>765</v>
      </c>
      <c r="E13" s="233"/>
      <c r="F13" s="181">
        <f>SUM(F9:F12)</f>
        <v>0</v>
      </c>
    </row>
    <row r="14" spans="2:6" ht="36" customHeight="1">
      <c r="B14" s="237"/>
      <c r="C14" s="236" t="s">
        <v>444</v>
      </c>
      <c r="D14" s="231" t="s">
        <v>455</v>
      </c>
      <c r="E14" s="106" t="s">
        <v>456</v>
      </c>
      <c r="F14" s="179">
        <f>SUM('WTT- fuels'!H6:H36)/1000</f>
        <v>0</v>
      </c>
    </row>
    <row r="15" spans="2:6" ht="36" customHeight="1">
      <c r="B15" s="237"/>
      <c r="C15" s="237"/>
      <c r="D15" s="231"/>
      <c r="E15" s="106" t="s">
        <v>445</v>
      </c>
      <c r="F15" s="179">
        <f>(SUM('Electricity; heat; cooling; T&amp;D'!J6:J8)+'Electricity; heat; cooling; T&amp;D'!I12)/1000</f>
        <v>0</v>
      </c>
    </row>
    <row r="16" spans="2:6" ht="36" customHeight="1">
      <c r="B16" s="237"/>
      <c r="C16" s="237"/>
      <c r="D16" s="231" t="s">
        <v>458</v>
      </c>
      <c r="E16" s="106" t="s">
        <v>459</v>
      </c>
      <c r="F16" s="179">
        <f>Water!F13/1000</f>
        <v>0</v>
      </c>
    </row>
    <row r="17" spans="2:6" ht="36" customHeight="1">
      <c r="B17" s="237"/>
      <c r="C17" s="237"/>
      <c r="D17" s="231"/>
      <c r="E17" s="106" t="s">
        <v>439</v>
      </c>
      <c r="F17" s="179">
        <f>SUM('Waste disposal'!I6:I299)/1000</f>
        <v>0</v>
      </c>
    </row>
    <row r="18" spans="2:6" ht="36" customHeight="1">
      <c r="B18" s="237"/>
      <c r="C18" s="237"/>
      <c r="D18" s="231" t="s">
        <v>457</v>
      </c>
      <c r="E18" s="106" t="s">
        <v>476</v>
      </c>
      <c r="F18" s="179">
        <f>Water!F6/1000</f>
        <v>0</v>
      </c>
    </row>
    <row r="19" spans="2:6" ht="36" customHeight="1">
      <c r="B19" s="237"/>
      <c r="C19" s="237"/>
      <c r="D19" s="231"/>
      <c r="E19" s="106" t="s">
        <v>3</v>
      </c>
      <c r="F19" s="179">
        <f>SUM('Material use'!I6:I173)/1000</f>
        <v>0</v>
      </c>
    </row>
    <row r="20" spans="2:6" ht="36" customHeight="1">
      <c r="B20" s="237"/>
      <c r="C20" s="237"/>
      <c r="D20" s="231" t="s">
        <v>460</v>
      </c>
      <c r="E20" s="106" t="s">
        <v>477</v>
      </c>
      <c r="F20" s="179">
        <f>SUM('Flight and Accommodation'!F6:F2398)/1000</f>
        <v>0</v>
      </c>
    </row>
    <row r="21" spans="2:6" ht="36" customHeight="1">
      <c r="B21" s="237"/>
      <c r="C21" s="237"/>
      <c r="D21" s="231"/>
      <c r="E21" s="106" t="s">
        <v>462</v>
      </c>
      <c r="F21" s="179">
        <f>SUM('Flight and Accommodation'!N6:N2398)/1000</f>
        <v>0</v>
      </c>
    </row>
    <row r="22" spans="2:6" ht="36" customHeight="1">
      <c r="B22" s="237"/>
      <c r="C22" s="237"/>
      <c r="D22" s="231"/>
      <c r="E22" s="106" t="s">
        <v>478</v>
      </c>
      <c r="F22" s="179">
        <f>SUMIF('Business travel - land and sea'!B6:B52,"=Ferry",'Business travel - land and sea'!H6:H52)/1000</f>
        <v>0</v>
      </c>
    </row>
    <row r="23" spans="2:6" ht="36" customHeight="1">
      <c r="B23" s="237"/>
      <c r="C23" s="237"/>
      <c r="D23" s="231"/>
      <c r="E23" s="106" t="s">
        <v>479</v>
      </c>
      <c r="F23" s="179">
        <f>SUMIF('Business travel - land and sea'!B6:B52,"&lt;&gt;Ferry",'Business travel - land and sea'!H6:H52)/1000</f>
        <v>0</v>
      </c>
    </row>
    <row r="24" spans="2:6" ht="36" customHeight="1">
      <c r="B24" s="237"/>
      <c r="C24" s="237"/>
      <c r="D24" s="164" t="s">
        <v>7934</v>
      </c>
      <c r="E24" s="164" t="s">
        <v>7935</v>
      </c>
      <c r="F24" s="179">
        <f>SUM('Managed assets- electricity'!F6,'Managed assets- vehicles'!H8:H135)/1000</f>
        <v>0</v>
      </c>
    </row>
    <row r="25" spans="2:6" ht="36" customHeight="1">
      <c r="B25" s="237"/>
      <c r="C25" s="237"/>
      <c r="D25" s="106" t="s">
        <v>461</v>
      </c>
      <c r="E25" s="106" t="s">
        <v>5</v>
      </c>
      <c r="F25" s="179">
        <f>(SUM('Freighting goods'!I7:I147))/1000</f>
        <v>0</v>
      </c>
    </row>
    <row r="26" spans="2:6" ht="36" customHeight="1">
      <c r="B26" s="237"/>
      <c r="C26" s="237"/>
      <c r="D26" s="231" t="s">
        <v>480</v>
      </c>
      <c r="E26" s="231"/>
      <c r="F26" s="179">
        <f>SUM('Employees commuting'!H6:H52)/1000</f>
        <v>0</v>
      </c>
    </row>
    <row r="27" spans="2:6" ht="36" customHeight="1">
      <c r="B27" s="237"/>
      <c r="C27" s="237"/>
      <c r="D27" s="231" t="s">
        <v>528</v>
      </c>
      <c r="E27" s="231"/>
      <c r="F27" s="179">
        <f>SUM(Food!F7:F18)/1000</f>
        <v>0</v>
      </c>
    </row>
    <row r="28" spans="2:6" ht="36" customHeight="1">
      <c r="B28" s="237"/>
      <c r="C28" s="237"/>
      <c r="D28" s="231" t="s">
        <v>4075</v>
      </c>
      <c r="E28" s="231"/>
      <c r="F28" s="179">
        <f>SUM(Homeworking!K6:K100)/1000</f>
        <v>0</v>
      </c>
    </row>
    <row r="29" spans="2:6" ht="36" customHeight="1">
      <c r="B29" s="238"/>
      <c r="C29" s="238"/>
      <c r="D29" s="232" t="s">
        <v>766</v>
      </c>
      <c r="E29" s="233"/>
      <c r="F29" s="181">
        <f>SUM(F14:F28)</f>
        <v>0</v>
      </c>
    </row>
    <row r="30" spans="2:6" ht="33" customHeight="1">
      <c r="B30" s="230" t="s">
        <v>504</v>
      </c>
      <c r="C30" s="230"/>
      <c r="D30" s="230"/>
      <c r="E30" s="230"/>
      <c r="F30" s="182">
        <f>SUM(F8,F13,F29)</f>
        <v>0</v>
      </c>
    </row>
  </sheetData>
  <sheetProtection algorithmName="SHA-512" hashValue="ygxWijZ49ra8/QWu9i/q0oRwqDKyYKLtJVPoRpZ9QVIQfUygtob8CBNguaukrXkQvjVbgnjwdeIBrS1+SKpDVg==" saltValue="ndrlvig0/CtwTdFztO8lWw==" spinCount="100000" sheet="1" objects="1" scenarios="1"/>
  <mergeCells count="21">
    <mergeCell ref="B1:F1"/>
    <mergeCell ref="D2:E2"/>
    <mergeCell ref="B2:C2"/>
    <mergeCell ref="D3:D5"/>
    <mergeCell ref="D6:D7"/>
    <mergeCell ref="C3:C8"/>
    <mergeCell ref="B3:B29"/>
    <mergeCell ref="C14:C29"/>
    <mergeCell ref="D14:D15"/>
    <mergeCell ref="D9:D12"/>
    <mergeCell ref="D8:E8"/>
    <mergeCell ref="D13:E13"/>
    <mergeCell ref="C9:C13"/>
    <mergeCell ref="B30:E30"/>
    <mergeCell ref="D28:E28"/>
    <mergeCell ref="D26:E26"/>
    <mergeCell ref="D20:D23"/>
    <mergeCell ref="D16:D17"/>
    <mergeCell ref="D18:D19"/>
    <mergeCell ref="D27:E27"/>
    <mergeCell ref="D29:E29"/>
  </mergeCells>
  <pageMargins left="0.7" right="0.7" top="0.75" bottom="0.75" header="0.3" footer="0.3"/>
  <pageSetup paperSize="9" scale="7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3BE69-7E28-E34C-B9C3-9F36E3C15F17}">
  <sheetPr codeName="Sheet3">
    <tabColor theme="0"/>
  </sheetPr>
  <dimension ref="B1:N12"/>
  <sheetViews>
    <sheetView workbookViewId="0">
      <selection activeCell="C8" sqref="C8"/>
    </sheetView>
  </sheetViews>
  <sheetFormatPr defaultColWidth="27.83203125" defaultRowHeight="15.5"/>
  <cols>
    <col min="1" max="1" width="6.58203125" style="89" customWidth="1"/>
    <col min="2" max="2" width="27.83203125" style="89"/>
    <col min="3" max="3" width="65.08203125" style="89" customWidth="1"/>
    <col min="4" max="16384" width="27.83203125" style="89"/>
  </cols>
  <sheetData>
    <row r="1" spans="2:14" s="79" customFormat="1" ht="36" customHeight="1">
      <c r="B1" s="80"/>
      <c r="C1" s="81"/>
      <c r="F1" s="82"/>
      <c r="G1" s="82"/>
      <c r="I1" s="80"/>
      <c r="M1" s="83"/>
      <c r="N1" s="82"/>
    </row>
    <row r="2" spans="2:14" s="84" customFormat="1" ht="25" customHeight="1">
      <c r="B2" s="85" t="s">
        <v>472</v>
      </c>
      <c r="C2" s="86"/>
      <c r="D2" s="86"/>
      <c r="E2" s="86"/>
      <c r="F2" s="86"/>
      <c r="G2" s="87"/>
      <c r="H2" s="88"/>
      <c r="I2" s="242" t="s">
        <v>130</v>
      </c>
      <c r="J2" s="242"/>
      <c r="K2" s="242"/>
      <c r="L2" s="242"/>
      <c r="M2" s="242"/>
      <c r="N2" s="87"/>
    </row>
    <row r="3" spans="2:14" s="84" customFormat="1">
      <c r="G3" s="87"/>
      <c r="H3" s="88"/>
      <c r="I3" s="243" t="s">
        <v>129</v>
      </c>
      <c r="J3" s="243"/>
      <c r="K3" s="243"/>
      <c r="L3" s="243"/>
      <c r="M3" s="243"/>
      <c r="N3" s="87"/>
    </row>
    <row r="4" spans="2:14">
      <c r="B4" s="90" t="s">
        <v>473</v>
      </c>
    </row>
    <row r="5" spans="2:14" ht="31" customHeight="1">
      <c r="B5" s="91" t="s">
        <v>467</v>
      </c>
      <c r="C5" s="70"/>
    </row>
    <row r="6" spans="2:14" ht="31" customHeight="1">
      <c r="B6" s="91" t="s">
        <v>468</v>
      </c>
      <c r="C6" s="70"/>
      <c r="D6" s="107"/>
    </row>
    <row r="7" spans="2:14" ht="31" customHeight="1">
      <c r="B7" s="91" t="s">
        <v>471</v>
      </c>
      <c r="C7" s="70"/>
    </row>
    <row r="8" spans="2:14" ht="31" customHeight="1">
      <c r="B8" s="91" t="s">
        <v>469</v>
      </c>
      <c r="C8" s="184"/>
    </row>
    <row r="9" spans="2:14" ht="31" customHeight="1">
      <c r="B9" s="91" t="s">
        <v>470</v>
      </c>
      <c r="C9" s="184"/>
    </row>
    <row r="11" spans="2:14">
      <c r="C11" s="92"/>
    </row>
    <row r="12" spans="2:14">
      <c r="C12" s="93"/>
    </row>
  </sheetData>
  <sheetProtection sheet="1" objects="1" scenarios="1" selectLockedCells="1" autoFilter="0"/>
  <mergeCells count="2">
    <mergeCell ref="I2:M2"/>
    <mergeCell ref="I3:M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F8F6EE-ADC7-8146-BD10-D78BF9766B19}">
          <x14:formula1>
            <xm:f>DB!$E$3262:$E$3493</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BDC07-F6C3-784A-8645-E6EDADFD2D7B}">
  <sheetPr codeName="Sheet4">
    <tabColor rgb="FF8FD9D2"/>
  </sheetPr>
  <dimension ref="A1:K36"/>
  <sheetViews>
    <sheetView zoomScaleNormal="100" workbookViewId="0">
      <pane ySplit="5" topLeftCell="A6" activePane="bottomLeft" state="frozen"/>
      <selection pane="bottomLeft" activeCell="E6" sqref="E6"/>
    </sheetView>
  </sheetViews>
  <sheetFormatPr defaultColWidth="10.83203125" defaultRowHeight="14.5"/>
  <cols>
    <col min="1" max="2" width="3.58203125" style="71" customWidth="1"/>
    <col min="3" max="3" width="12.08203125" style="10" bestFit="1" customWidth="1"/>
    <col min="4" max="4" width="40.58203125" style="6" customWidth="1"/>
    <col min="5" max="5" width="9.5" style="6" bestFit="1" customWidth="1"/>
    <col min="6" max="6" width="17.08203125" style="6" customWidth="1"/>
    <col min="7" max="7" width="17.83203125" style="6" customWidth="1"/>
    <col min="8" max="8" width="14.5" style="6" customWidth="1"/>
    <col min="9" max="9" width="14.58203125" style="11" customWidth="1"/>
    <col min="10" max="10" width="13.5" style="11" customWidth="1"/>
    <col min="11" max="16384" width="10.83203125" style="6"/>
  </cols>
  <sheetData>
    <row r="1" spans="1:11" ht="15.5">
      <c r="I1" s="94"/>
      <c r="J1" s="94"/>
    </row>
    <row r="2" spans="1:11" s="7" customFormat="1" ht="15.5">
      <c r="A2" s="72"/>
      <c r="B2" s="72"/>
      <c r="C2" s="244" t="s">
        <v>7957</v>
      </c>
      <c r="D2" s="244"/>
      <c r="E2" s="244"/>
      <c r="F2" s="244"/>
      <c r="G2" s="244"/>
      <c r="H2" s="244"/>
      <c r="I2" s="244"/>
      <c r="J2" s="12"/>
      <c r="K2" s="15"/>
    </row>
    <row r="3" spans="1:11" s="7" customFormat="1" ht="84" customHeight="1">
      <c r="A3" s="72"/>
      <c r="B3" s="72"/>
      <c r="C3" s="247" t="s">
        <v>542</v>
      </c>
      <c r="D3" s="247"/>
      <c r="E3" s="247"/>
      <c r="F3" s="247"/>
      <c r="G3" s="247"/>
      <c r="H3" s="247"/>
      <c r="I3" s="247"/>
      <c r="J3" s="247"/>
      <c r="K3" s="15"/>
    </row>
    <row r="4" spans="1:11" s="7" customFormat="1" ht="31" customHeight="1">
      <c r="A4" s="72"/>
      <c r="B4" s="72"/>
      <c r="C4" s="245" t="s">
        <v>7920</v>
      </c>
      <c r="D4" s="245"/>
      <c r="E4" s="245"/>
      <c r="F4" s="245"/>
      <c r="G4" s="245"/>
      <c r="H4" s="245"/>
      <c r="I4" s="246"/>
      <c r="J4" s="12"/>
      <c r="K4" s="15"/>
    </row>
    <row r="5" spans="1:11" s="13" customFormat="1" ht="38.15" customHeight="1">
      <c r="A5" s="73"/>
      <c r="B5" s="73"/>
      <c r="C5" s="1" t="s">
        <v>132</v>
      </c>
      <c r="D5" s="1" t="s">
        <v>7</v>
      </c>
      <c r="E5" s="1" t="s">
        <v>8</v>
      </c>
      <c r="F5" s="1" t="s">
        <v>573</v>
      </c>
      <c r="G5" s="2" t="s">
        <v>191</v>
      </c>
      <c r="H5" s="2" t="s">
        <v>506</v>
      </c>
      <c r="I5" s="118"/>
    </row>
    <row r="6" spans="1:11" s="52" customFormat="1" ht="23.5" customHeight="1">
      <c r="A6" s="74" t="s">
        <v>442</v>
      </c>
      <c r="B6" s="74" t="s">
        <v>432</v>
      </c>
      <c r="C6" s="33" t="s">
        <v>9</v>
      </c>
      <c r="D6" s="33" t="s">
        <v>580</v>
      </c>
      <c r="E6" s="62"/>
      <c r="F6" s="169" t="str">
        <f>_xlfn.XLOOKUP(Fuels!I6,DB!N:N,DB!J:J,"Select Unit",0,1)</f>
        <v>Select Unit</v>
      </c>
      <c r="G6" s="60"/>
      <c r="H6" s="45" t="str">
        <f>IF(ISBLANK(E6),"-",F6*G6)</f>
        <v>-</v>
      </c>
      <c r="I6" s="74" t="str">
        <f t="shared" ref="I6:I36" si="0">_xlfn.CONCAT(A6,B6,C6,D6,E6)</f>
        <v>Scope 1FuelsGaseous fuelsButane</v>
      </c>
    </row>
    <row r="7" spans="1:11" s="52" customFormat="1" ht="23.5" customHeight="1">
      <c r="A7" s="74" t="s">
        <v>442</v>
      </c>
      <c r="B7" s="74" t="s">
        <v>432</v>
      </c>
      <c r="C7" s="33" t="s">
        <v>9</v>
      </c>
      <c r="D7" s="33" t="s">
        <v>10</v>
      </c>
      <c r="E7" s="62"/>
      <c r="F7" s="169" t="str">
        <f>_xlfn.XLOOKUP(Fuels!I7,DB!N:N,DB!J:J,"Select Unit",0,1)</f>
        <v>Select Unit</v>
      </c>
      <c r="G7" s="60"/>
      <c r="H7" s="45" t="str">
        <f t="shared" ref="H7:H36" si="1">IF(ISBLANK(E7),"-",F7*G7)</f>
        <v>-</v>
      </c>
      <c r="I7" s="74" t="str">
        <f t="shared" si="0"/>
        <v>Scope 1FuelsGaseous fuelsCNG</v>
      </c>
      <c r="J7" s="74"/>
    </row>
    <row r="8" spans="1:11" s="52" customFormat="1" ht="23.5" customHeight="1">
      <c r="A8" s="74" t="s">
        <v>442</v>
      </c>
      <c r="B8" s="74" t="s">
        <v>432</v>
      </c>
      <c r="C8" s="33" t="s">
        <v>9</v>
      </c>
      <c r="D8" s="33" t="s">
        <v>572</v>
      </c>
      <c r="E8" s="62"/>
      <c r="F8" s="169" t="str">
        <f>_xlfn.XLOOKUP(Fuels!I8,DB!N:N,DB!J:J,"Select Unit",0,1)</f>
        <v>Select Unit</v>
      </c>
      <c r="G8" s="60"/>
      <c r="H8" s="45" t="str">
        <f t="shared" si="1"/>
        <v>-</v>
      </c>
      <c r="I8" s="74" t="str">
        <f t="shared" si="0"/>
        <v>Scope 1FuelsGaseous fuelsLNG</v>
      </c>
      <c r="J8" s="74"/>
    </row>
    <row r="9" spans="1:11" s="52" customFormat="1" ht="23.5" customHeight="1">
      <c r="A9" s="74" t="s">
        <v>442</v>
      </c>
      <c r="B9" s="74" t="s">
        <v>432</v>
      </c>
      <c r="C9" s="33" t="s">
        <v>9</v>
      </c>
      <c r="D9" s="33" t="s">
        <v>12</v>
      </c>
      <c r="E9" s="62"/>
      <c r="F9" s="169" t="str">
        <f>_xlfn.XLOOKUP(Fuels!I9,DB!N:N,DB!J:J,"Select Unit",0,1)</f>
        <v>Select Unit</v>
      </c>
      <c r="G9" s="60"/>
      <c r="H9" s="45" t="str">
        <f t="shared" si="1"/>
        <v>-</v>
      </c>
      <c r="I9" s="74" t="str">
        <f t="shared" si="0"/>
        <v>Scope 1FuelsGaseous fuelsLPG</v>
      </c>
      <c r="J9" s="74"/>
    </row>
    <row r="10" spans="1:11" s="52" customFormat="1" ht="23.5" customHeight="1">
      <c r="A10" s="74" t="s">
        <v>442</v>
      </c>
      <c r="B10" s="74" t="s">
        <v>432</v>
      </c>
      <c r="C10" s="33" t="s">
        <v>9</v>
      </c>
      <c r="D10" s="33" t="s">
        <v>13</v>
      </c>
      <c r="E10" s="62"/>
      <c r="F10" s="169" t="str">
        <f>_xlfn.XLOOKUP(Fuels!I10,DB!N:N,DB!J:J,"Select Unit",0,1)</f>
        <v>Select Unit</v>
      </c>
      <c r="G10" s="60"/>
      <c r="H10" s="45" t="str">
        <f t="shared" si="1"/>
        <v>-</v>
      </c>
      <c r="I10" s="74" t="str">
        <f t="shared" si="0"/>
        <v>Scope 1FuelsGaseous fuelsNatural gas</v>
      </c>
      <c r="J10" s="74"/>
    </row>
    <row r="11" spans="1:11" s="52" customFormat="1" ht="23.5" customHeight="1">
      <c r="A11" s="74" t="s">
        <v>442</v>
      </c>
      <c r="B11" s="74" t="s">
        <v>432</v>
      </c>
      <c r="C11" s="33" t="s">
        <v>9</v>
      </c>
      <c r="D11" s="33" t="s">
        <v>14</v>
      </c>
      <c r="E11" s="62"/>
      <c r="F11" s="169" t="str">
        <f>_xlfn.XLOOKUP(Fuels!I11,DB!N:N,DB!J:J,"Select Unit",0,1)</f>
        <v>Select Unit</v>
      </c>
      <c r="G11" s="60"/>
      <c r="H11" s="45" t="str">
        <f t="shared" si="1"/>
        <v>-</v>
      </c>
      <c r="I11" s="74" t="str">
        <f t="shared" si="0"/>
        <v>Scope 1FuelsGaseous fuelsNatural gas (100% mineral blend)</v>
      </c>
      <c r="J11" s="74"/>
    </row>
    <row r="12" spans="1:11" s="52" customFormat="1" ht="23.5" customHeight="1">
      <c r="A12" s="74" t="s">
        <v>442</v>
      </c>
      <c r="B12" s="74" t="s">
        <v>432</v>
      </c>
      <c r="C12" s="33" t="s">
        <v>9</v>
      </c>
      <c r="D12" s="33" t="s">
        <v>15</v>
      </c>
      <c r="E12" s="62"/>
      <c r="F12" s="169" t="str">
        <f>_xlfn.XLOOKUP(Fuels!I12,DB!N:N,DB!J:J,"Select Unit",0,1)</f>
        <v>Select Unit</v>
      </c>
      <c r="G12" s="60"/>
      <c r="H12" s="45" t="str">
        <f t="shared" si="1"/>
        <v>-</v>
      </c>
      <c r="I12" s="74" t="str">
        <f t="shared" si="0"/>
        <v>Scope 1FuelsGaseous fuelsOther petroleum gas</v>
      </c>
      <c r="J12" s="74"/>
    </row>
    <row r="13" spans="1:11" s="52" customFormat="1" ht="23.5" customHeight="1">
      <c r="A13" s="74" t="s">
        <v>442</v>
      </c>
      <c r="B13" s="74" t="s">
        <v>432</v>
      </c>
      <c r="C13" s="33" t="s">
        <v>9</v>
      </c>
      <c r="D13" s="33" t="s">
        <v>583</v>
      </c>
      <c r="E13" s="62"/>
      <c r="F13" s="169" t="str">
        <f>_xlfn.XLOOKUP(Fuels!I13,DB!N:N,DB!J:J,"Select Unit",0,1)</f>
        <v>Select Unit</v>
      </c>
      <c r="G13" s="60"/>
      <c r="H13" s="45" t="str">
        <f t="shared" si="1"/>
        <v>-</v>
      </c>
      <c r="I13" s="74" t="str">
        <f t="shared" si="0"/>
        <v>Scope 1FuelsGaseous fuelsPropane</v>
      </c>
      <c r="J13" s="74"/>
    </row>
    <row r="14" spans="1:11" s="52" customFormat="1" ht="23.5" customHeight="1">
      <c r="A14" s="74" t="s">
        <v>442</v>
      </c>
      <c r="B14" s="74" t="s">
        <v>432</v>
      </c>
      <c r="C14" s="33" t="s">
        <v>16</v>
      </c>
      <c r="D14" s="33" t="s">
        <v>17</v>
      </c>
      <c r="E14" s="62"/>
      <c r="F14" s="169" t="str">
        <f>_xlfn.XLOOKUP(Fuels!I14,DB!N:N,DB!J:J,"Select Unit",0,1)</f>
        <v>Select Unit</v>
      </c>
      <c r="G14" s="60"/>
      <c r="H14" s="45" t="str">
        <f t="shared" si="1"/>
        <v>-</v>
      </c>
      <c r="I14" s="74" t="str">
        <f t="shared" si="0"/>
        <v>Scope 1FuelsLiquid fuelsAviation spirit</v>
      </c>
      <c r="J14" s="74"/>
    </row>
    <row r="15" spans="1:11" s="52" customFormat="1" ht="23.5" customHeight="1">
      <c r="A15" s="74" t="s">
        <v>442</v>
      </c>
      <c r="B15" s="74" t="s">
        <v>432</v>
      </c>
      <c r="C15" s="33" t="s">
        <v>16</v>
      </c>
      <c r="D15" s="33" t="s">
        <v>18</v>
      </c>
      <c r="E15" s="62"/>
      <c r="F15" s="169" t="str">
        <f>_xlfn.XLOOKUP(Fuels!I15,DB!N:N,DB!J:J,"Select Unit",0,1)</f>
        <v>Select Unit</v>
      </c>
      <c r="G15" s="60"/>
      <c r="H15" s="45" t="str">
        <f t="shared" si="1"/>
        <v>-</v>
      </c>
      <c r="I15" s="74" t="str">
        <f t="shared" si="0"/>
        <v>Scope 1FuelsLiquid fuelsAviation turbine fuel</v>
      </c>
      <c r="J15" s="74"/>
    </row>
    <row r="16" spans="1:11" s="52" customFormat="1" ht="23.5" customHeight="1">
      <c r="A16" s="74" t="s">
        <v>442</v>
      </c>
      <c r="B16" s="74" t="s">
        <v>432</v>
      </c>
      <c r="C16" s="33" t="s">
        <v>16</v>
      </c>
      <c r="D16" s="33" t="s">
        <v>19</v>
      </c>
      <c r="E16" s="62"/>
      <c r="F16" s="169" t="str">
        <f>_xlfn.XLOOKUP(Fuels!I16,DB!N:N,DB!J:J,"Select Unit",0,1)</f>
        <v>Select Unit</v>
      </c>
      <c r="G16" s="60"/>
      <c r="H16" s="45" t="str">
        <f t="shared" si="1"/>
        <v>-</v>
      </c>
      <c r="I16" s="74" t="str">
        <f t="shared" si="0"/>
        <v>Scope 1FuelsLiquid fuelsBurning oil</v>
      </c>
      <c r="J16" s="74"/>
    </row>
    <row r="17" spans="1:10" s="52" customFormat="1" ht="23.5" customHeight="1">
      <c r="A17" s="74" t="s">
        <v>442</v>
      </c>
      <c r="B17" s="74" t="s">
        <v>432</v>
      </c>
      <c r="C17" s="33" t="s">
        <v>16</v>
      </c>
      <c r="D17" s="33" t="s">
        <v>20</v>
      </c>
      <c r="E17" s="62"/>
      <c r="F17" s="169" t="str">
        <f>_xlfn.XLOOKUP(Fuels!I17,DB!N:N,DB!J:J,"Select Unit",0,1)</f>
        <v>Select Unit</v>
      </c>
      <c r="G17" s="60"/>
      <c r="H17" s="45" t="str">
        <f t="shared" si="1"/>
        <v>-</v>
      </c>
      <c r="I17" s="74" t="str">
        <f t="shared" si="0"/>
        <v>Scope 1FuelsLiquid fuelsDiesel (average biofuel blend)</v>
      </c>
      <c r="J17" s="74"/>
    </row>
    <row r="18" spans="1:10" s="52" customFormat="1" ht="23.5" customHeight="1">
      <c r="A18" s="74" t="s">
        <v>442</v>
      </c>
      <c r="B18" s="74" t="s">
        <v>432</v>
      </c>
      <c r="C18" s="33" t="s">
        <v>16</v>
      </c>
      <c r="D18" s="33" t="s">
        <v>21</v>
      </c>
      <c r="E18" s="62"/>
      <c r="F18" s="169" t="str">
        <f>_xlfn.XLOOKUP(Fuels!I18,DB!N:N,DB!J:J,"Select Unit",0,1)</f>
        <v>Select Unit</v>
      </c>
      <c r="G18" s="60"/>
      <c r="H18" s="45" t="str">
        <f t="shared" si="1"/>
        <v>-</v>
      </c>
      <c r="I18" s="74" t="str">
        <f t="shared" si="0"/>
        <v>Scope 1FuelsLiquid fuelsDiesel (100% mineral diesel)</v>
      </c>
      <c r="J18" s="54"/>
    </row>
    <row r="19" spans="1:10" ht="23.5" customHeight="1">
      <c r="A19" s="74" t="s">
        <v>442</v>
      </c>
      <c r="B19" s="74" t="s">
        <v>432</v>
      </c>
      <c r="C19" s="33" t="s">
        <v>16</v>
      </c>
      <c r="D19" s="33" t="s">
        <v>22</v>
      </c>
      <c r="E19" s="62"/>
      <c r="F19" s="169" t="str">
        <f>_xlfn.XLOOKUP(Fuels!I19,DB!N:N,DB!J:J,"Select Unit",0,1)</f>
        <v>Select Unit</v>
      </c>
      <c r="G19" s="60"/>
      <c r="H19" s="45" t="str">
        <f t="shared" si="1"/>
        <v>-</v>
      </c>
      <c r="I19" s="74" t="str">
        <f t="shared" si="0"/>
        <v>Scope 1FuelsLiquid fuelsFuel oil</v>
      </c>
    </row>
    <row r="20" spans="1:10" ht="23.5" customHeight="1">
      <c r="A20" s="74" t="s">
        <v>442</v>
      </c>
      <c r="B20" s="74" t="s">
        <v>432</v>
      </c>
      <c r="C20" s="33" t="s">
        <v>16</v>
      </c>
      <c r="D20" s="33" t="s">
        <v>23</v>
      </c>
      <c r="E20" s="62"/>
      <c r="F20" s="169" t="str">
        <f>_xlfn.XLOOKUP(Fuels!I20,DB!N:N,DB!J:J,"Select Unit",0,1)</f>
        <v>Select Unit</v>
      </c>
      <c r="G20" s="60"/>
      <c r="H20" s="45" t="str">
        <f t="shared" si="1"/>
        <v>-</v>
      </c>
      <c r="I20" s="74" t="str">
        <f t="shared" si="0"/>
        <v>Scope 1FuelsLiquid fuelsGas oil</v>
      </c>
    </row>
    <row r="21" spans="1:10" ht="23.5" customHeight="1">
      <c r="A21" s="74" t="s">
        <v>442</v>
      </c>
      <c r="B21" s="74" t="s">
        <v>432</v>
      </c>
      <c r="C21" s="33" t="s">
        <v>16</v>
      </c>
      <c r="D21" s="33" t="s">
        <v>24</v>
      </c>
      <c r="E21" s="62"/>
      <c r="F21" s="169" t="str">
        <f>_xlfn.XLOOKUP(Fuels!I21,DB!N:N,DB!J:J,"Select Unit",0,1)</f>
        <v>Select Unit</v>
      </c>
      <c r="G21" s="60"/>
      <c r="H21" s="45" t="str">
        <f t="shared" si="1"/>
        <v>-</v>
      </c>
      <c r="I21" s="74" t="str">
        <f t="shared" si="0"/>
        <v>Scope 1FuelsLiquid fuelsLubricants</v>
      </c>
    </row>
    <row r="22" spans="1:10" ht="23.5" customHeight="1">
      <c r="A22" s="74" t="s">
        <v>442</v>
      </c>
      <c r="B22" s="74" t="s">
        <v>432</v>
      </c>
      <c r="C22" s="33" t="s">
        <v>16</v>
      </c>
      <c r="D22" s="33" t="s">
        <v>25</v>
      </c>
      <c r="E22" s="62"/>
      <c r="F22" s="169" t="str">
        <f>_xlfn.XLOOKUP(Fuels!I22,DB!N:N,DB!J:J,"Select Unit",0,1)</f>
        <v>Select Unit</v>
      </c>
      <c r="G22" s="60"/>
      <c r="H22" s="45" t="str">
        <f t="shared" si="1"/>
        <v>-</v>
      </c>
      <c r="I22" s="74" t="str">
        <f t="shared" si="0"/>
        <v>Scope 1FuelsLiquid fuelsNaphtha</v>
      </c>
    </row>
    <row r="23" spans="1:10" ht="23.5" customHeight="1">
      <c r="A23" s="74" t="s">
        <v>442</v>
      </c>
      <c r="B23" s="74" t="s">
        <v>432</v>
      </c>
      <c r="C23" s="33" t="s">
        <v>16</v>
      </c>
      <c r="D23" s="33" t="s">
        <v>26</v>
      </c>
      <c r="E23" s="62"/>
      <c r="F23" s="169" t="str">
        <f>_xlfn.XLOOKUP(Fuels!I23,DB!N:N,DB!J:J,"Select Unit",0,1)</f>
        <v>Select Unit</v>
      </c>
      <c r="G23" s="60"/>
      <c r="H23" s="45" t="str">
        <f t="shared" si="1"/>
        <v>-</v>
      </c>
      <c r="I23" s="74" t="str">
        <f t="shared" si="0"/>
        <v>Scope 1FuelsLiquid fuelsPetrol (average biofuel blend)</v>
      </c>
    </row>
    <row r="24" spans="1:10" ht="23.5" customHeight="1">
      <c r="A24" s="74" t="s">
        <v>442</v>
      </c>
      <c r="B24" s="74" t="s">
        <v>432</v>
      </c>
      <c r="C24" s="33" t="s">
        <v>16</v>
      </c>
      <c r="D24" s="33" t="s">
        <v>27</v>
      </c>
      <c r="E24" s="62"/>
      <c r="F24" s="169" t="str">
        <f>_xlfn.XLOOKUP(Fuels!I24,DB!N:N,DB!J:J,"Select Unit",0,1)</f>
        <v>Select Unit</v>
      </c>
      <c r="G24" s="60"/>
      <c r="H24" s="45" t="str">
        <f t="shared" si="1"/>
        <v>-</v>
      </c>
      <c r="I24" s="74" t="str">
        <f t="shared" si="0"/>
        <v>Scope 1FuelsLiquid fuelsPetrol (100% mineral petrol)</v>
      </c>
    </row>
    <row r="25" spans="1:10" ht="23.5" customHeight="1">
      <c r="A25" s="74" t="s">
        <v>442</v>
      </c>
      <c r="B25" s="74" t="s">
        <v>432</v>
      </c>
      <c r="C25" s="33" t="s">
        <v>16</v>
      </c>
      <c r="D25" s="33" t="s">
        <v>28</v>
      </c>
      <c r="E25" s="62"/>
      <c r="F25" s="169" t="str">
        <f>_xlfn.XLOOKUP(Fuels!I25,DB!N:N,DB!J:J,"Select Unit",0,1)</f>
        <v>Select Unit</v>
      </c>
      <c r="G25" s="60"/>
      <c r="H25" s="45" t="str">
        <f t="shared" si="1"/>
        <v>-</v>
      </c>
      <c r="I25" s="74" t="str">
        <f t="shared" si="0"/>
        <v>Scope 1FuelsLiquid fuelsProcessed fuel oils - residual oil</v>
      </c>
    </row>
    <row r="26" spans="1:10" ht="23.5" customHeight="1">
      <c r="A26" s="74" t="s">
        <v>442</v>
      </c>
      <c r="B26" s="74" t="s">
        <v>432</v>
      </c>
      <c r="C26" s="33" t="s">
        <v>16</v>
      </c>
      <c r="D26" s="33" t="s">
        <v>29</v>
      </c>
      <c r="E26" s="62"/>
      <c r="F26" s="169" t="str">
        <f>_xlfn.XLOOKUP(Fuels!I26,DB!N:N,DB!J:J,"Select Unit",0,1)</f>
        <v>Select Unit</v>
      </c>
      <c r="G26" s="60"/>
      <c r="H26" s="45" t="str">
        <f t="shared" si="1"/>
        <v>-</v>
      </c>
      <c r="I26" s="74" t="str">
        <f t="shared" si="0"/>
        <v>Scope 1FuelsLiquid fuelsProcessed fuel oils - distillate oil</v>
      </c>
    </row>
    <row r="27" spans="1:10" ht="23.5" customHeight="1">
      <c r="A27" s="74" t="s">
        <v>442</v>
      </c>
      <c r="B27" s="74" t="s">
        <v>432</v>
      </c>
      <c r="C27" s="33" t="s">
        <v>16</v>
      </c>
      <c r="D27" s="33" t="s">
        <v>30</v>
      </c>
      <c r="E27" s="62"/>
      <c r="F27" s="169" t="str">
        <f>_xlfn.XLOOKUP(Fuels!I27,DB!N:N,DB!J:J,"Select Unit",0,1)</f>
        <v>Select Unit</v>
      </c>
      <c r="G27" s="60"/>
      <c r="H27" s="45" t="str">
        <f t="shared" si="1"/>
        <v>-</v>
      </c>
      <c r="I27" s="74" t="str">
        <f t="shared" si="0"/>
        <v>Scope 1FuelsLiquid fuelsRefinery miscellaneous</v>
      </c>
    </row>
    <row r="28" spans="1:10" ht="23.5" customHeight="1">
      <c r="A28" s="74" t="s">
        <v>442</v>
      </c>
      <c r="B28" s="74" t="s">
        <v>432</v>
      </c>
      <c r="C28" s="33" t="s">
        <v>16</v>
      </c>
      <c r="D28" s="33" t="s">
        <v>31</v>
      </c>
      <c r="E28" s="62"/>
      <c r="F28" s="169" t="str">
        <f>_xlfn.XLOOKUP(Fuels!I28,DB!N:N,DB!J:J,"Select Unit",0,1)</f>
        <v>Select Unit</v>
      </c>
      <c r="G28" s="60"/>
      <c r="H28" s="45" t="str">
        <f t="shared" si="1"/>
        <v>-</v>
      </c>
      <c r="I28" s="74" t="str">
        <f t="shared" si="0"/>
        <v>Scope 1FuelsLiquid fuelsWaste oils</v>
      </c>
    </row>
    <row r="29" spans="1:10" ht="23.5" customHeight="1">
      <c r="A29" s="74" t="s">
        <v>442</v>
      </c>
      <c r="B29" s="74" t="s">
        <v>432</v>
      </c>
      <c r="C29" s="33" t="s">
        <v>16</v>
      </c>
      <c r="D29" s="33" t="s">
        <v>32</v>
      </c>
      <c r="E29" s="62"/>
      <c r="F29" s="169" t="str">
        <f>_xlfn.XLOOKUP(Fuels!I29,DB!N:N,DB!J:J,"Select Unit",0,1)</f>
        <v>Select Unit</v>
      </c>
      <c r="G29" s="60"/>
      <c r="H29" s="45" t="str">
        <f t="shared" si="1"/>
        <v>-</v>
      </c>
      <c r="I29" s="74" t="str">
        <f t="shared" si="0"/>
        <v>Scope 1FuelsLiquid fuelsMarine gas oil</v>
      </c>
    </row>
    <row r="30" spans="1:10" ht="23.5" customHeight="1">
      <c r="A30" s="74" t="s">
        <v>442</v>
      </c>
      <c r="B30" s="74" t="s">
        <v>432</v>
      </c>
      <c r="C30" s="33" t="s">
        <v>16</v>
      </c>
      <c r="D30" s="33" t="s">
        <v>33</v>
      </c>
      <c r="E30" s="62"/>
      <c r="F30" s="169" t="str">
        <f>_xlfn.XLOOKUP(Fuels!I30,DB!N:N,DB!J:J,"Select Unit",0,1)</f>
        <v>Select Unit</v>
      </c>
      <c r="G30" s="60"/>
      <c r="H30" s="45" t="str">
        <f t="shared" si="1"/>
        <v>-</v>
      </c>
      <c r="I30" s="74" t="str">
        <f t="shared" si="0"/>
        <v>Scope 1FuelsLiquid fuelsMarine fuel oil</v>
      </c>
    </row>
    <row r="31" spans="1:10" ht="23.5" customHeight="1">
      <c r="A31" s="74" t="s">
        <v>442</v>
      </c>
      <c r="B31" s="74" t="s">
        <v>432</v>
      </c>
      <c r="C31" s="33" t="s">
        <v>34</v>
      </c>
      <c r="D31" s="33" t="s">
        <v>35</v>
      </c>
      <c r="E31" s="62"/>
      <c r="F31" s="169" t="str">
        <f>_xlfn.XLOOKUP(Fuels!I31,DB!N:N,DB!J:J,"Select Unit",0,1)</f>
        <v>Select Unit</v>
      </c>
      <c r="G31" s="60"/>
      <c r="H31" s="45" t="str">
        <f t="shared" si="1"/>
        <v>-</v>
      </c>
      <c r="I31" s="74" t="str">
        <f t="shared" si="0"/>
        <v>Scope 1FuelsSolid fuelsCoal (industrial)</v>
      </c>
    </row>
    <row r="32" spans="1:10" ht="23.5" customHeight="1">
      <c r="A32" s="74" t="s">
        <v>442</v>
      </c>
      <c r="B32" s="74" t="s">
        <v>432</v>
      </c>
      <c r="C32" s="33" t="s">
        <v>34</v>
      </c>
      <c r="D32" s="33" t="s">
        <v>36</v>
      </c>
      <c r="E32" s="62"/>
      <c r="F32" s="169" t="str">
        <f>_xlfn.XLOOKUP(Fuels!I32,DB!N:N,DB!J:J,"Select Unit",0,1)</f>
        <v>Select Unit</v>
      </c>
      <c r="G32" s="60"/>
      <c r="H32" s="45" t="str">
        <f t="shared" si="1"/>
        <v>-</v>
      </c>
      <c r="I32" s="74" t="str">
        <f t="shared" si="0"/>
        <v>Scope 1FuelsSolid fuelsCoal (electricity generation)</v>
      </c>
    </row>
    <row r="33" spans="1:9" ht="23.5" customHeight="1">
      <c r="A33" s="74" t="s">
        <v>442</v>
      </c>
      <c r="B33" s="74" t="s">
        <v>432</v>
      </c>
      <c r="C33" s="33" t="s">
        <v>34</v>
      </c>
      <c r="D33" s="33" t="s">
        <v>37</v>
      </c>
      <c r="E33" s="62"/>
      <c r="F33" s="169" t="str">
        <f>_xlfn.XLOOKUP(Fuels!I33,DB!N:N,DB!J:J,"Select Unit",0,1)</f>
        <v>Select Unit</v>
      </c>
      <c r="G33" s="60"/>
      <c r="H33" s="45" t="str">
        <f t="shared" si="1"/>
        <v>-</v>
      </c>
      <c r="I33" s="74" t="str">
        <f t="shared" si="0"/>
        <v>Scope 1FuelsSolid fuelsCoal (domestic)</v>
      </c>
    </row>
    <row r="34" spans="1:9" ht="23.5" customHeight="1">
      <c r="A34" s="74" t="s">
        <v>442</v>
      </c>
      <c r="B34" s="74" t="s">
        <v>432</v>
      </c>
      <c r="C34" s="33" t="s">
        <v>34</v>
      </c>
      <c r="D34" s="33" t="s">
        <v>38</v>
      </c>
      <c r="E34" s="62"/>
      <c r="F34" s="169" t="str">
        <f>_xlfn.XLOOKUP(Fuels!I34,DB!N:N,DB!J:J,"Select Unit",0,1)</f>
        <v>Select Unit</v>
      </c>
      <c r="G34" s="60"/>
      <c r="H34" s="45" t="str">
        <f t="shared" si="1"/>
        <v>-</v>
      </c>
      <c r="I34" s="74" t="str">
        <f t="shared" si="0"/>
        <v>Scope 1FuelsSolid fuelsCoking coal</v>
      </c>
    </row>
    <row r="35" spans="1:9" ht="23.5" customHeight="1">
      <c r="A35" s="74" t="s">
        <v>442</v>
      </c>
      <c r="B35" s="74" t="s">
        <v>432</v>
      </c>
      <c r="C35" s="33" t="s">
        <v>34</v>
      </c>
      <c r="D35" s="33" t="s">
        <v>39</v>
      </c>
      <c r="E35" s="62"/>
      <c r="F35" s="169" t="str">
        <f>_xlfn.XLOOKUP(Fuels!I35,DB!N:N,DB!J:J,"Select Unit",0,1)</f>
        <v>Select Unit</v>
      </c>
      <c r="G35" s="60"/>
      <c r="H35" s="45" t="str">
        <f t="shared" si="1"/>
        <v>-</v>
      </c>
      <c r="I35" s="74" t="str">
        <f t="shared" si="0"/>
        <v>Scope 1FuelsSolid fuelsPetroleum coke</v>
      </c>
    </row>
    <row r="36" spans="1:9" ht="23.5" customHeight="1">
      <c r="A36" s="74" t="s">
        <v>442</v>
      </c>
      <c r="B36" s="74" t="s">
        <v>432</v>
      </c>
      <c r="C36" s="33" t="s">
        <v>34</v>
      </c>
      <c r="D36" s="33" t="s">
        <v>40</v>
      </c>
      <c r="E36" s="62"/>
      <c r="F36" s="169" t="str">
        <f>_xlfn.XLOOKUP(Fuels!I36,DB!N:N,DB!J:J,"Select Unit",0,1)</f>
        <v>Select Unit</v>
      </c>
      <c r="G36" s="60"/>
      <c r="H36" s="45" t="str">
        <f t="shared" si="1"/>
        <v>-</v>
      </c>
      <c r="I36" s="74" t="str">
        <f t="shared" si="0"/>
        <v>Scope 1FuelsSolid fuelsCoal (electricity generation - home produced coal only)</v>
      </c>
    </row>
  </sheetData>
  <sheetProtection algorithmName="SHA-512" hashValue="FNPGq3zxDu649pHRB5UrR7I+vWBkl73B42k8JJy2DcAs6+MEhnDyL73u1wBUQ3g1KuTaAlW4R86aLV7w3Q55fg==" saltValue="QcyLghcN3O3Me8zx1RTz/A==" spinCount="100000" sheet="1" objects="1" scenarios="1" selectLockedCells="1" autoFilter="0"/>
  <autoFilter ref="C5:D36" xr:uid="{325BDC07-F6C3-784A-8645-E6EDADFD2D7B}"/>
  <mergeCells count="3">
    <mergeCell ref="C2:I2"/>
    <mergeCell ref="C4:I4"/>
    <mergeCell ref="C3:J3"/>
  </mergeCells>
  <phoneticPr fontId="45"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435F6F6B-4A69-499E-A5A8-BEC09B97C289}">
          <x14:formula1>
            <xm:f>DB!$H$18:$H$21</xm:f>
          </x14:formula1>
          <xm:sqref>E10:E11</xm:sqref>
        </x14:dataValidation>
        <x14:dataValidation type="list" allowBlank="1" showInputMessage="1" showErrorMessage="1" xr:uid="{B9AE1FF8-BDCC-44DC-8095-149900A610CC}">
          <x14:formula1>
            <xm:f>DB!$H$2:$H$5</xm:f>
          </x14:formula1>
          <xm:sqref>E6:E9</xm:sqref>
        </x14:dataValidation>
        <x14:dataValidation type="list" allowBlank="1" showInputMessage="1" showErrorMessage="1" xr:uid="{5712C694-1FA7-4DC7-9345-A2B034C2609A}">
          <x14:formula1>
            <xm:f>DB!$H$117:$H$119</xm:f>
          </x14:formula1>
          <xm:sqref>E31:E36</xm:sqref>
        </x14:dataValidation>
        <x14:dataValidation type="list" allowBlank="1" showInputMessage="1" showErrorMessage="1" xr:uid="{EFCAB8D8-E023-4811-8590-63B118B7B51D}">
          <x14:formula1>
            <xm:f>DB!$H$26:$H$29</xm:f>
          </x14:formula1>
          <xm:sqref>E12:E30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0DF6-59CD-4A49-B706-3C65A8B05718}">
  <sheetPr>
    <tabColor rgb="FF8FD9D2"/>
  </sheetPr>
  <dimension ref="A1:J69"/>
  <sheetViews>
    <sheetView zoomScaleNormal="100" workbookViewId="0">
      <pane ySplit="5" topLeftCell="A6" activePane="bottomLeft" state="frozen"/>
      <selection pane="bottomLeft" activeCell="I1" sqref="I1"/>
    </sheetView>
  </sheetViews>
  <sheetFormatPr defaultColWidth="10.83203125" defaultRowHeight="14.5"/>
  <cols>
    <col min="1" max="2" width="3.58203125" style="71" customWidth="1"/>
    <col min="3" max="3" width="12.08203125" style="10" bestFit="1" customWidth="1"/>
    <col min="4" max="4" width="37.58203125" style="6" bestFit="1" customWidth="1"/>
    <col min="5" max="5" width="9.5" style="6" bestFit="1" customWidth="1"/>
    <col min="6" max="6" width="17.08203125" style="6" customWidth="1"/>
    <col min="7" max="7" width="17.83203125" style="6" customWidth="1"/>
    <col min="8" max="8" width="14.5" style="6" customWidth="1"/>
    <col min="9" max="9" width="14.58203125" style="11" customWidth="1"/>
    <col min="10" max="10" width="13.5" style="11" customWidth="1"/>
    <col min="11" max="16384" width="10.83203125" style="6"/>
  </cols>
  <sheetData>
    <row r="1" spans="1:10" ht="15.5">
      <c r="I1" s="94"/>
      <c r="J1" s="94"/>
    </row>
    <row r="2" spans="1:10" s="146" customFormat="1" ht="15.5">
      <c r="A2" s="72"/>
      <c r="B2" s="72"/>
      <c r="C2" s="244" t="s">
        <v>7958</v>
      </c>
      <c r="D2" s="244"/>
      <c r="E2" s="244"/>
      <c r="F2" s="244"/>
      <c r="G2" s="244"/>
      <c r="H2" s="244"/>
      <c r="I2" s="244"/>
      <c r="J2" s="12"/>
    </row>
    <row r="3" spans="1:10" s="146" customFormat="1" ht="59.15" customHeight="1">
      <c r="A3" s="72"/>
      <c r="B3" s="72"/>
      <c r="C3" s="247" t="s">
        <v>7947</v>
      </c>
      <c r="D3" s="247"/>
      <c r="E3" s="247"/>
      <c r="F3" s="247"/>
      <c r="G3" s="247"/>
      <c r="H3" s="247"/>
      <c r="I3" s="247"/>
      <c r="J3" s="247"/>
    </row>
    <row r="4" spans="1:10" s="146" customFormat="1" ht="31" customHeight="1">
      <c r="A4" s="72"/>
      <c r="B4" s="72"/>
      <c r="C4" s="245" t="s">
        <v>7921</v>
      </c>
      <c r="D4" s="245"/>
      <c r="E4" s="245"/>
      <c r="F4" s="245"/>
      <c r="G4" s="245"/>
      <c r="H4" s="245"/>
      <c r="I4" s="246"/>
      <c r="J4" s="12"/>
    </row>
    <row r="5" spans="1:10" s="13" customFormat="1" ht="38.15" customHeight="1">
      <c r="A5" s="73"/>
      <c r="B5" s="73"/>
      <c r="C5" s="1" t="s">
        <v>132</v>
      </c>
      <c r="D5" s="1" t="s">
        <v>7</v>
      </c>
      <c r="E5" s="1" t="s">
        <v>8</v>
      </c>
      <c r="F5" s="1" t="s">
        <v>573</v>
      </c>
      <c r="G5" s="2" t="s">
        <v>191</v>
      </c>
      <c r="H5" s="2" t="s">
        <v>506</v>
      </c>
      <c r="I5" s="118"/>
    </row>
    <row r="6" spans="1:10" s="52" customFormat="1" ht="24" customHeight="1">
      <c r="A6" s="74" t="s">
        <v>442</v>
      </c>
      <c r="B6" s="74" t="s">
        <v>584</v>
      </c>
      <c r="C6" s="33" t="s">
        <v>585</v>
      </c>
      <c r="D6" s="33" t="s">
        <v>586</v>
      </c>
      <c r="E6" s="62"/>
      <c r="F6" s="169" t="str">
        <f>_xlfn.XLOOKUP(I6,DB!N:N,DB!J:J,"Select Unit",0,1)</f>
        <v>Select Unit</v>
      </c>
      <c r="G6" s="60"/>
      <c r="H6" s="45" t="str">
        <f>IF(ISBLANK(E6),"-",F6*G6)</f>
        <v>-</v>
      </c>
      <c r="I6" s="74" t="str">
        <f>_xlfn.CONCAT(A6,B6,C6,D6,E6)</f>
        <v>Scope 1BioenergyBiofuelBioethanol</v>
      </c>
    </row>
    <row r="7" spans="1:10" s="52" customFormat="1" ht="24" customHeight="1">
      <c r="A7" s="74" t="s">
        <v>442</v>
      </c>
      <c r="B7" s="74" t="s">
        <v>584</v>
      </c>
      <c r="C7" s="33" t="s">
        <v>585</v>
      </c>
      <c r="D7" s="33" t="s">
        <v>588</v>
      </c>
      <c r="E7" s="62"/>
      <c r="F7" s="169" t="str">
        <f>_xlfn.XLOOKUP(I7,DB!N:N,DB!J:J,"Select Unit",0,1)</f>
        <v>Select Unit</v>
      </c>
      <c r="G7" s="60"/>
      <c r="H7" s="45" t="str">
        <f t="shared" ref="H7:H8" si="0">IF(ISBLANK(E7),"-",F7*G7)</f>
        <v>-</v>
      </c>
      <c r="I7" s="74" t="str">
        <f t="shared" ref="I7:I23" si="1">_xlfn.CONCAT(A7,B7,C7,D7,E7)</f>
        <v>Scope 1BioenergyBiofuelBiodiesel ME</v>
      </c>
    </row>
    <row r="8" spans="1:10" s="52" customFormat="1" ht="24" customHeight="1">
      <c r="A8" s="74" t="s">
        <v>442</v>
      </c>
      <c r="B8" s="74" t="s">
        <v>584</v>
      </c>
      <c r="C8" s="33" t="s">
        <v>585</v>
      </c>
      <c r="D8" s="33" t="s">
        <v>903</v>
      </c>
      <c r="E8" s="62"/>
      <c r="F8" s="169" t="str">
        <f>_xlfn.XLOOKUP(I8,DB!N:N,DB!J:J,"Select Unit",0,1)</f>
        <v>Select Unit</v>
      </c>
      <c r="G8" s="60"/>
      <c r="H8" s="45" t="str">
        <f t="shared" si="0"/>
        <v>-</v>
      </c>
      <c r="I8" s="74" t="str">
        <f t="shared" si="1"/>
        <v>Scope 1BioenergyBiofuelBiomethane (compressed)</v>
      </c>
    </row>
    <row r="9" spans="1:10" s="52" customFormat="1" ht="24" customHeight="1">
      <c r="A9" s="74" t="s">
        <v>442</v>
      </c>
      <c r="B9" s="74" t="s">
        <v>584</v>
      </c>
      <c r="C9" s="33" t="s">
        <v>585</v>
      </c>
      <c r="D9" s="33" t="s">
        <v>589</v>
      </c>
      <c r="E9" s="62"/>
      <c r="F9" s="169" t="str">
        <f>_xlfn.XLOOKUP(I9,DB!N:N,DB!J:J,"Select Unit",0,1)</f>
        <v>Select Unit</v>
      </c>
      <c r="G9" s="60"/>
      <c r="H9" s="45" t="str">
        <f>IF(ISBLANK(E9),"-",F9*G9)</f>
        <v>-</v>
      </c>
      <c r="I9" s="74" t="str">
        <f t="shared" si="1"/>
        <v>Scope 1BioenergyBiofuelBiodiesel ME (from used cooking oil)</v>
      </c>
    </row>
    <row r="10" spans="1:10" s="52" customFormat="1" ht="24" customHeight="1">
      <c r="A10" s="74" t="s">
        <v>442</v>
      </c>
      <c r="B10" s="74" t="s">
        <v>584</v>
      </c>
      <c r="C10" s="33" t="s">
        <v>585</v>
      </c>
      <c r="D10" s="33" t="s">
        <v>590</v>
      </c>
      <c r="E10" s="62"/>
      <c r="F10" s="169" t="str">
        <f>_xlfn.XLOOKUP(I10,DB!N:N,DB!J:J,"Select Unit",0,1)</f>
        <v>Select Unit</v>
      </c>
      <c r="G10" s="60"/>
      <c r="H10" s="45" t="str">
        <f t="shared" ref="H10:H23" si="2">IF(ISBLANK(E10),"-",F10*G10)</f>
        <v>-</v>
      </c>
      <c r="I10" s="74" t="str">
        <f t="shared" si="1"/>
        <v>Scope 1BioenergyBiofuelBiodiesel ME (from tallow)</v>
      </c>
    </row>
    <row r="11" spans="1:10" s="52" customFormat="1" ht="24" customHeight="1">
      <c r="A11" s="74" t="s">
        <v>442</v>
      </c>
      <c r="B11" s="74" t="s">
        <v>584</v>
      </c>
      <c r="C11" s="33" t="s">
        <v>585</v>
      </c>
      <c r="D11" s="33" t="s">
        <v>591</v>
      </c>
      <c r="E11" s="62"/>
      <c r="F11" s="169" t="str">
        <f>_xlfn.XLOOKUP(I11,DB!N:N,DB!J:J,"Select Unit",0,1)</f>
        <v>Select Unit</v>
      </c>
      <c r="G11" s="60"/>
      <c r="H11" s="45" t="str">
        <f t="shared" si="2"/>
        <v>-</v>
      </c>
      <c r="I11" s="74" t="str">
        <f t="shared" si="1"/>
        <v>Scope 1BioenergyBiofuelBiodiesel HVO</v>
      </c>
    </row>
    <row r="12" spans="1:10" s="52" customFormat="1" ht="24" customHeight="1">
      <c r="A12" s="74" t="s">
        <v>442</v>
      </c>
      <c r="B12" s="74" t="s">
        <v>584</v>
      </c>
      <c r="C12" s="33" t="s">
        <v>585</v>
      </c>
      <c r="D12" s="33" t="s">
        <v>592</v>
      </c>
      <c r="E12" s="62"/>
      <c r="F12" s="169" t="str">
        <f>_xlfn.XLOOKUP(I12,DB!N:N,DB!J:J,"Select Unit",0,1)</f>
        <v>Select Unit</v>
      </c>
      <c r="G12" s="60"/>
      <c r="H12" s="45" t="str">
        <f t="shared" si="2"/>
        <v>-</v>
      </c>
      <c r="I12" s="74" t="str">
        <f t="shared" si="1"/>
        <v>Scope 1BioenergyBiofuelBiopropane</v>
      </c>
    </row>
    <row r="13" spans="1:10" s="52" customFormat="1" ht="24" customHeight="1">
      <c r="A13" s="74" t="s">
        <v>442</v>
      </c>
      <c r="B13" s="74" t="s">
        <v>584</v>
      </c>
      <c r="C13" s="33" t="s">
        <v>585</v>
      </c>
      <c r="D13" s="33" t="s">
        <v>593</v>
      </c>
      <c r="E13" s="62"/>
      <c r="F13" s="169" t="str">
        <f>_xlfn.XLOOKUP(I13,DB!N:N,DB!J:J,"Select Unit",0,1)</f>
        <v>Select Unit</v>
      </c>
      <c r="G13" s="60"/>
      <c r="H13" s="45" t="str">
        <f t="shared" si="2"/>
        <v>-</v>
      </c>
      <c r="I13" s="74" t="str">
        <f t="shared" si="1"/>
        <v>Scope 1BioenergyBiofuelBio Petrol</v>
      </c>
    </row>
    <row r="14" spans="1:10" s="52" customFormat="1" ht="24" customHeight="1">
      <c r="A14" s="74" t="s">
        <v>442</v>
      </c>
      <c r="B14" s="74" t="s">
        <v>584</v>
      </c>
      <c r="C14" s="33" t="s">
        <v>585</v>
      </c>
      <c r="D14" s="33" t="s">
        <v>594</v>
      </c>
      <c r="E14" s="62"/>
      <c r="F14" s="169" t="str">
        <f>_xlfn.XLOOKUP(I14,DB!N:N,DB!J:J,"Select Unit",0,1)</f>
        <v>Select Unit</v>
      </c>
      <c r="G14" s="60"/>
      <c r="H14" s="45" t="str">
        <f t="shared" si="2"/>
        <v>-</v>
      </c>
      <c r="I14" s="74" t="str">
        <f t="shared" si="1"/>
        <v>Scope 1BioenergyBiofuelRenewable petrol</v>
      </c>
    </row>
    <row r="15" spans="1:10" s="52" customFormat="1" ht="24" customHeight="1">
      <c r="A15" s="74" t="s">
        <v>442</v>
      </c>
      <c r="B15" s="74" t="s">
        <v>584</v>
      </c>
      <c r="C15" s="33" t="s">
        <v>585</v>
      </c>
      <c r="D15" s="33" t="s">
        <v>925</v>
      </c>
      <c r="E15" s="62"/>
      <c r="F15" s="169" t="str">
        <f>_xlfn.XLOOKUP(I15,DB!N:N,DB!J:J,"Select Unit",0,1)</f>
        <v>Select Unit</v>
      </c>
      <c r="G15" s="60"/>
      <c r="H15" s="45" t="str">
        <f t="shared" si="2"/>
        <v>-</v>
      </c>
      <c r="I15" s="74" t="str">
        <f t="shared" si="1"/>
        <v>Scope 1BioenergyBiofuelOff road biodiesel</v>
      </c>
    </row>
    <row r="16" spans="1:10" s="52" customFormat="1" ht="24" customHeight="1">
      <c r="A16" s="74" t="s">
        <v>442</v>
      </c>
      <c r="B16" s="74" t="s">
        <v>584</v>
      </c>
      <c r="C16" s="33" t="s">
        <v>585</v>
      </c>
      <c r="D16" s="33" t="s">
        <v>929</v>
      </c>
      <c r="E16" s="62"/>
      <c r="F16" s="169" t="str">
        <f>_xlfn.XLOOKUP(I16,DB!N:N,DB!J:J,"Select Unit",0,1)</f>
        <v>Select Unit</v>
      </c>
      <c r="G16" s="60"/>
      <c r="H16" s="45" t="str">
        <f t="shared" si="2"/>
        <v>-</v>
      </c>
      <c r="I16" s="74" t="str">
        <f t="shared" si="1"/>
        <v>Scope 1BioenergyBiofuelBiomethane (liquified)</v>
      </c>
      <c r="J16" s="74"/>
    </row>
    <row r="17" spans="1:10" s="52" customFormat="1" ht="24" customHeight="1">
      <c r="A17" s="74" t="s">
        <v>442</v>
      </c>
      <c r="B17" s="74" t="s">
        <v>584</v>
      </c>
      <c r="C17" s="33" t="s">
        <v>585</v>
      </c>
      <c r="D17" s="33" t="s">
        <v>933</v>
      </c>
      <c r="E17" s="62"/>
      <c r="F17" s="169" t="str">
        <f>_xlfn.XLOOKUP(I17,DB!N:N,DB!J:J,"Select Unit",0,1)</f>
        <v>Select Unit</v>
      </c>
      <c r="G17" s="60"/>
      <c r="H17" s="45" t="str">
        <f t="shared" si="2"/>
        <v>-</v>
      </c>
      <c r="I17" s="74" t="str">
        <f t="shared" si="1"/>
        <v>Scope 1BioenergyBiofuelMethanol (bio)</v>
      </c>
      <c r="J17" s="74"/>
    </row>
    <row r="18" spans="1:10" s="52" customFormat="1" ht="24" customHeight="1">
      <c r="A18" s="74" t="s">
        <v>442</v>
      </c>
      <c r="B18" s="74" t="s">
        <v>584</v>
      </c>
      <c r="C18" s="33" t="s">
        <v>595</v>
      </c>
      <c r="D18" s="33" t="s">
        <v>596</v>
      </c>
      <c r="E18" s="62"/>
      <c r="F18" s="169" t="str">
        <f>_xlfn.XLOOKUP(I18,DB!N:N,DB!J:J,"Select Unit",0,1)</f>
        <v>Select Unit</v>
      </c>
      <c r="G18" s="60"/>
      <c r="H18" s="45" t="str">
        <f t="shared" si="2"/>
        <v>-</v>
      </c>
      <c r="I18" s="74" t="str">
        <f t="shared" si="1"/>
        <v>Scope 1BioenergyBiomassWood logs</v>
      </c>
      <c r="J18" s="74"/>
    </row>
    <row r="19" spans="1:10" s="52" customFormat="1" ht="24" customHeight="1">
      <c r="A19" s="74" t="s">
        <v>442</v>
      </c>
      <c r="B19" s="74" t="s">
        <v>584</v>
      </c>
      <c r="C19" s="33" t="s">
        <v>595</v>
      </c>
      <c r="D19" s="33" t="s">
        <v>597</v>
      </c>
      <c r="E19" s="62"/>
      <c r="F19" s="169" t="str">
        <f>_xlfn.XLOOKUP(I19,DB!N:N,DB!J:J,"Select Unit",0,1)</f>
        <v>Select Unit</v>
      </c>
      <c r="G19" s="60"/>
      <c r="H19" s="45" t="str">
        <f t="shared" si="2"/>
        <v>-</v>
      </c>
      <c r="I19" s="74" t="str">
        <f t="shared" si="1"/>
        <v>Scope 1BioenergyBiomassWood chips</v>
      </c>
      <c r="J19" s="74"/>
    </row>
    <row r="20" spans="1:10" s="52" customFormat="1" ht="24" customHeight="1">
      <c r="A20" s="74" t="s">
        <v>442</v>
      </c>
      <c r="B20" s="74" t="s">
        <v>584</v>
      </c>
      <c r="C20" s="33" t="s">
        <v>595</v>
      </c>
      <c r="D20" s="33" t="s">
        <v>598</v>
      </c>
      <c r="E20" s="62"/>
      <c r="F20" s="169" t="str">
        <f>_xlfn.XLOOKUP(I20,DB!N:N,DB!J:J,"Select Unit",0,1)</f>
        <v>Select Unit</v>
      </c>
      <c r="G20" s="60"/>
      <c r="H20" s="45" t="str">
        <f t="shared" si="2"/>
        <v>-</v>
      </c>
      <c r="I20" s="74" t="str">
        <f t="shared" si="1"/>
        <v>Scope 1BioenergyBiomassWood pellets</v>
      </c>
      <c r="J20" s="74"/>
    </row>
    <row r="21" spans="1:10" s="52" customFormat="1" ht="24" customHeight="1">
      <c r="A21" s="74" t="s">
        <v>442</v>
      </c>
      <c r="B21" s="74" t="s">
        <v>584</v>
      </c>
      <c r="C21" s="33" t="s">
        <v>595</v>
      </c>
      <c r="D21" s="33" t="s">
        <v>599</v>
      </c>
      <c r="E21" s="62"/>
      <c r="F21" s="169" t="str">
        <f>_xlfn.XLOOKUP(I21,DB!N:N,DB!J:J,"Select Unit",0,1)</f>
        <v>Select Unit</v>
      </c>
      <c r="G21" s="60"/>
      <c r="H21" s="45" t="str">
        <f t="shared" si="2"/>
        <v>-</v>
      </c>
      <c r="I21" s="74" t="str">
        <f t="shared" si="1"/>
        <v>Scope 1BioenergyBiomassGrass/straw</v>
      </c>
      <c r="J21" s="74"/>
    </row>
    <row r="22" spans="1:10" s="52" customFormat="1" ht="24" customHeight="1">
      <c r="A22" s="74" t="s">
        <v>442</v>
      </c>
      <c r="B22" s="74" t="s">
        <v>584</v>
      </c>
      <c r="C22" s="33" t="s">
        <v>600</v>
      </c>
      <c r="D22" s="33" t="s">
        <v>600</v>
      </c>
      <c r="E22" s="62"/>
      <c r="F22" s="169" t="str">
        <f>_xlfn.XLOOKUP(I22,DB!N:N,DB!J:J,"Select Unit",0,1)</f>
        <v>Select Unit</v>
      </c>
      <c r="G22" s="60"/>
      <c r="H22" s="45" t="str">
        <f t="shared" si="2"/>
        <v>-</v>
      </c>
      <c r="I22" s="74" t="str">
        <f t="shared" si="1"/>
        <v>Scope 1BioenergyBiogasBiogas</v>
      </c>
      <c r="J22" s="74"/>
    </row>
    <row r="23" spans="1:10" s="52" customFormat="1" ht="24" customHeight="1">
      <c r="A23" s="74" t="s">
        <v>442</v>
      </c>
      <c r="B23" s="74" t="s">
        <v>584</v>
      </c>
      <c r="C23" s="33" t="s">
        <v>600</v>
      </c>
      <c r="D23" s="33" t="s">
        <v>601</v>
      </c>
      <c r="E23" s="62"/>
      <c r="F23" s="169" t="str">
        <f>_xlfn.XLOOKUP(I23,DB!N:N,DB!J:J,"Select Unit",0,1)</f>
        <v>Select Unit</v>
      </c>
      <c r="G23" s="60"/>
      <c r="H23" s="45" t="str">
        <f t="shared" si="2"/>
        <v>-</v>
      </c>
      <c r="I23" s="74" t="str">
        <f t="shared" si="1"/>
        <v>Scope 1BioenergyBiogasLandfill gas</v>
      </c>
      <c r="J23" s="74"/>
    </row>
    <row r="24" spans="1:10" s="52" customFormat="1" ht="19" customHeight="1">
      <c r="A24" s="74"/>
      <c r="B24" s="74"/>
      <c r="C24" s="53"/>
      <c r="I24" s="54"/>
      <c r="J24" s="74"/>
    </row>
    <row r="25" spans="1:10" s="52" customFormat="1" ht="19" customHeight="1">
      <c r="A25" s="74"/>
      <c r="B25" s="74"/>
      <c r="C25" s="53"/>
      <c r="I25" s="54"/>
      <c r="J25" s="74"/>
    </row>
    <row r="26" spans="1:10" s="52" customFormat="1" ht="19" customHeight="1">
      <c r="A26" s="74"/>
      <c r="B26" s="74"/>
      <c r="C26" s="53"/>
      <c r="I26" s="54"/>
      <c r="J26" s="74"/>
    </row>
    <row r="27" spans="1:10" s="52" customFormat="1" ht="19" customHeight="1">
      <c r="A27" s="74"/>
      <c r="B27" s="74"/>
      <c r="C27" s="53"/>
      <c r="I27" s="54"/>
      <c r="J27" s="74"/>
    </row>
    <row r="28" spans="1:10" s="52" customFormat="1" ht="19" customHeight="1">
      <c r="A28" s="74"/>
      <c r="B28" s="74"/>
      <c r="C28" s="53"/>
      <c r="I28" s="54"/>
      <c r="J28" s="74"/>
    </row>
    <row r="29" spans="1:10" s="52" customFormat="1" ht="19" customHeight="1">
      <c r="A29" s="74"/>
      <c r="B29" s="74"/>
      <c r="C29" s="53"/>
      <c r="I29" s="54"/>
      <c r="J29" s="74"/>
    </row>
    <row r="30" spans="1:10" s="52" customFormat="1" ht="19" customHeight="1">
      <c r="A30" s="74"/>
      <c r="B30" s="74"/>
      <c r="C30" s="53"/>
      <c r="I30" s="54"/>
      <c r="J30" s="74"/>
    </row>
    <row r="31" spans="1:10" s="52" customFormat="1" ht="19" customHeight="1">
      <c r="A31" s="74"/>
      <c r="B31" s="74"/>
      <c r="C31" s="53"/>
      <c r="I31" s="54"/>
      <c r="J31" s="74"/>
    </row>
    <row r="32" spans="1:10" s="52" customFormat="1" ht="19" customHeight="1">
      <c r="A32" s="74"/>
      <c r="B32" s="74"/>
      <c r="C32" s="53"/>
      <c r="I32" s="54"/>
      <c r="J32" s="74"/>
    </row>
    <row r="33" spans="1:10" s="52" customFormat="1" ht="19" customHeight="1">
      <c r="A33" s="74"/>
      <c r="B33" s="74"/>
      <c r="C33" s="53"/>
      <c r="I33" s="54"/>
      <c r="J33" s="74"/>
    </row>
    <row r="34" spans="1:10" s="52" customFormat="1" ht="19" customHeight="1">
      <c r="A34" s="74"/>
      <c r="B34" s="74"/>
      <c r="C34" s="53"/>
      <c r="I34" s="54"/>
      <c r="J34" s="74"/>
    </row>
    <row r="35" spans="1:10" s="52" customFormat="1" ht="19" customHeight="1">
      <c r="A35" s="74"/>
      <c r="B35" s="74"/>
      <c r="C35" s="53"/>
      <c r="I35" s="54"/>
      <c r="J35" s="74"/>
    </row>
    <row r="36" spans="1:10" s="52" customFormat="1" ht="19" customHeight="1">
      <c r="A36" s="74"/>
      <c r="B36" s="74"/>
      <c r="C36" s="53"/>
      <c r="I36" s="54"/>
      <c r="J36" s="74"/>
    </row>
    <row r="37" spans="1:10" s="52" customFormat="1" ht="19" customHeight="1">
      <c r="A37" s="74"/>
      <c r="B37" s="74"/>
      <c r="C37" s="53"/>
      <c r="I37" s="54"/>
      <c r="J37" s="74"/>
    </row>
    <row r="38" spans="1:10" s="52" customFormat="1" ht="19" customHeight="1">
      <c r="A38" s="74"/>
      <c r="B38" s="74"/>
      <c r="C38" s="53"/>
      <c r="I38" s="54"/>
      <c r="J38" s="74"/>
    </row>
    <row r="39" spans="1:10" s="52" customFormat="1" ht="19" customHeight="1">
      <c r="A39" s="74"/>
      <c r="B39" s="74"/>
      <c r="C39" s="53"/>
      <c r="I39" s="54"/>
      <c r="J39" s="74"/>
    </row>
    <row r="40" spans="1:10" s="52" customFormat="1" ht="19" customHeight="1">
      <c r="A40" s="74"/>
      <c r="B40" s="74"/>
      <c r="C40" s="53"/>
      <c r="I40" s="54"/>
      <c r="J40" s="74"/>
    </row>
    <row r="41" spans="1:10" s="52" customFormat="1" ht="19" customHeight="1">
      <c r="A41" s="74"/>
      <c r="B41" s="74"/>
      <c r="C41" s="53"/>
      <c r="I41" s="54"/>
      <c r="J41" s="74"/>
    </row>
    <row r="42" spans="1:10" s="52" customFormat="1" ht="19" customHeight="1">
      <c r="A42" s="74"/>
      <c r="B42" s="74"/>
      <c r="C42" s="53"/>
      <c r="I42" s="54"/>
      <c r="J42" s="74"/>
    </row>
    <row r="43" spans="1:10" s="52" customFormat="1" ht="19" customHeight="1">
      <c r="A43" s="74"/>
      <c r="B43" s="74"/>
      <c r="C43" s="53"/>
      <c r="I43" s="54"/>
      <c r="J43" s="74"/>
    </row>
    <row r="44" spans="1:10" s="52" customFormat="1" ht="19" customHeight="1">
      <c r="A44" s="74"/>
      <c r="B44" s="74"/>
      <c r="C44" s="53"/>
      <c r="I44" s="54"/>
      <c r="J44" s="74"/>
    </row>
    <row r="45" spans="1:10" s="52" customFormat="1" ht="19" customHeight="1">
      <c r="A45" s="74"/>
      <c r="B45" s="74"/>
      <c r="C45" s="53"/>
      <c r="I45" s="54"/>
      <c r="J45" s="74"/>
    </row>
    <row r="46" spans="1:10" s="52" customFormat="1" ht="19" customHeight="1">
      <c r="A46" s="74"/>
      <c r="B46" s="74"/>
      <c r="C46" s="53"/>
      <c r="I46" s="54"/>
      <c r="J46" s="74"/>
    </row>
    <row r="47" spans="1:10" s="52" customFormat="1" ht="19" customHeight="1">
      <c r="A47" s="74"/>
      <c r="B47" s="74"/>
      <c r="C47" s="53"/>
      <c r="I47" s="54"/>
      <c r="J47" s="74"/>
    </row>
    <row r="48" spans="1:10" s="52" customFormat="1" ht="19" customHeight="1">
      <c r="A48" s="74"/>
      <c r="B48" s="74"/>
      <c r="C48" s="53"/>
      <c r="I48" s="54"/>
      <c r="J48" s="74"/>
    </row>
    <row r="49" spans="1:10" s="52" customFormat="1" ht="19" customHeight="1">
      <c r="A49" s="74"/>
      <c r="B49" s="74"/>
      <c r="C49" s="53"/>
      <c r="I49" s="54"/>
      <c r="J49" s="74"/>
    </row>
    <row r="50" spans="1:10" s="52" customFormat="1" ht="19" customHeight="1">
      <c r="A50" s="74"/>
      <c r="B50" s="74"/>
      <c r="C50" s="53"/>
      <c r="I50" s="54"/>
      <c r="J50" s="74"/>
    </row>
    <row r="51" spans="1:10" s="52" customFormat="1" ht="19" customHeight="1">
      <c r="A51" s="74"/>
      <c r="B51" s="74"/>
      <c r="C51" s="53"/>
      <c r="I51" s="54"/>
      <c r="J51" s="74"/>
    </row>
    <row r="52" spans="1:10" s="52" customFormat="1" ht="19" customHeight="1">
      <c r="A52" s="74"/>
      <c r="B52" s="74"/>
      <c r="C52" s="53"/>
      <c r="I52" s="54"/>
      <c r="J52" s="74"/>
    </row>
    <row r="53" spans="1:10" s="52" customFormat="1" ht="19" customHeight="1">
      <c r="A53" s="74"/>
      <c r="B53" s="74"/>
      <c r="C53" s="53"/>
      <c r="I53" s="54"/>
      <c r="J53" s="74"/>
    </row>
    <row r="54" spans="1:10" s="52" customFormat="1" ht="19" customHeight="1">
      <c r="A54" s="74"/>
      <c r="B54" s="74"/>
      <c r="C54" s="53"/>
      <c r="I54" s="54"/>
      <c r="J54" s="74"/>
    </row>
    <row r="55" spans="1:10" s="52" customFormat="1" ht="19" customHeight="1">
      <c r="A55" s="74"/>
      <c r="B55" s="74"/>
      <c r="C55" s="53"/>
      <c r="I55" s="54"/>
      <c r="J55" s="74"/>
    </row>
    <row r="56" spans="1:10" s="52" customFormat="1" ht="19" customHeight="1">
      <c r="A56" s="74"/>
      <c r="B56" s="74"/>
      <c r="C56" s="53"/>
      <c r="I56" s="54"/>
      <c r="J56" s="74"/>
    </row>
    <row r="57" spans="1:10" s="52" customFormat="1" ht="19" customHeight="1">
      <c r="A57" s="74"/>
      <c r="B57" s="74"/>
      <c r="C57" s="53"/>
      <c r="I57" s="54"/>
      <c r="J57" s="74"/>
    </row>
    <row r="58" spans="1:10" s="52" customFormat="1" ht="19" customHeight="1">
      <c r="A58" s="74"/>
      <c r="B58" s="74"/>
      <c r="C58" s="53"/>
      <c r="I58" s="54"/>
      <c r="J58" s="74"/>
    </row>
    <row r="59" spans="1:10" s="52" customFormat="1" ht="19" customHeight="1">
      <c r="A59" s="74"/>
      <c r="B59" s="74"/>
      <c r="C59" s="53"/>
      <c r="I59" s="54"/>
      <c r="J59" s="74"/>
    </row>
    <row r="60" spans="1:10" s="52" customFormat="1" ht="19" customHeight="1">
      <c r="A60" s="74"/>
      <c r="B60" s="74"/>
      <c r="C60" s="53"/>
      <c r="I60" s="54"/>
      <c r="J60" s="74"/>
    </row>
    <row r="61" spans="1:10" s="52" customFormat="1" ht="19" customHeight="1">
      <c r="A61" s="74"/>
      <c r="B61" s="74"/>
      <c r="C61" s="53"/>
      <c r="I61" s="54"/>
      <c r="J61" s="74"/>
    </row>
    <row r="62" spans="1:10" s="52" customFormat="1" ht="19" customHeight="1">
      <c r="A62" s="74"/>
      <c r="B62" s="74"/>
      <c r="C62" s="53"/>
      <c r="I62" s="54"/>
      <c r="J62" s="74"/>
    </row>
    <row r="63" spans="1:10" s="52" customFormat="1" ht="19" customHeight="1">
      <c r="A63" s="74"/>
      <c r="B63" s="74"/>
      <c r="C63" s="53"/>
      <c r="I63" s="54"/>
      <c r="J63" s="74"/>
    </row>
    <row r="64" spans="1:10" s="52" customFormat="1" ht="19" customHeight="1">
      <c r="A64" s="74"/>
      <c r="B64" s="74"/>
      <c r="C64" s="53"/>
      <c r="I64" s="54"/>
      <c r="J64" s="54"/>
    </row>
    <row r="65" spans="1:10" s="52" customFormat="1" ht="19" customHeight="1">
      <c r="A65" s="74"/>
      <c r="B65" s="74"/>
      <c r="C65" s="53"/>
      <c r="I65" s="54"/>
      <c r="J65" s="54"/>
    </row>
    <row r="66" spans="1:10" s="52" customFormat="1" ht="19" customHeight="1">
      <c r="A66" s="74"/>
      <c r="B66" s="74"/>
      <c r="C66" s="53"/>
      <c r="I66" s="54"/>
      <c r="J66" s="54"/>
    </row>
    <row r="67" spans="1:10" s="52" customFormat="1" ht="19" customHeight="1">
      <c r="A67" s="74"/>
      <c r="B67" s="74"/>
      <c r="C67" s="53"/>
      <c r="I67" s="54"/>
      <c r="J67" s="54"/>
    </row>
    <row r="68" spans="1:10" s="28" customFormat="1" ht="19" customHeight="1">
      <c r="A68" s="75"/>
      <c r="B68" s="75"/>
      <c r="C68" s="35"/>
      <c r="I68" s="29"/>
      <c r="J68" s="29"/>
    </row>
    <row r="69" spans="1:10" s="28" customFormat="1" ht="19" customHeight="1">
      <c r="A69" s="75"/>
      <c r="B69" s="75"/>
      <c r="C69" s="35"/>
      <c r="I69" s="29"/>
      <c r="J69" s="29"/>
    </row>
  </sheetData>
  <sheetProtection algorithmName="SHA-512" hashValue="TNYVNFudAySCPpzSORr2D83GX+RCoJo7122+hSkgOn27d2/2BlW7bD51JBmaNlLggeey1HA8LRdUH3xIbkorKw==" saltValue="EG3ix5SJ6CMzbenEbnKF8w==" spinCount="100000" sheet="1" objects="1" scenarios="1" selectLockedCells="1" autoFilter="0"/>
  <autoFilter ref="C5:D23" xr:uid="{1F220DF6-59CD-4A49-B706-3C65A8B05718}"/>
  <mergeCells count="3">
    <mergeCell ref="C2:I2"/>
    <mergeCell ref="C3:J3"/>
    <mergeCell ref="C4:I4"/>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E1C2C607-6947-496B-9688-3B5DE5F83F7E}">
          <x14:formula1>
            <xm:f>DB!$H$120:$H$122</xm:f>
          </x14:formula1>
          <xm:sqref>E6:E17</xm:sqref>
        </x14:dataValidation>
        <x14:dataValidation type="list" allowBlank="1" showInputMessage="1" showErrorMessage="1" xr:uid="{DA42F217-6A07-4453-B3DE-B1A5F636DA6B}">
          <x14:formula1>
            <xm:f>DB!$H$166:$H$167</xm:f>
          </x14:formula1>
          <xm:sqref>E18:E23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4EB7-FF28-A14A-B511-F29E1032804C}">
  <sheetPr>
    <tabColor rgb="FF8FD9D2"/>
  </sheetPr>
  <dimension ref="A1:J505"/>
  <sheetViews>
    <sheetView zoomScaleNormal="100" workbookViewId="0">
      <pane ySplit="7" topLeftCell="A8" activePane="bottomLeft" state="frozen"/>
      <selection pane="bottomLeft" activeCell="E11" sqref="E11"/>
    </sheetView>
  </sheetViews>
  <sheetFormatPr defaultColWidth="10.83203125" defaultRowHeight="14.5"/>
  <cols>
    <col min="1" max="2" width="3.58203125" style="71" customWidth="1"/>
    <col min="3" max="3" width="22.08203125" style="71" customWidth="1"/>
    <col min="4" max="4" width="32" style="10" customWidth="1"/>
    <col min="5" max="5" width="32" style="185" customWidth="1"/>
    <col min="6" max="6" width="11" style="6" customWidth="1"/>
    <col min="7" max="7" width="20.5" style="6" customWidth="1"/>
    <col min="8" max="8" width="14.08203125" style="6" customWidth="1"/>
    <col min="9" max="9" width="15.58203125" style="14" customWidth="1"/>
    <col min="10" max="10" width="14.83203125" style="123" customWidth="1"/>
    <col min="11" max="16384" width="10.83203125" style="6"/>
  </cols>
  <sheetData>
    <row r="1" spans="1:10" ht="15.5">
      <c r="E1" s="10"/>
      <c r="I1" s="66"/>
      <c r="J1" s="119"/>
    </row>
    <row r="2" spans="1:10" s="76" customFormat="1" ht="18" customHeight="1">
      <c r="A2" s="72"/>
      <c r="B2" s="72"/>
      <c r="C2" s="244" t="s">
        <v>7959</v>
      </c>
      <c r="D2" s="244"/>
      <c r="E2" s="244"/>
      <c r="F2" s="244"/>
      <c r="G2" s="244"/>
      <c r="H2" s="244"/>
      <c r="I2" s="244"/>
    </row>
    <row r="3" spans="1:10" s="168" customFormat="1" ht="15.65" customHeight="1">
      <c r="A3" s="72"/>
      <c r="B3" s="72"/>
      <c r="C3" s="248" t="s">
        <v>485</v>
      </c>
      <c r="D3" s="248"/>
      <c r="E3" s="248"/>
      <c r="F3" s="248"/>
      <c r="G3" s="248"/>
      <c r="H3" s="248"/>
      <c r="I3" s="248"/>
    </row>
    <row r="4" spans="1:10" s="168" customFormat="1" ht="15.5">
      <c r="A4" s="72"/>
      <c r="B4" s="72"/>
      <c r="C4" s="165"/>
      <c r="D4" s="165"/>
      <c r="E4" s="165"/>
      <c r="F4" s="165"/>
      <c r="G4" s="165"/>
      <c r="H4" s="165"/>
      <c r="I4" s="119"/>
    </row>
    <row r="5" spans="1:10" s="76" customFormat="1" ht="80.5" customHeight="1">
      <c r="A5" s="72"/>
      <c r="B5" s="72"/>
      <c r="C5" s="248" t="s">
        <v>7948</v>
      </c>
      <c r="D5" s="248"/>
      <c r="E5" s="248"/>
      <c r="F5" s="248"/>
      <c r="G5" s="248"/>
      <c r="H5" s="248"/>
      <c r="I5" s="248"/>
    </row>
    <row r="6" spans="1:10" s="76" customFormat="1" ht="31" customHeight="1">
      <c r="A6" s="72"/>
      <c r="B6" s="72"/>
      <c r="C6" s="245" t="s">
        <v>7922</v>
      </c>
      <c r="D6" s="245"/>
      <c r="E6" s="245"/>
      <c r="F6" s="166"/>
      <c r="G6" s="166"/>
      <c r="H6" s="166"/>
      <c r="I6" s="120"/>
    </row>
    <row r="7" spans="1:10" s="13" customFormat="1" ht="38.15" customHeight="1">
      <c r="A7" s="73"/>
      <c r="B7" s="73"/>
      <c r="C7" s="2" t="s">
        <v>7915</v>
      </c>
      <c r="D7" s="2" t="s">
        <v>41</v>
      </c>
      <c r="E7" s="2" t="s">
        <v>7906</v>
      </c>
      <c r="F7" s="2" t="s">
        <v>8</v>
      </c>
      <c r="G7" s="2" t="s">
        <v>134</v>
      </c>
      <c r="H7" s="2" t="s">
        <v>131</v>
      </c>
      <c r="I7" s="2" t="s">
        <v>506</v>
      </c>
      <c r="J7" s="121"/>
    </row>
    <row r="8" spans="1:10" s="52" customFormat="1" ht="19" customHeight="1">
      <c r="A8" s="122" t="s">
        <v>442</v>
      </c>
      <c r="B8" s="122" t="s">
        <v>602</v>
      </c>
      <c r="C8" s="33" t="s">
        <v>949</v>
      </c>
      <c r="D8" s="33" t="s">
        <v>42</v>
      </c>
      <c r="E8" s="62"/>
      <c r="F8" s="33" t="s">
        <v>426</v>
      </c>
      <c r="G8" s="169" t="str">
        <f>_xlfn.XLOOKUP(J8,DB!N:N,DB!J:J,"Select Kyoto components",0,1)</f>
        <v>Select Kyoto components</v>
      </c>
      <c r="H8" s="61"/>
      <c r="I8" s="45" t="str">
        <f>IF(ISBLANK(E8),"-",G8*H8)</f>
        <v>-</v>
      </c>
      <c r="J8" s="122" t="str">
        <f>_xlfn.CONCAT(A8,B8,C8,D8,E8,F8)</f>
        <v>Scope 1Refrigerant &amp; otherKyoto protocol productsCarbon dioxidekg</v>
      </c>
    </row>
    <row r="9" spans="1:10" s="52" customFormat="1" ht="19" customHeight="1">
      <c r="A9" s="122" t="s">
        <v>442</v>
      </c>
      <c r="B9" s="122" t="s">
        <v>602</v>
      </c>
      <c r="C9" s="33" t="s">
        <v>949</v>
      </c>
      <c r="D9" s="33" t="s">
        <v>43</v>
      </c>
      <c r="E9" s="62"/>
      <c r="F9" s="33" t="s">
        <v>426</v>
      </c>
      <c r="G9" s="169" t="str">
        <f>_xlfn.XLOOKUP(J9,DB!N:N,DB!J:J,"Select Kyoto components",0,1)</f>
        <v>Select Kyoto components</v>
      </c>
      <c r="H9" s="61"/>
      <c r="I9" s="45" t="str">
        <f t="shared" ref="I9:I72" si="0">IF(ISBLANK(E9),"-",G9*H9)</f>
        <v>-</v>
      </c>
      <c r="J9" s="122" t="str">
        <f t="shared" ref="J9:J72" si="1">_xlfn.CONCAT(A9,B9,C9,D9,E9,F9)</f>
        <v>Scope 1Refrigerant &amp; otherKyoto protocol productsMethanekg</v>
      </c>
    </row>
    <row r="10" spans="1:10" s="52" customFormat="1" ht="19" customHeight="1">
      <c r="A10" s="122" t="s">
        <v>442</v>
      </c>
      <c r="B10" s="122" t="s">
        <v>602</v>
      </c>
      <c r="C10" s="33" t="s">
        <v>949</v>
      </c>
      <c r="D10" s="33" t="s">
        <v>44</v>
      </c>
      <c r="E10" s="62"/>
      <c r="F10" s="33" t="s">
        <v>426</v>
      </c>
      <c r="G10" s="169" t="str">
        <f>_xlfn.XLOOKUP(J10,DB!N:N,DB!J:J,"Select Kyoto components",0,1)</f>
        <v>Select Kyoto components</v>
      </c>
      <c r="H10" s="61"/>
      <c r="I10" s="45" t="str">
        <f t="shared" si="0"/>
        <v>-</v>
      </c>
      <c r="J10" s="122" t="str">
        <f t="shared" si="1"/>
        <v>Scope 1Refrigerant &amp; otherKyoto protocol productsNitrous oxidekg</v>
      </c>
    </row>
    <row r="11" spans="1:10" s="52" customFormat="1" ht="19" customHeight="1">
      <c r="A11" s="122" t="s">
        <v>442</v>
      </c>
      <c r="B11" s="122" t="s">
        <v>602</v>
      </c>
      <c r="C11" s="33" t="s">
        <v>949</v>
      </c>
      <c r="D11" s="33" t="s">
        <v>45</v>
      </c>
      <c r="E11" s="62"/>
      <c r="F11" s="33" t="s">
        <v>426</v>
      </c>
      <c r="G11" s="169" t="str">
        <f>_xlfn.XLOOKUP(J11,DB!N:N,DB!J:J,"Select Kyoto components",0,1)</f>
        <v>Select Kyoto components</v>
      </c>
      <c r="H11" s="61"/>
      <c r="I11" s="45" t="str">
        <f t="shared" si="0"/>
        <v>-</v>
      </c>
      <c r="J11" s="122" t="str">
        <f t="shared" si="1"/>
        <v>Scope 1Refrigerant &amp; otherKyoto protocol productsHFC-23kg</v>
      </c>
    </row>
    <row r="12" spans="1:10" s="52" customFormat="1" ht="19" customHeight="1">
      <c r="A12" s="122" t="s">
        <v>442</v>
      </c>
      <c r="B12" s="122" t="s">
        <v>602</v>
      </c>
      <c r="C12" s="33" t="s">
        <v>949</v>
      </c>
      <c r="D12" s="33" t="s">
        <v>46</v>
      </c>
      <c r="E12" s="62"/>
      <c r="F12" s="33" t="s">
        <v>426</v>
      </c>
      <c r="G12" s="169" t="str">
        <f>_xlfn.XLOOKUP(J12,DB!N:N,DB!J:J,"Select Kyoto components",0,1)</f>
        <v>Select Kyoto components</v>
      </c>
      <c r="H12" s="61"/>
      <c r="I12" s="45" t="str">
        <f t="shared" si="0"/>
        <v>-</v>
      </c>
      <c r="J12" s="122" t="str">
        <f t="shared" si="1"/>
        <v>Scope 1Refrigerant &amp; otherKyoto protocol productsHFC-32kg</v>
      </c>
    </row>
    <row r="13" spans="1:10" s="52" customFormat="1" ht="19" customHeight="1">
      <c r="A13" s="122" t="s">
        <v>442</v>
      </c>
      <c r="B13" s="122" t="s">
        <v>602</v>
      </c>
      <c r="C13" s="33" t="s">
        <v>949</v>
      </c>
      <c r="D13" s="33" t="s">
        <v>47</v>
      </c>
      <c r="E13" s="62"/>
      <c r="F13" s="33" t="s">
        <v>426</v>
      </c>
      <c r="G13" s="169" t="str">
        <f>_xlfn.XLOOKUP(J13,DB!N:N,DB!J:J,"Select Kyoto components",0,1)</f>
        <v>Select Kyoto components</v>
      </c>
      <c r="H13" s="61"/>
      <c r="I13" s="45" t="str">
        <f t="shared" si="0"/>
        <v>-</v>
      </c>
      <c r="J13" s="122" t="str">
        <f t="shared" si="1"/>
        <v>Scope 1Refrigerant &amp; otherKyoto protocol productsHFC-41kg</v>
      </c>
    </row>
    <row r="14" spans="1:10" s="52" customFormat="1" ht="19" customHeight="1">
      <c r="A14" s="122" t="s">
        <v>442</v>
      </c>
      <c r="B14" s="122" t="s">
        <v>602</v>
      </c>
      <c r="C14" s="33" t="s">
        <v>949</v>
      </c>
      <c r="D14" s="33" t="s">
        <v>48</v>
      </c>
      <c r="E14" s="62"/>
      <c r="F14" s="33" t="s">
        <v>426</v>
      </c>
      <c r="G14" s="169" t="str">
        <f>_xlfn.XLOOKUP(J14,DB!N:N,DB!J:J,"Select Kyoto components",0,1)</f>
        <v>Select Kyoto components</v>
      </c>
      <c r="H14" s="61"/>
      <c r="I14" s="45" t="str">
        <f t="shared" si="0"/>
        <v>-</v>
      </c>
      <c r="J14" s="122" t="str">
        <f t="shared" si="1"/>
        <v>Scope 1Refrigerant &amp; otherKyoto protocol productsHFC-125kg</v>
      </c>
    </row>
    <row r="15" spans="1:10" s="52" customFormat="1" ht="19" customHeight="1">
      <c r="A15" s="122" t="s">
        <v>442</v>
      </c>
      <c r="B15" s="122" t="s">
        <v>602</v>
      </c>
      <c r="C15" s="33" t="s">
        <v>949</v>
      </c>
      <c r="D15" s="33" t="s">
        <v>49</v>
      </c>
      <c r="E15" s="62"/>
      <c r="F15" s="33" t="s">
        <v>426</v>
      </c>
      <c r="G15" s="169" t="str">
        <f>_xlfn.XLOOKUP(J15,DB!N:N,DB!J:J,"Select Kyoto components",0,1)</f>
        <v>Select Kyoto components</v>
      </c>
      <c r="H15" s="61"/>
      <c r="I15" s="45" t="str">
        <f t="shared" si="0"/>
        <v>-</v>
      </c>
      <c r="J15" s="122" t="str">
        <f t="shared" si="1"/>
        <v>Scope 1Refrigerant &amp; otherKyoto protocol productsHFC-134kg</v>
      </c>
    </row>
    <row r="16" spans="1:10" s="52" customFormat="1" ht="19" customHeight="1">
      <c r="A16" s="122" t="s">
        <v>442</v>
      </c>
      <c r="B16" s="122" t="s">
        <v>602</v>
      </c>
      <c r="C16" s="33" t="s">
        <v>949</v>
      </c>
      <c r="D16" s="33" t="s">
        <v>50</v>
      </c>
      <c r="E16" s="62"/>
      <c r="F16" s="33" t="s">
        <v>426</v>
      </c>
      <c r="G16" s="169" t="str">
        <f>_xlfn.XLOOKUP(J16,DB!N:N,DB!J:J,"Select Kyoto components",0,1)</f>
        <v>Select Kyoto components</v>
      </c>
      <c r="H16" s="61"/>
      <c r="I16" s="45" t="str">
        <f t="shared" si="0"/>
        <v>-</v>
      </c>
      <c r="J16" s="122" t="str">
        <f t="shared" si="1"/>
        <v>Scope 1Refrigerant &amp; otherKyoto protocol productsHFC-134akg</v>
      </c>
    </row>
    <row r="17" spans="1:10" s="52" customFormat="1" ht="19" customHeight="1">
      <c r="A17" s="122" t="s">
        <v>442</v>
      </c>
      <c r="B17" s="122" t="s">
        <v>602</v>
      </c>
      <c r="C17" s="33" t="s">
        <v>949</v>
      </c>
      <c r="D17" s="33" t="s">
        <v>51</v>
      </c>
      <c r="E17" s="62"/>
      <c r="F17" s="33" t="s">
        <v>426</v>
      </c>
      <c r="G17" s="169" t="str">
        <f>_xlfn.XLOOKUP(J17,DB!N:N,DB!J:J,"Select Kyoto components",0,1)</f>
        <v>Select Kyoto components</v>
      </c>
      <c r="H17" s="61"/>
      <c r="I17" s="45" t="str">
        <f t="shared" si="0"/>
        <v>-</v>
      </c>
      <c r="J17" s="122" t="str">
        <f t="shared" si="1"/>
        <v>Scope 1Refrigerant &amp; otherKyoto protocol productsHFC-143kg</v>
      </c>
    </row>
    <row r="18" spans="1:10" s="52" customFormat="1" ht="19" customHeight="1">
      <c r="A18" s="122" t="s">
        <v>442</v>
      </c>
      <c r="B18" s="122" t="s">
        <v>602</v>
      </c>
      <c r="C18" s="33" t="s">
        <v>949</v>
      </c>
      <c r="D18" s="33" t="s">
        <v>52</v>
      </c>
      <c r="E18" s="62"/>
      <c r="F18" s="33" t="s">
        <v>426</v>
      </c>
      <c r="G18" s="169" t="str">
        <f>_xlfn.XLOOKUP(J18,DB!N:N,DB!J:J,"Select Kyoto components",0,1)</f>
        <v>Select Kyoto components</v>
      </c>
      <c r="H18" s="61"/>
      <c r="I18" s="45" t="str">
        <f t="shared" si="0"/>
        <v>-</v>
      </c>
      <c r="J18" s="122" t="str">
        <f t="shared" si="1"/>
        <v>Scope 1Refrigerant &amp; otherKyoto protocol productsHFC-143akg</v>
      </c>
    </row>
    <row r="19" spans="1:10" s="52" customFormat="1" ht="19" customHeight="1">
      <c r="A19" s="122" t="s">
        <v>442</v>
      </c>
      <c r="B19" s="122" t="s">
        <v>602</v>
      </c>
      <c r="C19" s="33" t="s">
        <v>949</v>
      </c>
      <c r="D19" s="33" t="s">
        <v>53</v>
      </c>
      <c r="E19" s="62"/>
      <c r="F19" s="33" t="s">
        <v>426</v>
      </c>
      <c r="G19" s="169" t="str">
        <f>_xlfn.XLOOKUP(J19,DB!N:N,DB!J:J,"Select Kyoto components",0,1)</f>
        <v>Select Kyoto components</v>
      </c>
      <c r="H19" s="61"/>
      <c r="I19" s="45" t="str">
        <f t="shared" si="0"/>
        <v>-</v>
      </c>
      <c r="J19" s="122" t="str">
        <f t="shared" si="1"/>
        <v>Scope 1Refrigerant &amp; otherKyoto protocol productsHFC-152akg</v>
      </c>
    </row>
    <row r="20" spans="1:10" s="52" customFormat="1" ht="19" customHeight="1">
      <c r="A20" s="122" t="s">
        <v>442</v>
      </c>
      <c r="B20" s="122" t="s">
        <v>602</v>
      </c>
      <c r="C20" s="33" t="s">
        <v>949</v>
      </c>
      <c r="D20" s="33" t="s">
        <v>54</v>
      </c>
      <c r="E20" s="62"/>
      <c r="F20" s="33" t="s">
        <v>426</v>
      </c>
      <c r="G20" s="169" t="str">
        <f>_xlfn.XLOOKUP(J20,DB!N:N,DB!J:J,"Select Kyoto components",0,1)</f>
        <v>Select Kyoto components</v>
      </c>
      <c r="H20" s="61"/>
      <c r="I20" s="45" t="str">
        <f t="shared" si="0"/>
        <v>-</v>
      </c>
      <c r="J20" s="122" t="str">
        <f t="shared" si="1"/>
        <v>Scope 1Refrigerant &amp; otherKyoto protocol productsHFC-227eakg</v>
      </c>
    </row>
    <row r="21" spans="1:10" s="52" customFormat="1" ht="19" customHeight="1">
      <c r="A21" s="122" t="s">
        <v>442</v>
      </c>
      <c r="B21" s="122" t="s">
        <v>602</v>
      </c>
      <c r="C21" s="33" t="s">
        <v>949</v>
      </c>
      <c r="D21" s="33" t="s">
        <v>55</v>
      </c>
      <c r="E21" s="62"/>
      <c r="F21" s="33" t="s">
        <v>426</v>
      </c>
      <c r="G21" s="169" t="str">
        <f>_xlfn.XLOOKUP(J21,DB!N:N,DB!J:J,"Select Kyoto components",0,1)</f>
        <v>Select Kyoto components</v>
      </c>
      <c r="H21" s="61"/>
      <c r="I21" s="45" t="str">
        <f t="shared" si="0"/>
        <v>-</v>
      </c>
      <c r="J21" s="122" t="str">
        <f t="shared" si="1"/>
        <v>Scope 1Refrigerant &amp; otherKyoto protocol productsHFC-236fakg</v>
      </c>
    </row>
    <row r="22" spans="1:10" s="52" customFormat="1" ht="19" customHeight="1">
      <c r="A22" s="122" t="s">
        <v>442</v>
      </c>
      <c r="B22" s="122" t="s">
        <v>602</v>
      </c>
      <c r="C22" s="33" t="s">
        <v>949</v>
      </c>
      <c r="D22" s="33" t="s">
        <v>56</v>
      </c>
      <c r="E22" s="62"/>
      <c r="F22" s="33" t="s">
        <v>426</v>
      </c>
      <c r="G22" s="169" t="str">
        <f>_xlfn.XLOOKUP(J22,DB!N:N,DB!J:J,"Select Kyoto components",0,1)</f>
        <v>Select Kyoto components</v>
      </c>
      <c r="H22" s="61"/>
      <c r="I22" s="45" t="str">
        <f t="shared" si="0"/>
        <v>-</v>
      </c>
      <c r="J22" s="122" t="str">
        <f t="shared" si="1"/>
        <v>Scope 1Refrigerant &amp; otherKyoto protocol productsHFC-245fakg</v>
      </c>
    </row>
    <row r="23" spans="1:10" s="52" customFormat="1" ht="19" customHeight="1">
      <c r="A23" s="122" t="s">
        <v>442</v>
      </c>
      <c r="B23" s="122" t="s">
        <v>602</v>
      </c>
      <c r="C23" s="33" t="s">
        <v>949</v>
      </c>
      <c r="D23" s="33" t="s">
        <v>57</v>
      </c>
      <c r="E23" s="62"/>
      <c r="F23" s="33" t="s">
        <v>426</v>
      </c>
      <c r="G23" s="169" t="str">
        <f>_xlfn.XLOOKUP(J23,DB!N:N,DB!J:J,"Select Kyoto components",0,1)</f>
        <v>Select Kyoto components</v>
      </c>
      <c r="H23" s="61"/>
      <c r="I23" s="45" t="str">
        <f t="shared" si="0"/>
        <v>-</v>
      </c>
      <c r="J23" s="122" t="str">
        <f t="shared" si="1"/>
        <v>Scope 1Refrigerant &amp; otherKyoto protocol productsHFC-43-I0meekg</v>
      </c>
    </row>
    <row r="24" spans="1:10" s="52" customFormat="1" ht="19" customHeight="1">
      <c r="A24" s="122" t="s">
        <v>442</v>
      </c>
      <c r="B24" s="122" t="s">
        <v>602</v>
      </c>
      <c r="C24" s="33" t="s">
        <v>949</v>
      </c>
      <c r="D24" s="33" t="s">
        <v>58</v>
      </c>
      <c r="E24" s="62"/>
      <c r="F24" s="33" t="s">
        <v>426</v>
      </c>
      <c r="G24" s="169" t="str">
        <f>_xlfn.XLOOKUP(J24,DB!N:N,DB!J:J,"Select Kyoto components",0,1)</f>
        <v>Select Kyoto components</v>
      </c>
      <c r="H24" s="61"/>
      <c r="I24" s="45" t="str">
        <f t="shared" si="0"/>
        <v>-</v>
      </c>
      <c r="J24" s="122" t="str">
        <f t="shared" si="1"/>
        <v>Scope 1Refrigerant &amp; otherKyoto protocol productsPerfluoromethane (PFC-14)kg</v>
      </c>
    </row>
    <row r="25" spans="1:10" s="52" customFormat="1" ht="19" customHeight="1">
      <c r="A25" s="122" t="s">
        <v>442</v>
      </c>
      <c r="B25" s="122" t="s">
        <v>602</v>
      </c>
      <c r="C25" s="33" t="s">
        <v>949</v>
      </c>
      <c r="D25" s="33" t="s">
        <v>59</v>
      </c>
      <c r="E25" s="62"/>
      <c r="F25" s="33" t="s">
        <v>426</v>
      </c>
      <c r="G25" s="169" t="str">
        <f>_xlfn.XLOOKUP(J25,DB!N:N,DB!J:J,"Select Kyoto components",0,1)</f>
        <v>Select Kyoto components</v>
      </c>
      <c r="H25" s="61"/>
      <c r="I25" s="45" t="str">
        <f t="shared" si="0"/>
        <v>-</v>
      </c>
      <c r="J25" s="122" t="str">
        <f t="shared" si="1"/>
        <v>Scope 1Refrigerant &amp; otherKyoto protocol productsPerfluoroethane (PFC-116)kg</v>
      </c>
    </row>
    <row r="26" spans="1:10" s="52" customFormat="1" ht="19" customHeight="1">
      <c r="A26" s="122" t="s">
        <v>442</v>
      </c>
      <c r="B26" s="122" t="s">
        <v>602</v>
      </c>
      <c r="C26" s="33" t="s">
        <v>949</v>
      </c>
      <c r="D26" s="33" t="s">
        <v>60</v>
      </c>
      <c r="E26" s="62"/>
      <c r="F26" s="33" t="s">
        <v>426</v>
      </c>
      <c r="G26" s="169" t="str">
        <f>_xlfn.XLOOKUP(J26,DB!N:N,DB!J:J,"Select Kyoto components",0,1)</f>
        <v>Select Kyoto components</v>
      </c>
      <c r="H26" s="61"/>
      <c r="I26" s="45" t="str">
        <f t="shared" si="0"/>
        <v>-</v>
      </c>
      <c r="J26" s="122" t="str">
        <f t="shared" si="1"/>
        <v>Scope 1Refrigerant &amp; otherKyoto protocol productsPerfluoropropane (PFC-218)kg</v>
      </c>
    </row>
    <row r="27" spans="1:10" s="52" customFormat="1" ht="19" customHeight="1">
      <c r="A27" s="122" t="s">
        <v>442</v>
      </c>
      <c r="B27" s="122" t="s">
        <v>602</v>
      </c>
      <c r="C27" s="33" t="s">
        <v>949</v>
      </c>
      <c r="D27" s="33" t="s">
        <v>61</v>
      </c>
      <c r="E27" s="62"/>
      <c r="F27" s="33" t="s">
        <v>426</v>
      </c>
      <c r="G27" s="169" t="str">
        <f>_xlfn.XLOOKUP(J27,DB!N:N,DB!J:J,"Select Kyoto components",0,1)</f>
        <v>Select Kyoto components</v>
      </c>
      <c r="H27" s="61"/>
      <c r="I27" s="45" t="str">
        <f t="shared" si="0"/>
        <v>-</v>
      </c>
      <c r="J27" s="122" t="str">
        <f t="shared" si="1"/>
        <v>Scope 1Refrigerant &amp; otherKyoto protocol productsPerfluorocyclobutane (PFC-318)kg</v>
      </c>
    </row>
    <row r="28" spans="1:10" s="52" customFormat="1" ht="19" customHeight="1">
      <c r="A28" s="122" t="s">
        <v>442</v>
      </c>
      <c r="B28" s="122" t="s">
        <v>602</v>
      </c>
      <c r="C28" s="33" t="s">
        <v>949</v>
      </c>
      <c r="D28" s="33" t="s">
        <v>62</v>
      </c>
      <c r="E28" s="62"/>
      <c r="F28" s="33" t="s">
        <v>426</v>
      </c>
      <c r="G28" s="169" t="str">
        <f>_xlfn.XLOOKUP(J28,DB!N:N,DB!J:J,"Select Kyoto components",0,1)</f>
        <v>Select Kyoto components</v>
      </c>
      <c r="H28" s="61"/>
      <c r="I28" s="45" t="str">
        <f t="shared" si="0"/>
        <v>-</v>
      </c>
      <c r="J28" s="122" t="str">
        <f t="shared" si="1"/>
        <v>Scope 1Refrigerant &amp; otherKyoto protocol productsPerfluorobutane (PFC-3-1-10)kg</v>
      </c>
    </row>
    <row r="29" spans="1:10" s="52" customFormat="1" ht="19" customHeight="1">
      <c r="A29" s="122" t="s">
        <v>442</v>
      </c>
      <c r="B29" s="122" t="s">
        <v>602</v>
      </c>
      <c r="C29" s="33" t="s">
        <v>949</v>
      </c>
      <c r="D29" s="33" t="s">
        <v>63</v>
      </c>
      <c r="E29" s="62"/>
      <c r="F29" s="33" t="s">
        <v>426</v>
      </c>
      <c r="G29" s="169" t="str">
        <f>_xlfn.XLOOKUP(J29,DB!N:N,DB!J:J,"Select Kyoto components",0,1)</f>
        <v>Select Kyoto components</v>
      </c>
      <c r="H29" s="61"/>
      <c r="I29" s="45" t="str">
        <f t="shared" si="0"/>
        <v>-</v>
      </c>
      <c r="J29" s="122" t="str">
        <f t="shared" si="1"/>
        <v>Scope 1Refrigerant &amp; otherKyoto protocol productsPerfluoropentane (PFC-4-1-12)kg</v>
      </c>
    </row>
    <row r="30" spans="1:10" s="52" customFormat="1" ht="19" customHeight="1">
      <c r="A30" s="122" t="s">
        <v>442</v>
      </c>
      <c r="B30" s="122" t="s">
        <v>602</v>
      </c>
      <c r="C30" s="33" t="s">
        <v>949</v>
      </c>
      <c r="D30" s="33" t="s">
        <v>64</v>
      </c>
      <c r="E30" s="62"/>
      <c r="F30" s="33" t="s">
        <v>426</v>
      </c>
      <c r="G30" s="169" t="str">
        <f>_xlfn.XLOOKUP(J30,DB!N:N,DB!J:J,"Select Kyoto components",0,1)</f>
        <v>Select Kyoto components</v>
      </c>
      <c r="H30" s="61"/>
      <c r="I30" s="45" t="str">
        <f t="shared" si="0"/>
        <v>-</v>
      </c>
      <c r="J30" s="122" t="str">
        <f t="shared" si="1"/>
        <v>Scope 1Refrigerant &amp; otherKyoto protocol productsPerfluorohexane (PFC-5-1-14)kg</v>
      </c>
    </row>
    <row r="31" spans="1:10" s="52" customFormat="1" ht="19" customHeight="1">
      <c r="A31" s="122" t="s">
        <v>442</v>
      </c>
      <c r="B31" s="122" t="s">
        <v>602</v>
      </c>
      <c r="C31" s="33" t="s">
        <v>949</v>
      </c>
      <c r="D31" s="33" t="s">
        <v>102</v>
      </c>
      <c r="E31" s="62"/>
      <c r="F31" s="33" t="s">
        <v>426</v>
      </c>
      <c r="G31" s="169" t="str">
        <f>_xlfn.XLOOKUP(J31,DB!N:N,DB!J:J,"Select Kyoto components",0,1)</f>
        <v>Select Kyoto components</v>
      </c>
      <c r="H31" s="61"/>
      <c r="I31" s="45" t="str">
        <f t="shared" si="0"/>
        <v>-</v>
      </c>
      <c r="J31" s="122" t="str">
        <f t="shared" si="1"/>
        <v>Scope 1Refrigerant &amp; otherKyoto protocol productsPFC-9-1-18kg</v>
      </c>
    </row>
    <row r="32" spans="1:10" s="52" customFormat="1" ht="19" customHeight="1">
      <c r="A32" s="122" t="s">
        <v>442</v>
      </c>
      <c r="B32" s="122" t="s">
        <v>602</v>
      </c>
      <c r="C32" s="33" t="s">
        <v>949</v>
      </c>
      <c r="D32" s="33" t="s">
        <v>104</v>
      </c>
      <c r="E32" s="62"/>
      <c r="F32" s="33" t="s">
        <v>426</v>
      </c>
      <c r="G32" s="169" t="str">
        <f>_xlfn.XLOOKUP(J32,DB!N:N,DB!J:J,"Select Kyoto components",0,1)</f>
        <v>Select Kyoto components</v>
      </c>
      <c r="H32" s="61"/>
      <c r="I32" s="45" t="str">
        <f t="shared" si="0"/>
        <v>-</v>
      </c>
      <c r="J32" s="122" t="str">
        <f t="shared" si="1"/>
        <v>Scope 1Refrigerant &amp; otherKyoto protocol productsPerfluorocyclopropanekg</v>
      </c>
    </row>
    <row r="33" spans="1:10" s="52" customFormat="1" ht="19" customHeight="1">
      <c r="A33" s="122" t="s">
        <v>442</v>
      </c>
      <c r="B33" s="122" t="s">
        <v>602</v>
      </c>
      <c r="C33" s="33" t="s">
        <v>949</v>
      </c>
      <c r="D33" s="33" t="s">
        <v>65</v>
      </c>
      <c r="E33" s="62"/>
      <c r="F33" s="33" t="s">
        <v>426</v>
      </c>
      <c r="G33" s="169" t="str">
        <f>_xlfn.XLOOKUP(J33,DB!N:N,DB!J:J,"Select Kyoto components",0,1)</f>
        <v>Select Kyoto components</v>
      </c>
      <c r="H33" s="61"/>
      <c r="I33" s="45" t="str">
        <f t="shared" si="0"/>
        <v>-</v>
      </c>
      <c r="J33" s="122" t="str">
        <f t="shared" si="1"/>
        <v>Scope 1Refrigerant &amp; otherKyoto protocol productsSulphur hexafluoride (SF6)kg</v>
      </c>
    </row>
    <row r="34" spans="1:10" s="52" customFormat="1" ht="19" customHeight="1">
      <c r="A34" s="122" t="s">
        <v>442</v>
      </c>
      <c r="B34" s="122" t="s">
        <v>602</v>
      </c>
      <c r="C34" s="33" t="s">
        <v>949</v>
      </c>
      <c r="D34" s="33" t="s">
        <v>66</v>
      </c>
      <c r="E34" s="62"/>
      <c r="F34" s="33" t="s">
        <v>426</v>
      </c>
      <c r="G34" s="169" t="str">
        <f>_xlfn.XLOOKUP(J34,DB!N:N,DB!J:J,"Select Kyoto components",0,1)</f>
        <v>Select Kyoto components</v>
      </c>
      <c r="H34" s="61"/>
      <c r="I34" s="45" t="str">
        <f t="shared" si="0"/>
        <v>-</v>
      </c>
      <c r="J34" s="122" t="str">
        <f t="shared" si="1"/>
        <v>Scope 1Refrigerant &amp; otherKyoto protocol productsHFC-152kg</v>
      </c>
    </row>
    <row r="35" spans="1:10" s="52" customFormat="1" ht="19" customHeight="1">
      <c r="A35" s="122" t="s">
        <v>442</v>
      </c>
      <c r="B35" s="122" t="s">
        <v>602</v>
      </c>
      <c r="C35" s="33" t="s">
        <v>949</v>
      </c>
      <c r="D35" s="33" t="s">
        <v>67</v>
      </c>
      <c r="E35" s="62"/>
      <c r="F35" s="33" t="s">
        <v>426</v>
      </c>
      <c r="G35" s="169" t="str">
        <f>_xlfn.XLOOKUP(J35,DB!N:N,DB!J:J,"Select Kyoto components",0,1)</f>
        <v>Select Kyoto components</v>
      </c>
      <c r="H35" s="61"/>
      <c r="I35" s="45" t="str">
        <f t="shared" si="0"/>
        <v>-</v>
      </c>
      <c r="J35" s="122" t="str">
        <f t="shared" si="1"/>
        <v>Scope 1Refrigerant &amp; otherKyoto protocol productsHFC-161kg</v>
      </c>
    </row>
    <row r="36" spans="1:10" s="52" customFormat="1" ht="19" customHeight="1">
      <c r="A36" s="122" t="s">
        <v>442</v>
      </c>
      <c r="B36" s="122" t="s">
        <v>602</v>
      </c>
      <c r="C36" s="33" t="s">
        <v>949</v>
      </c>
      <c r="D36" s="33" t="s">
        <v>68</v>
      </c>
      <c r="E36" s="62"/>
      <c r="F36" s="33" t="s">
        <v>426</v>
      </c>
      <c r="G36" s="169" t="str">
        <f>_xlfn.XLOOKUP(J36,DB!N:N,DB!J:J,"Select Kyoto components",0,1)</f>
        <v>Select Kyoto components</v>
      </c>
      <c r="H36" s="61"/>
      <c r="I36" s="45" t="str">
        <f t="shared" si="0"/>
        <v>-</v>
      </c>
      <c r="J36" s="122" t="str">
        <f t="shared" si="1"/>
        <v>Scope 1Refrigerant &amp; otherKyoto protocol productsHFC-236cbkg</v>
      </c>
    </row>
    <row r="37" spans="1:10" s="52" customFormat="1" ht="19" customHeight="1">
      <c r="A37" s="122" t="s">
        <v>442</v>
      </c>
      <c r="B37" s="122" t="s">
        <v>602</v>
      </c>
      <c r="C37" s="33" t="s">
        <v>949</v>
      </c>
      <c r="D37" s="33" t="s">
        <v>69</v>
      </c>
      <c r="E37" s="62"/>
      <c r="F37" s="33" t="s">
        <v>426</v>
      </c>
      <c r="G37" s="169" t="str">
        <f>_xlfn.XLOOKUP(J37,DB!N:N,DB!J:J,"Select Kyoto components",0,1)</f>
        <v>Select Kyoto components</v>
      </c>
      <c r="H37" s="61"/>
      <c r="I37" s="45" t="str">
        <f t="shared" si="0"/>
        <v>-</v>
      </c>
      <c r="J37" s="122" t="str">
        <f t="shared" si="1"/>
        <v>Scope 1Refrigerant &amp; otherKyoto protocol productsHFC-236eakg</v>
      </c>
    </row>
    <row r="38" spans="1:10" s="52" customFormat="1" ht="19" customHeight="1">
      <c r="A38" s="122" t="s">
        <v>442</v>
      </c>
      <c r="B38" s="122" t="s">
        <v>602</v>
      </c>
      <c r="C38" s="33" t="s">
        <v>949</v>
      </c>
      <c r="D38" s="33" t="s">
        <v>70</v>
      </c>
      <c r="E38" s="62"/>
      <c r="F38" s="33" t="s">
        <v>426</v>
      </c>
      <c r="G38" s="169" t="str">
        <f>_xlfn.XLOOKUP(J38,DB!N:N,DB!J:J,"Select Kyoto components",0,1)</f>
        <v>Select Kyoto components</v>
      </c>
      <c r="H38" s="61"/>
      <c r="I38" s="45" t="str">
        <f t="shared" si="0"/>
        <v>-</v>
      </c>
      <c r="J38" s="122" t="str">
        <f t="shared" si="1"/>
        <v>Scope 1Refrigerant &amp; otherKyoto protocol productsHFC-245cakg</v>
      </c>
    </row>
    <row r="39" spans="1:10" s="52" customFormat="1" ht="19" customHeight="1">
      <c r="A39" s="122" t="s">
        <v>442</v>
      </c>
      <c r="B39" s="122" t="s">
        <v>602</v>
      </c>
      <c r="C39" s="33" t="s">
        <v>949</v>
      </c>
      <c r="D39" s="33" t="s">
        <v>71</v>
      </c>
      <c r="E39" s="62"/>
      <c r="F39" s="33" t="s">
        <v>426</v>
      </c>
      <c r="G39" s="169" t="str">
        <f>_xlfn.XLOOKUP(J39,DB!N:N,DB!J:J,"Select Kyoto components",0,1)</f>
        <v>Select Kyoto components</v>
      </c>
      <c r="H39" s="61"/>
      <c r="I39" s="45" t="str">
        <f t="shared" si="0"/>
        <v>-</v>
      </c>
      <c r="J39" s="122" t="str">
        <f t="shared" si="1"/>
        <v>Scope 1Refrigerant &amp; otherKyoto protocol productsHFC-365mfckg</v>
      </c>
    </row>
    <row r="40" spans="1:10" s="52" customFormat="1" ht="19" customHeight="1">
      <c r="A40" s="122" t="s">
        <v>442</v>
      </c>
      <c r="B40" s="122" t="s">
        <v>602</v>
      </c>
      <c r="C40" s="33" t="s">
        <v>949</v>
      </c>
      <c r="D40" s="33" t="s">
        <v>101</v>
      </c>
      <c r="E40" s="62"/>
      <c r="F40" s="33" t="s">
        <v>426</v>
      </c>
      <c r="G40" s="169" t="str">
        <f>_xlfn.XLOOKUP(J40,DB!N:N,DB!J:J,"Select Kyoto components",0,1)</f>
        <v>Select Kyoto components</v>
      </c>
      <c r="H40" s="61"/>
      <c r="I40" s="45" t="str">
        <f t="shared" si="0"/>
        <v>-</v>
      </c>
      <c r="J40" s="122" t="str">
        <f t="shared" si="1"/>
        <v>Scope 1Refrigerant &amp; otherKyoto protocol productsNitrogen trifluoridekg</v>
      </c>
    </row>
    <row r="41" spans="1:10" s="52" customFormat="1" ht="19" customHeight="1">
      <c r="A41" s="122" t="s">
        <v>442</v>
      </c>
      <c r="B41" s="122" t="s">
        <v>602</v>
      </c>
      <c r="C41" s="33" t="s">
        <v>1052</v>
      </c>
      <c r="D41" s="33" t="s">
        <v>1053</v>
      </c>
      <c r="E41" s="62"/>
      <c r="F41" s="33" t="s">
        <v>426</v>
      </c>
      <c r="G41" s="169" t="str">
        <f>_xlfn.XLOOKUP(J41,DB!N:N,DB!J:J,"Select Kyoto components",0,1)</f>
        <v>Select Kyoto components</v>
      </c>
      <c r="H41" s="61"/>
      <c r="I41" s="45" t="str">
        <f t="shared" si="0"/>
        <v>-</v>
      </c>
      <c r="J41" s="122" t="str">
        <f t="shared" si="1"/>
        <v>Scope 1Refrigerant &amp; otherBlendsR401Akg</v>
      </c>
    </row>
    <row r="42" spans="1:10" s="52" customFormat="1" ht="19" customHeight="1">
      <c r="A42" s="122" t="s">
        <v>442</v>
      </c>
      <c r="B42" s="122" t="s">
        <v>602</v>
      </c>
      <c r="C42" s="33" t="s">
        <v>1052</v>
      </c>
      <c r="D42" s="33" t="s">
        <v>1057</v>
      </c>
      <c r="E42" s="62"/>
      <c r="F42" s="33" t="s">
        <v>426</v>
      </c>
      <c r="G42" s="169" t="str">
        <f>_xlfn.XLOOKUP(J42,DB!N:N,DB!J:J,"Select Kyoto components",0,1)</f>
        <v>Select Kyoto components</v>
      </c>
      <c r="H42" s="61"/>
      <c r="I42" s="45" t="str">
        <f t="shared" si="0"/>
        <v>-</v>
      </c>
      <c r="J42" s="122" t="str">
        <f t="shared" si="1"/>
        <v>Scope 1Refrigerant &amp; otherBlendsR401Bkg</v>
      </c>
    </row>
    <row r="43" spans="1:10" s="52" customFormat="1" ht="19" customHeight="1">
      <c r="A43" s="122" t="s">
        <v>442</v>
      </c>
      <c r="B43" s="122" t="s">
        <v>602</v>
      </c>
      <c r="C43" s="33" t="s">
        <v>1052</v>
      </c>
      <c r="D43" s="33" t="s">
        <v>1061</v>
      </c>
      <c r="E43" s="62"/>
      <c r="F43" s="33" t="s">
        <v>426</v>
      </c>
      <c r="G43" s="169" t="str">
        <f>_xlfn.XLOOKUP(J43,DB!N:N,DB!J:J,"Select Kyoto components",0,1)</f>
        <v>Select Kyoto components</v>
      </c>
      <c r="H43" s="61"/>
      <c r="I43" s="45" t="str">
        <f t="shared" si="0"/>
        <v>-</v>
      </c>
      <c r="J43" s="122" t="str">
        <f t="shared" si="1"/>
        <v>Scope 1Refrigerant &amp; otherBlendsR401Ckg</v>
      </c>
    </row>
    <row r="44" spans="1:10" s="52" customFormat="1" ht="19" customHeight="1">
      <c r="A44" s="122" t="s">
        <v>442</v>
      </c>
      <c r="B44" s="122" t="s">
        <v>602</v>
      </c>
      <c r="C44" s="33" t="s">
        <v>1052</v>
      </c>
      <c r="D44" s="33" t="s">
        <v>1065</v>
      </c>
      <c r="E44" s="62"/>
      <c r="F44" s="33" t="s">
        <v>426</v>
      </c>
      <c r="G44" s="169" t="str">
        <f>_xlfn.XLOOKUP(J44,DB!N:N,DB!J:J,"Select Kyoto components",0,1)</f>
        <v>Select Kyoto components</v>
      </c>
      <c r="H44" s="61"/>
      <c r="I44" s="45" t="str">
        <f t="shared" si="0"/>
        <v>-</v>
      </c>
      <c r="J44" s="122" t="str">
        <f t="shared" si="1"/>
        <v>Scope 1Refrigerant &amp; otherBlendsR402Akg</v>
      </c>
    </row>
    <row r="45" spans="1:10" s="52" customFormat="1" ht="19" customHeight="1">
      <c r="A45" s="122" t="s">
        <v>442</v>
      </c>
      <c r="B45" s="122" t="s">
        <v>602</v>
      </c>
      <c r="C45" s="33" t="s">
        <v>1052</v>
      </c>
      <c r="D45" s="33" t="s">
        <v>1069</v>
      </c>
      <c r="E45" s="62"/>
      <c r="F45" s="33" t="s">
        <v>426</v>
      </c>
      <c r="G45" s="169" t="str">
        <f>_xlfn.XLOOKUP(J45,DB!N:N,DB!J:J,"Select Kyoto components",0,1)</f>
        <v>Select Kyoto components</v>
      </c>
      <c r="H45" s="61"/>
      <c r="I45" s="45" t="str">
        <f t="shared" si="0"/>
        <v>-</v>
      </c>
      <c r="J45" s="122" t="str">
        <f t="shared" si="1"/>
        <v>Scope 1Refrigerant &amp; otherBlendsR402Bkg</v>
      </c>
    </row>
    <row r="46" spans="1:10" s="52" customFormat="1" ht="19" customHeight="1">
      <c r="A46" s="122" t="s">
        <v>442</v>
      </c>
      <c r="B46" s="122" t="s">
        <v>602</v>
      </c>
      <c r="C46" s="33" t="s">
        <v>1052</v>
      </c>
      <c r="D46" s="33" t="s">
        <v>80</v>
      </c>
      <c r="E46" s="62"/>
      <c r="F46" s="33" t="s">
        <v>426</v>
      </c>
      <c r="G46" s="169" t="str">
        <f>_xlfn.XLOOKUP(J46,DB!N:N,DB!J:J,"Select Kyoto components",0,1)</f>
        <v>Select Kyoto components</v>
      </c>
      <c r="H46" s="61"/>
      <c r="I46" s="45" t="str">
        <f t="shared" si="0"/>
        <v>-</v>
      </c>
      <c r="J46" s="122" t="str">
        <f t="shared" si="1"/>
        <v>Scope 1Refrigerant &amp; otherBlendsR403Akg</v>
      </c>
    </row>
    <row r="47" spans="1:10" s="52" customFormat="1" ht="19" customHeight="1">
      <c r="A47" s="122" t="s">
        <v>442</v>
      </c>
      <c r="B47" s="122" t="s">
        <v>602</v>
      </c>
      <c r="C47" s="33" t="s">
        <v>1052</v>
      </c>
      <c r="D47" s="33" t="s">
        <v>1076</v>
      </c>
      <c r="E47" s="62"/>
      <c r="F47" s="33" t="s">
        <v>426</v>
      </c>
      <c r="G47" s="169" t="str">
        <f>_xlfn.XLOOKUP(J47,DB!N:N,DB!J:J,"Select Kyoto components",0,1)</f>
        <v>Select Kyoto components</v>
      </c>
      <c r="H47" s="61"/>
      <c r="I47" s="45" t="str">
        <f t="shared" si="0"/>
        <v>-</v>
      </c>
      <c r="J47" s="122" t="str">
        <f t="shared" si="1"/>
        <v>Scope 1Refrigerant &amp; otherBlendsR403Bkg</v>
      </c>
    </row>
    <row r="48" spans="1:10" s="52" customFormat="1" ht="19" customHeight="1">
      <c r="A48" s="122" t="s">
        <v>442</v>
      </c>
      <c r="B48" s="122" t="s">
        <v>602</v>
      </c>
      <c r="C48" s="33" t="s">
        <v>1052</v>
      </c>
      <c r="D48" s="33" t="s">
        <v>72</v>
      </c>
      <c r="E48" s="62"/>
      <c r="F48" s="33" t="s">
        <v>426</v>
      </c>
      <c r="G48" s="169" t="str">
        <f>_xlfn.XLOOKUP(J48,DB!N:N,DB!J:J,"Select Kyoto components",0,1)</f>
        <v>Select Kyoto components</v>
      </c>
      <c r="H48" s="61"/>
      <c r="I48" s="45" t="str">
        <f t="shared" si="0"/>
        <v>-</v>
      </c>
      <c r="J48" s="122" t="str">
        <f t="shared" si="1"/>
        <v>Scope 1Refrigerant &amp; otherBlendsR404Akg</v>
      </c>
    </row>
    <row r="49" spans="1:10" s="52" customFormat="1" ht="19" customHeight="1">
      <c r="A49" s="122" t="s">
        <v>442</v>
      </c>
      <c r="B49" s="122" t="s">
        <v>602</v>
      </c>
      <c r="C49" s="33" t="s">
        <v>1052</v>
      </c>
      <c r="D49" s="33" t="s">
        <v>1083</v>
      </c>
      <c r="E49" s="62"/>
      <c r="F49" s="33" t="s">
        <v>426</v>
      </c>
      <c r="G49" s="169" t="str">
        <f>_xlfn.XLOOKUP(J49,DB!N:N,DB!J:J,"Select Kyoto components",0,1)</f>
        <v>Select Kyoto components</v>
      </c>
      <c r="H49" s="61"/>
      <c r="I49" s="45" t="str">
        <f t="shared" si="0"/>
        <v>-</v>
      </c>
      <c r="J49" s="122" t="str">
        <f t="shared" si="1"/>
        <v>Scope 1Refrigerant &amp; otherBlendsR405Akg</v>
      </c>
    </row>
    <row r="50" spans="1:10" s="52" customFormat="1" ht="19" customHeight="1">
      <c r="A50" s="122" t="s">
        <v>442</v>
      </c>
      <c r="B50" s="122" t="s">
        <v>602</v>
      </c>
      <c r="C50" s="33" t="s">
        <v>1052</v>
      </c>
      <c r="D50" s="33" t="s">
        <v>126</v>
      </c>
      <c r="E50" s="62"/>
      <c r="F50" s="33" t="s">
        <v>426</v>
      </c>
      <c r="G50" s="169" t="str">
        <f>_xlfn.XLOOKUP(J50,DB!N:N,DB!J:J,"Select Kyoto components",0,1)</f>
        <v>Select Kyoto components</v>
      </c>
      <c r="H50" s="61"/>
      <c r="I50" s="45" t="str">
        <f t="shared" si="0"/>
        <v>-</v>
      </c>
      <c r="J50" s="122" t="str">
        <f t="shared" si="1"/>
        <v>Scope 1Refrigerant &amp; otherBlendsR406Akg</v>
      </c>
    </row>
    <row r="51" spans="1:10" s="52" customFormat="1" ht="19" customHeight="1">
      <c r="A51" s="122" t="s">
        <v>442</v>
      </c>
      <c r="B51" s="122" t="s">
        <v>602</v>
      </c>
      <c r="C51" s="33" t="s">
        <v>1052</v>
      </c>
      <c r="D51" s="33" t="s">
        <v>73</v>
      </c>
      <c r="E51" s="62"/>
      <c r="F51" s="33" t="s">
        <v>426</v>
      </c>
      <c r="G51" s="169" t="str">
        <f>_xlfn.XLOOKUP(J51,DB!N:N,DB!J:J,"Select Kyoto components",0,1)</f>
        <v>Select Kyoto components</v>
      </c>
      <c r="H51" s="61"/>
      <c r="I51" s="45" t="str">
        <f t="shared" si="0"/>
        <v>-</v>
      </c>
      <c r="J51" s="122" t="str">
        <f t="shared" si="1"/>
        <v>Scope 1Refrigerant &amp; otherBlendsR407Akg</v>
      </c>
    </row>
    <row r="52" spans="1:10" s="52" customFormat="1" ht="19" customHeight="1">
      <c r="A52" s="122" t="s">
        <v>442</v>
      </c>
      <c r="B52" s="122" t="s">
        <v>602</v>
      </c>
      <c r="C52" s="33" t="s">
        <v>1052</v>
      </c>
      <c r="D52" s="33" t="s">
        <v>1093</v>
      </c>
      <c r="E52" s="62"/>
      <c r="F52" s="33" t="s">
        <v>426</v>
      </c>
      <c r="G52" s="169" t="str">
        <f>_xlfn.XLOOKUP(J52,DB!N:N,DB!J:J,"Select Kyoto components",0,1)</f>
        <v>Select Kyoto components</v>
      </c>
      <c r="H52" s="61"/>
      <c r="I52" s="45" t="str">
        <f t="shared" si="0"/>
        <v>-</v>
      </c>
      <c r="J52" s="122" t="str">
        <f t="shared" si="1"/>
        <v>Scope 1Refrigerant &amp; otherBlendsR407Bkg</v>
      </c>
    </row>
    <row r="53" spans="1:10" s="52" customFormat="1" ht="19" customHeight="1">
      <c r="A53" s="122" t="s">
        <v>442</v>
      </c>
      <c r="B53" s="122" t="s">
        <v>602</v>
      </c>
      <c r="C53" s="33" t="s">
        <v>1052</v>
      </c>
      <c r="D53" s="33" t="s">
        <v>74</v>
      </c>
      <c r="E53" s="62"/>
      <c r="F53" s="33" t="s">
        <v>426</v>
      </c>
      <c r="G53" s="169" t="str">
        <f>_xlfn.XLOOKUP(J53,DB!N:N,DB!J:J,"Select Kyoto components",0,1)</f>
        <v>Select Kyoto components</v>
      </c>
      <c r="H53" s="61"/>
      <c r="I53" s="45" t="str">
        <f t="shared" si="0"/>
        <v>-</v>
      </c>
      <c r="J53" s="122" t="str">
        <f t="shared" si="1"/>
        <v>Scope 1Refrigerant &amp; otherBlendsR407Ckg</v>
      </c>
    </row>
    <row r="54" spans="1:10" s="52" customFormat="1" ht="19" customHeight="1">
      <c r="A54" s="122" t="s">
        <v>442</v>
      </c>
      <c r="B54" s="122" t="s">
        <v>602</v>
      </c>
      <c r="C54" s="33" t="s">
        <v>1052</v>
      </c>
      <c r="D54" s="33" t="s">
        <v>1100</v>
      </c>
      <c r="E54" s="62"/>
      <c r="F54" s="33" t="s">
        <v>426</v>
      </c>
      <c r="G54" s="169" t="str">
        <f>_xlfn.XLOOKUP(J54,DB!N:N,DB!J:J,"Select Kyoto components",0,1)</f>
        <v>Select Kyoto components</v>
      </c>
      <c r="H54" s="61"/>
      <c r="I54" s="45" t="str">
        <f t="shared" si="0"/>
        <v>-</v>
      </c>
      <c r="J54" s="122" t="str">
        <f t="shared" si="1"/>
        <v>Scope 1Refrigerant &amp; otherBlendsR407Dkg</v>
      </c>
    </row>
    <row r="55" spans="1:10" s="52" customFormat="1" ht="19" customHeight="1">
      <c r="A55" s="122" t="s">
        <v>442</v>
      </c>
      <c r="B55" s="122" t="s">
        <v>602</v>
      </c>
      <c r="C55" s="33" t="s">
        <v>1052</v>
      </c>
      <c r="D55" s="33" t="s">
        <v>1104</v>
      </c>
      <c r="E55" s="62"/>
      <c r="F55" s="33" t="s">
        <v>426</v>
      </c>
      <c r="G55" s="169" t="str">
        <f>_xlfn.XLOOKUP(J55,DB!N:N,DB!J:J,"Select Kyoto components",0,1)</f>
        <v>Select Kyoto components</v>
      </c>
      <c r="H55" s="61"/>
      <c r="I55" s="45" t="str">
        <f t="shared" si="0"/>
        <v>-</v>
      </c>
      <c r="J55" s="122" t="str">
        <f t="shared" si="1"/>
        <v>Scope 1Refrigerant &amp; otherBlendsR407Ekg</v>
      </c>
    </row>
    <row r="56" spans="1:10" s="52" customFormat="1" ht="19" customHeight="1">
      <c r="A56" s="122" t="s">
        <v>442</v>
      </c>
      <c r="B56" s="122" t="s">
        <v>602</v>
      </c>
      <c r="C56" s="33" t="s">
        <v>1052</v>
      </c>
      <c r="D56" s="33" t="s">
        <v>75</v>
      </c>
      <c r="E56" s="62"/>
      <c r="F56" s="33" t="s">
        <v>426</v>
      </c>
      <c r="G56" s="169" t="str">
        <f>_xlfn.XLOOKUP(J56,DB!N:N,DB!J:J,"Select Kyoto components",0,1)</f>
        <v>Select Kyoto components</v>
      </c>
      <c r="H56" s="61"/>
      <c r="I56" s="45" t="str">
        <f t="shared" si="0"/>
        <v>-</v>
      </c>
      <c r="J56" s="122" t="str">
        <f t="shared" si="1"/>
        <v>Scope 1Refrigerant &amp; otherBlendsR407Fkg</v>
      </c>
    </row>
    <row r="57" spans="1:10" s="52" customFormat="1" ht="19" customHeight="1">
      <c r="A57" s="122" t="s">
        <v>442</v>
      </c>
      <c r="B57" s="122" t="s">
        <v>602</v>
      </c>
      <c r="C57" s="33" t="s">
        <v>1052</v>
      </c>
      <c r="D57" s="33" t="s">
        <v>76</v>
      </c>
      <c r="E57" s="62"/>
      <c r="F57" s="33" t="s">
        <v>426</v>
      </c>
      <c r="G57" s="169" t="str">
        <f>_xlfn.XLOOKUP(J57,DB!N:N,DB!J:J,"Select Kyoto components",0,1)</f>
        <v>Select Kyoto components</v>
      </c>
      <c r="H57" s="61"/>
      <c r="I57" s="45" t="str">
        <f t="shared" si="0"/>
        <v>-</v>
      </c>
      <c r="J57" s="122" t="str">
        <f t="shared" si="1"/>
        <v>Scope 1Refrigerant &amp; otherBlendsR408Akg</v>
      </c>
    </row>
    <row r="58" spans="1:10" s="52" customFormat="1" ht="19" customHeight="1">
      <c r="A58" s="122" t="s">
        <v>442</v>
      </c>
      <c r="B58" s="122" t="s">
        <v>602</v>
      </c>
      <c r="C58" s="33" t="s">
        <v>1052</v>
      </c>
      <c r="D58" s="33" t="s">
        <v>127</v>
      </c>
      <c r="E58" s="62"/>
      <c r="F58" s="33" t="s">
        <v>426</v>
      </c>
      <c r="G58" s="169" t="str">
        <f>_xlfn.XLOOKUP(J58,DB!N:N,DB!J:J,"Select Kyoto components",0,1)</f>
        <v>Select Kyoto components</v>
      </c>
      <c r="H58" s="61"/>
      <c r="I58" s="45" t="str">
        <f t="shared" si="0"/>
        <v>-</v>
      </c>
      <c r="J58" s="122" t="str">
        <f t="shared" si="1"/>
        <v>Scope 1Refrigerant &amp; otherBlendsR409Akg</v>
      </c>
    </row>
    <row r="59" spans="1:10" s="52" customFormat="1" ht="19" customHeight="1">
      <c r="A59" s="122" t="s">
        <v>442</v>
      </c>
      <c r="B59" s="122" t="s">
        <v>602</v>
      </c>
      <c r="C59" s="33" t="s">
        <v>1052</v>
      </c>
      <c r="D59" s="33" t="s">
        <v>1117</v>
      </c>
      <c r="E59" s="62"/>
      <c r="F59" s="33" t="s">
        <v>426</v>
      </c>
      <c r="G59" s="169" t="str">
        <f>_xlfn.XLOOKUP(J59,DB!N:N,DB!J:J,"Select Kyoto components",0,1)</f>
        <v>Select Kyoto components</v>
      </c>
      <c r="H59" s="61"/>
      <c r="I59" s="45" t="str">
        <f t="shared" si="0"/>
        <v>-</v>
      </c>
      <c r="J59" s="122" t="str">
        <f t="shared" si="1"/>
        <v>Scope 1Refrigerant &amp; otherBlendsR409Bkg</v>
      </c>
    </row>
    <row r="60" spans="1:10" s="52" customFormat="1" ht="19" customHeight="1">
      <c r="A60" s="122" t="s">
        <v>442</v>
      </c>
      <c r="B60" s="122" t="s">
        <v>602</v>
      </c>
      <c r="C60" s="33" t="s">
        <v>1052</v>
      </c>
      <c r="D60" s="33" t="s">
        <v>77</v>
      </c>
      <c r="E60" s="62"/>
      <c r="F60" s="33" t="s">
        <v>426</v>
      </c>
      <c r="G60" s="169" t="str">
        <f>_xlfn.XLOOKUP(J60,DB!N:N,DB!J:J,"Select Kyoto components",0,1)</f>
        <v>Select Kyoto components</v>
      </c>
      <c r="H60" s="61"/>
      <c r="I60" s="45" t="str">
        <f t="shared" si="0"/>
        <v>-</v>
      </c>
      <c r="J60" s="122" t="str">
        <f t="shared" si="1"/>
        <v>Scope 1Refrigerant &amp; otherBlendsR410Akg</v>
      </c>
    </row>
    <row r="61" spans="1:10" s="52" customFormat="1" ht="19" customHeight="1">
      <c r="A61" s="122" t="s">
        <v>442</v>
      </c>
      <c r="B61" s="122" t="s">
        <v>602</v>
      </c>
      <c r="C61" s="33" t="s">
        <v>1052</v>
      </c>
      <c r="D61" s="33" t="s">
        <v>1124</v>
      </c>
      <c r="E61" s="62"/>
      <c r="F61" s="33" t="s">
        <v>426</v>
      </c>
      <c r="G61" s="169" t="str">
        <f>_xlfn.XLOOKUP(J61,DB!N:N,DB!J:J,"Select Kyoto components",0,1)</f>
        <v>Select Kyoto components</v>
      </c>
      <c r="H61" s="61"/>
      <c r="I61" s="45" t="str">
        <f t="shared" si="0"/>
        <v>-</v>
      </c>
      <c r="J61" s="122" t="str">
        <f t="shared" si="1"/>
        <v>Scope 1Refrigerant &amp; otherBlendsR410Bkg</v>
      </c>
    </row>
    <row r="62" spans="1:10" s="52" customFormat="1" ht="19" customHeight="1">
      <c r="A62" s="122" t="s">
        <v>442</v>
      </c>
      <c r="B62" s="122" t="s">
        <v>602</v>
      </c>
      <c r="C62" s="33" t="s">
        <v>1052</v>
      </c>
      <c r="D62" s="33" t="s">
        <v>1128</v>
      </c>
      <c r="E62" s="62"/>
      <c r="F62" s="33" t="s">
        <v>426</v>
      </c>
      <c r="G62" s="169" t="str">
        <f>_xlfn.XLOOKUP(J62,DB!N:N,DB!J:J,"Select Kyoto components",0,1)</f>
        <v>Select Kyoto components</v>
      </c>
      <c r="H62" s="61"/>
      <c r="I62" s="45" t="str">
        <f t="shared" si="0"/>
        <v>-</v>
      </c>
      <c r="J62" s="122" t="str">
        <f t="shared" si="1"/>
        <v>Scope 1Refrigerant &amp; otherBlendsR411Akg</v>
      </c>
    </row>
    <row r="63" spans="1:10" s="52" customFormat="1" ht="19" customHeight="1">
      <c r="A63" s="122" t="s">
        <v>442</v>
      </c>
      <c r="B63" s="122" t="s">
        <v>602</v>
      </c>
      <c r="C63" s="33" t="s">
        <v>1052</v>
      </c>
      <c r="D63" s="33" t="s">
        <v>1132</v>
      </c>
      <c r="E63" s="62"/>
      <c r="F63" s="33" t="s">
        <v>426</v>
      </c>
      <c r="G63" s="169" t="str">
        <f>_xlfn.XLOOKUP(J63,DB!N:N,DB!J:J,"Select Kyoto components",0,1)</f>
        <v>Select Kyoto components</v>
      </c>
      <c r="H63" s="61"/>
      <c r="I63" s="45" t="str">
        <f t="shared" si="0"/>
        <v>-</v>
      </c>
      <c r="J63" s="122" t="str">
        <f t="shared" si="1"/>
        <v>Scope 1Refrigerant &amp; otherBlendsR411Bkg</v>
      </c>
    </row>
    <row r="64" spans="1:10" s="52" customFormat="1" ht="19" customHeight="1">
      <c r="A64" s="122" t="s">
        <v>442</v>
      </c>
      <c r="B64" s="122" t="s">
        <v>602</v>
      </c>
      <c r="C64" s="33" t="s">
        <v>1052</v>
      </c>
      <c r="D64" s="33" t="s">
        <v>1136</v>
      </c>
      <c r="E64" s="62"/>
      <c r="F64" s="33" t="s">
        <v>426</v>
      </c>
      <c r="G64" s="169" t="str">
        <f>_xlfn.XLOOKUP(J64,DB!N:N,DB!J:J,"Select Kyoto components",0,1)</f>
        <v>Select Kyoto components</v>
      </c>
      <c r="H64" s="61"/>
      <c r="I64" s="45" t="str">
        <f t="shared" si="0"/>
        <v>-</v>
      </c>
      <c r="J64" s="122" t="str">
        <f t="shared" si="1"/>
        <v>Scope 1Refrigerant &amp; otherBlendsR412Akg</v>
      </c>
    </row>
    <row r="65" spans="1:10" s="52" customFormat="1" ht="19" customHeight="1">
      <c r="A65" s="122" t="s">
        <v>442</v>
      </c>
      <c r="B65" s="122" t="s">
        <v>602</v>
      </c>
      <c r="C65" s="33" t="s">
        <v>1052</v>
      </c>
      <c r="D65" s="33" t="s">
        <v>1140</v>
      </c>
      <c r="E65" s="62"/>
      <c r="F65" s="33" t="s">
        <v>426</v>
      </c>
      <c r="G65" s="169" t="str">
        <f>_xlfn.XLOOKUP(J65,DB!N:N,DB!J:J,"Select Kyoto components",0,1)</f>
        <v>Select Kyoto components</v>
      </c>
      <c r="H65" s="61"/>
      <c r="I65" s="45" t="str">
        <f t="shared" si="0"/>
        <v>-</v>
      </c>
      <c r="J65" s="122" t="str">
        <f t="shared" si="1"/>
        <v>Scope 1Refrigerant &amp; otherBlendsR413Akg</v>
      </c>
    </row>
    <row r="66" spans="1:10" s="52" customFormat="1" ht="19" customHeight="1">
      <c r="A66" s="122" t="s">
        <v>442</v>
      </c>
      <c r="B66" s="122" t="s">
        <v>602</v>
      </c>
      <c r="C66" s="33" t="s">
        <v>1052</v>
      </c>
      <c r="D66" s="33" t="s">
        <v>1144</v>
      </c>
      <c r="E66" s="62"/>
      <c r="F66" s="33" t="s">
        <v>426</v>
      </c>
      <c r="G66" s="169" t="str">
        <f>_xlfn.XLOOKUP(J66,DB!N:N,DB!J:J,"Select Kyoto components",0,1)</f>
        <v>Select Kyoto components</v>
      </c>
      <c r="H66" s="61"/>
      <c r="I66" s="45" t="str">
        <f t="shared" si="0"/>
        <v>-</v>
      </c>
      <c r="J66" s="122" t="str">
        <f t="shared" si="1"/>
        <v>Scope 1Refrigerant &amp; otherBlendsR414Akg</v>
      </c>
    </row>
    <row r="67" spans="1:10" s="52" customFormat="1" ht="19" customHeight="1">
      <c r="A67" s="122" t="s">
        <v>442</v>
      </c>
      <c r="B67" s="122" t="s">
        <v>602</v>
      </c>
      <c r="C67" s="33" t="s">
        <v>1052</v>
      </c>
      <c r="D67" s="33" t="s">
        <v>1148</v>
      </c>
      <c r="E67" s="62"/>
      <c r="F67" s="33" t="s">
        <v>426</v>
      </c>
      <c r="G67" s="169" t="str">
        <f>_xlfn.XLOOKUP(J67,DB!N:N,DB!J:J,"Select Kyoto components",0,1)</f>
        <v>Select Kyoto components</v>
      </c>
      <c r="H67" s="61"/>
      <c r="I67" s="45" t="str">
        <f t="shared" si="0"/>
        <v>-</v>
      </c>
      <c r="J67" s="122" t="str">
        <f t="shared" si="1"/>
        <v>Scope 1Refrigerant &amp; otherBlendsR414Bkg</v>
      </c>
    </row>
    <row r="68" spans="1:10" s="52" customFormat="1" ht="19" customHeight="1">
      <c r="A68" s="122" t="s">
        <v>442</v>
      </c>
      <c r="B68" s="122" t="s">
        <v>602</v>
      </c>
      <c r="C68" s="33" t="s">
        <v>1052</v>
      </c>
      <c r="D68" s="33" t="s">
        <v>1152</v>
      </c>
      <c r="E68" s="62"/>
      <c r="F68" s="33" t="s">
        <v>426</v>
      </c>
      <c r="G68" s="169" t="str">
        <f>_xlfn.XLOOKUP(J68,DB!N:N,DB!J:J,"Select Kyoto components",0,1)</f>
        <v>Select Kyoto components</v>
      </c>
      <c r="H68" s="61"/>
      <c r="I68" s="45" t="str">
        <f t="shared" si="0"/>
        <v>-</v>
      </c>
      <c r="J68" s="122" t="str">
        <f t="shared" si="1"/>
        <v>Scope 1Refrigerant &amp; otherBlendsR415Akg</v>
      </c>
    </row>
    <row r="69" spans="1:10" s="52" customFormat="1" ht="19" customHeight="1">
      <c r="A69" s="122" t="s">
        <v>442</v>
      </c>
      <c r="B69" s="122" t="s">
        <v>602</v>
      </c>
      <c r="C69" s="33" t="s">
        <v>1052</v>
      </c>
      <c r="D69" s="33" t="s">
        <v>1156</v>
      </c>
      <c r="E69" s="62"/>
      <c r="F69" s="33" t="s">
        <v>426</v>
      </c>
      <c r="G69" s="169" t="str">
        <f>_xlfn.XLOOKUP(J69,DB!N:N,DB!J:J,"Select Kyoto components",0,1)</f>
        <v>Select Kyoto components</v>
      </c>
      <c r="H69" s="61"/>
      <c r="I69" s="45" t="str">
        <f t="shared" si="0"/>
        <v>-</v>
      </c>
      <c r="J69" s="122" t="str">
        <f t="shared" si="1"/>
        <v>Scope 1Refrigerant &amp; otherBlendsR415Bkg</v>
      </c>
    </row>
    <row r="70" spans="1:10" s="52" customFormat="1" ht="19" customHeight="1">
      <c r="A70" s="122" t="s">
        <v>442</v>
      </c>
      <c r="B70" s="122" t="s">
        <v>602</v>
      </c>
      <c r="C70" s="33" t="s">
        <v>1052</v>
      </c>
      <c r="D70" s="33" t="s">
        <v>1160</v>
      </c>
      <c r="E70" s="62"/>
      <c r="F70" s="33" t="s">
        <v>426</v>
      </c>
      <c r="G70" s="169" t="str">
        <f>_xlfn.XLOOKUP(J70,DB!N:N,DB!J:J,"Select Kyoto components",0,1)</f>
        <v>Select Kyoto components</v>
      </c>
      <c r="H70" s="61"/>
      <c r="I70" s="45" t="str">
        <f t="shared" si="0"/>
        <v>-</v>
      </c>
      <c r="J70" s="122" t="str">
        <f t="shared" si="1"/>
        <v>Scope 1Refrigerant &amp; otherBlendsR416Akg</v>
      </c>
    </row>
    <row r="71" spans="1:10" s="52" customFormat="1" ht="19" customHeight="1">
      <c r="A71" s="122" t="s">
        <v>442</v>
      </c>
      <c r="B71" s="122" t="s">
        <v>602</v>
      </c>
      <c r="C71" s="33" t="s">
        <v>1052</v>
      </c>
      <c r="D71" s="33" t="s">
        <v>1164</v>
      </c>
      <c r="E71" s="62"/>
      <c r="F71" s="33" t="s">
        <v>426</v>
      </c>
      <c r="G71" s="169" t="str">
        <f>_xlfn.XLOOKUP(J71,DB!N:N,DB!J:J,"Select Kyoto components",0,1)</f>
        <v>Select Kyoto components</v>
      </c>
      <c r="H71" s="61"/>
      <c r="I71" s="45" t="str">
        <f t="shared" si="0"/>
        <v>-</v>
      </c>
      <c r="J71" s="122" t="str">
        <f t="shared" si="1"/>
        <v>Scope 1Refrigerant &amp; otherBlendsR417Akg</v>
      </c>
    </row>
    <row r="72" spans="1:10" s="52" customFormat="1" ht="19" customHeight="1">
      <c r="A72" s="122" t="s">
        <v>442</v>
      </c>
      <c r="B72" s="122" t="s">
        <v>602</v>
      </c>
      <c r="C72" s="33" t="s">
        <v>1052</v>
      </c>
      <c r="D72" s="33" t="s">
        <v>1168</v>
      </c>
      <c r="E72" s="62"/>
      <c r="F72" s="33" t="s">
        <v>426</v>
      </c>
      <c r="G72" s="169" t="str">
        <f>_xlfn.XLOOKUP(J72,DB!N:N,DB!J:J,"Select Kyoto components",0,1)</f>
        <v>Select Kyoto components</v>
      </c>
      <c r="H72" s="61"/>
      <c r="I72" s="45" t="str">
        <f t="shared" si="0"/>
        <v>-</v>
      </c>
      <c r="J72" s="122" t="str">
        <f t="shared" si="1"/>
        <v>Scope 1Refrigerant &amp; otherBlendsR417Bkg</v>
      </c>
    </row>
    <row r="73" spans="1:10" s="52" customFormat="1" ht="19" customHeight="1">
      <c r="A73" s="122" t="s">
        <v>442</v>
      </c>
      <c r="B73" s="122" t="s">
        <v>602</v>
      </c>
      <c r="C73" s="33" t="s">
        <v>1052</v>
      </c>
      <c r="D73" s="33" t="s">
        <v>1172</v>
      </c>
      <c r="E73" s="62"/>
      <c r="F73" s="33" t="s">
        <v>426</v>
      </c>
      <c r="G73" s="169" t="str">
        <f>_xlfn.XLOOKUP(J73,DB!N:N,DB!J:J,"Select Kyoto components",0,1)</f>
        <v>Select Kyoto components</v>
      </c>
      <c r="H73" s="61"/>
      <c r="I73" s="45" t="str">
        <f t="shared" ref="I73:I136" si="2">IF(ISBLANK(E73),"-",G73*H73)</f>
        <v>-</v>
      </c>
      <c r="J73" s="122" t="str">
        <f t="shared" ref="J73:J136" si="3">_xlfn.CONCAT(A73,B73,C73,D73,E73,F73)</f>
        <v>Scope 1Refrigerant &amp; otherBlendsR417Ckg</v>
      </c>
    </row>
    <row r="74" spans="1:10" s="52" customFormat="1" ht="19" customHeight="1">
      <c r="A74" s="122" t="s">
        <v>442</v>
      </c>
      <c r="B74" s="122" t="s">
        <v>602</v>
      </c>
      <c r="C74" s="33" t="s">
        <v>1052</v>
      </c>
      <c r="D74" s="33" t="s">
        <v>1176</v>
      </c>
      <c r="E74" s="62"/>
      <c r="F74" s="33" t="s">
        <v>426</v>
      </c>
      <c r="G74" s="169" t="str">
        <f>_xlfn.XLOOKUP(J74,DB!N:N,DB!J:J,"Select Kyoto components",0,1)</f>
        <v>Select Kyoto components</v>
      </c>
      <c r="H74" s="61"/>
      <c r="I74" s="45" t="str">
        <f t="shared" si="2"/>
        <v>-</v>
      </c>
      <c r="J74" s="122" t="str">
        <f t="shared" si="3"/>
        <v>Scope 1Refrigerant &amp; otherBlendsR418Akg</v>
      </c>
    </row>
    <row r="75" spans="1:10" s="52" customFormat="1" ht="19" customHeight="1">
      <c r="A75" s="122" t="s">
        <v>442</v>
      </c>
      <c r="B75" s="122" t="s">
        <v>602</v>
      </c>
      <c r="C75" s="33" t="s">
        <v>1052</v>
      </c>
      <c r="D75" s="33" t="s">
        <v>1180</v>
      </c>
      <c r="E75" s="62"/>
      <c r="F75" s="33" t="s">
        <v>426</v>
      </c>
      <c r="G75" s="169" t="str">
        <f>_xlfn.XLOOKUP(J75,DB!N:N,DB!J:J,"Select Kyoto components",0,1)</f>
        <v>Select Kyoto components</v>
      </c>
      <c r="H75" s="61"/>
      <c r="I75" s="45" t="str">
        <f t="shared" si="2"/>
        <v>-</v>
      </c>
      <c r="J75" s="122" t="str">
        <f t="shared" si="3"/>
        <v>Scope 1Refrigerant &amp; otherBlendsR419Akg</v>
      </c>
    </row>
    <row r="76" spans="1:10" s="52" customFormat="1" ht="19" customHeight="1">
      <c r="A76" s="122" t="s">
        <v>442</v>
      </c>
      <c r="B76" s="122" t="s">
        <v>602</v>
      </c>
      <c r="C76" s="33" t="s">
        <v>1052</v>
      </c>
      <c r="D76" s="33" t="s">
        <v>1184</v>
      </c>
      <c r="E76" s="62"/>
      <c r="F76" s="33" t="s">
        <v>426</v>
      </c>
      <c r="G76" s="169" t="str">
        <f>_xlfn.XLOOKUP(J76,DB!N:N,DB!J:J,"Select Kyoto components",0,1)</f>
        <v>Select Kyoto components</v>
      </c>
      <c r="H76" s="61"/>
      <c r="I76" s="45" t="str">
        <f t="shared" si="2"/>
        <v>-</v>
      </c>
      <c r="J76" s="122" t="str">
        <f t="shared" si="3"/>
        <v>Scope 1Refrigerant &amp; otherBlendsR419Bkg</v>
      </c>
    </row>
    <row r="77" spans="1:10" s="52" customFormat="1" ht="19" customHeight="1">
      <c r="A77" s="122" t="s">
        <v>442</v>
      </c>
      <c r="B77" s="122" t="s">
        <v>602</v>
      </c>
      <c r="C77" s="33" t="s">
        <v>1052</v>
      </c>
      <c r="D77" s="33" t="s">
        <v>1188</v>
      </c>
      <c r="E77" s="62"/>
      <c r="F77" s="33" t="s">
        <v>426</v>
      </c>
      <c r="G77" s="169" t="str">
        <f>_xlfn.XLOOKUP(J77,DB!N:N,DB!J:J,"Select Kyoto components",0,1)</f>
        <v>Select Kyoto components</v>
      </c>
      <c r="H77" s="61"/>
      <c r="I77" s="45" t="str">
        <f t="shared" si="2"/>
        <v>-</v>
      </c>
      <c r="J77" s="122" t="str">
        <f t="shared" si="3"/>
        <v>Scope 1Refrigerant &amp; otherBlendsR420Akg</v>
      </c>
    </row>
    <row r="78" spans="1:10" s="52" customFormat="1" ht="19" customHeight="1">
      <c r="A78" s="122" t="s">
        <v>442</v>
      </c>
      <c r="B78" s="122" t="s">
        <v>602</v>
      </c>
      <c r="C78" s="33" t="s">
        <v>1052</v>
      </c>
      <c r="D78" s="33" t="s">
        <v>1192</v>
      </c>
      <c r="E78" s="62"/>
      <c r="F78" s="33" t="s">
        <v>426</v>
      </c>
      <c r="G78" s="169" t="str">
        <f>_xlfn.XLOOKUP(J78,DB!N:N,DB!J:J,"Select Kyoto components",0,1)</f>
        <v>Select Kyoto components</v>
      </c>
      <c r="H78" s="61"/>
      <c r="I78" s="45" t="str">
        <f t="shared" si="2"/>
        <v>-</v>
      </c>
      <c r="J78" s="122" t="str">
        <f t="shared" si="3"/>
        <v>Scope 1Refrigerant &amp; otherBlendsR421Akg</v>
      </c>
    </row>
    <row r="79" spans="1:10" s="52" customFormat="1" ht="19" customHeight="1">
      <c r="A79" s="122" t="s">
        <v>442</v>
      </c>
      <c r="B79" s="122" t="s">
        <v>602</v>
      </c>
      <c r="C79" s="33" t="s">
        <v>1052</v>
      </c>
      <c r="D79" s="33" t="s">
        <v>1196</v>
      </c>
      <c r="E79" s="62"/>
      <c r="F79" s="33" t="s">
        <v>426</v>
      </c>
      <c r="G79" s="169" t="str">
        <f>_xlfn.XLOOKUP(J79,DB!N:N,DB!J:J,"Select Kyoto components",0,1)</f>
        <v>Select Kyoto components</v>
      </c>
      <c r="H79" s="61"/>
      <c r="I79" s="45" t="str">
        <f t="shared" si="2"/>
        <v>-</v>
      </c>
      <c r="J79" s="122" t="str">
        <f t="shared" si="3"/>
        <v>Scope 1Refrigerant &amp; otherBlendsR421Bkg</v>
      </c>
    </row>
    <row r="80" spans="1:10" s="52" customFormat="1" ht="19" customHeight="1">
      <c r="A80" s="122" t="s">
        <v>442</v>
      </c>
      <c r="B80" s="122" t="s">
        <v>602</v>
      </c>
      <c r="C80" s="33" t="s">
        <v>1052</v>
      </c>
      <c r="D80" s="33" t="s">
        <v>1200</v>
      </c>
      <c r="E80" s="62"/>
      <c r="F80" s="33" t="s">
        <v>426</v>
      </c>
      <c r="G80" s="169" t="str">
        <f>_xlfn.XLOOKUP(J80,DB!N:N,DB!J:J,"Select Kyoto components",0,1)</f>
        <v>Select Kyoto components</v>
      </c>
      <c r="H80" s="61"/>
      <c r="I80" s="45" t="str">
        <f t="shared" si="2"/>
        <v>-</v>
      </c>
      <c r="J80" s="122" t="str">
        <f t="shared" si="3"/>
        <v>Scope 1Refrigerant &amp; otherBlendsR422Akg</v>
      </c>
    </row>
    <row r="81" spans="1:10" s="52" customFormat="1" ht="19" customHeight="1">
      <c r="A81" s="122" t="s">
        <v>442</v>
      </c>
      <c r="B81" s="122" t="s">
        <v>602</v>
      </c>
      <c r="C81" s="33" t="s">
        <v>1052</v>
      </c>
      <c r="D81" s="33" t="s">
        <v>1204</v>
      </c>
      <c r="E81" s="62"/>
      <c r="F81" s="33" t="s">
        <v>426</v>
      </c>
      <c r="G81" s="169" t="str">
        <f>_xlfn.XLOOKUP(J81,DB!N:N,DB!J:J,"Select Kyoto components",0,1)</f>
        <v>Select Kyoto components</v>
      </c>
      <c r="H81" s="61"/>
      <c r="I81" s="45" t="str">
        <f t="shared" si="2"/>
        <v>-</v>
      </c>
      <c r="J81" s="122" t="str">
        <f t="shared" si="3"/>
        <v>Scope 1Refrigerant &amp; otherBlendsR422Bkg</v>
      </c>
    </row>
    <row r="82" spans="1:10" s="52" customFormat="1" ht="19" customHeight="1">
      <c r="A82" s="122" t="s">
        <v>442</v>
      </c>
      <c r="B82" s="122" t="s">
        <v>602</v>
      </c>
      <c r="C82" s="33" t="s">
        <v>1052</v>
      </c>
      <c r="D82" s="33" t="s">
        <v>1208</v>
      </c>
      <c r="E82" s="62"/>
      <c r="F82" s="33" t="s">
        <v>426</v>
      </c>
      <c r="G82" s="169" t="str">
        <f>_xlfn.XLOOKUP(J82,DB!N:N,DB!J:J,"Select Kyoto components",0,1)</f>
        <v>Select Kyoto components</v>
      </c>
      <c r="H82" s="61"/>
      <c r="I82" s="45" t="str">
        <f t="shared" si="2"/>
        <v>-</v>
      </c>
      <c r="J82" s="122" t="str">
        <f t="shared" si="3"/>
        <v>Scope 1Refrigerant &amp; otherBlendsR422Ckg</v>
      </c>
    </row>
    <row r="83" spans="1:10" s="52" customFormat="1" ht="19" customHeight="1">
      <c r="A83" s="122" t="s">
        <v>442</v>
      </c>
      <c r="B83" s="122" t="s">
        <v>602</v>
      </c>
      <c r="C83" s="33" t="s">
        <v>1052</v>
      </c>
      <c r="D83" s="33" t="s">
        <v>1212</v>
      </c>
      <c r="E83" s="62"/>
      <c r="F83" s="33" t="s">
        <v>426</v>
      </c>
      <c r="G83" s="169" t="str">
        <f>_xlfn.XLOOKUP(J83,DB!N:N,DB!J:J,"Select Kyoto components",0,1)</f>
        <v>Select Kyoto components</v>
      </c>
      <c r="H83" s="61"/>
      <c r="I83" s="45" t="str">
        <f t="shared" si="2"/>
        <v>-</v>
      </c>
      <c r="J83" s="122" t="str">
        <f t="shared" si="3"/>
        <v>Scope 1Refrigerant &amp; otherBlendsR422Dkg</v>
      </c>
    </row>
    <row r="84" spans="1:10" s="52" customFormat="1" ht="19" customHeight="1">
      <c r="A84" s="122" t="s">
        <v>442</v>
      </c>
      <c r="B84" s="122" t="s">
        <v>602</v>
      </c>
      <c r="C84" s="33" t="s">
        <v>1052</v>
      </c>
      <c r="D84" s="33" t="s">
        <v>1216</v>
      </c>
      <c r="E84" s="62"/>
      <c r="F84" s="33" t="s">
        <v>426</v>
      </c>
      <c r="G84" s="169" t="str">
        <f>_xlfn.XLOOKUP(J84,DB!N:N,DB!J:J,"Select Kyoto components",0,1)</f>
        <v>Select Kyoto components</v>
      </c>
      <c r="H84" s="61"/>
      <c r="I84" s="45" t="str">
        <f t="shared" si="2"/>
        <v>-</v>
      </c>
      <c r="J84" s="122" t="str">
        <f t="shared" si="3"/>
        <v>Scope 1Refrigerant &amp; otherBlendsR422Ekg</v>
      </c>
    </row>
    <row r="85" spans="1:10" s="52" customFormat="1" ht="19" customHeight="1">
      <c r="A85" s="122" t="s">
        <v>442</v>
      </c>
      <c r="B85" s="122" t="s">
        <v>602</v>
      </c>
      <c r="C85" s="33" t="s">
        <v>1052</v>
      </c>
      <c r="D85" s="33" t="s">
        <v>1220</v>
      </c>
      <c r="E85" s="62"/>
      <c r="F85" s="33" t="s">
        <v>426</v>
      </c>
      <c r="G85" s="169" t="str">
        <f>_xlfn.XLOOKUP(J85,DB!N:N,DB!J:J,"Select Kyoto components",0,1)</f>
        <v>Select Kyoto components</v>
      </c>
      <c r="H85" s="61"/>
      <c r="I85" s="45" t="str">
        <f t="shared" si="2"/>
        <v>-</v>
      </c>
      <c r="J85" s="122" t="str">
        <f t="shared" si="3"/>
        <v>Scope 1Refrigerant &amp; otherBlendsR423Akg</v>
      </c>
    </row>
    <row r="86" spans="1:10" s="52" customFormat="1" ht="19" customHeight="1">
      <c r="A86" s="122" t="s">
        <v>442</v>
      </c>
      <c r="B86" s="122" t="s">
        <v>602</v>
      </c>
      <c r="C86" s="33" t="s">
        <v>1052</v>
      </c>
      <c r="D86" s="33" t="s">
        <v>1224</v>
      </c>
      <c r="E86" s="62"/>
      <c r="F86" s="33" t="s">
        <v>426</v>
      </c>
      <c r="G86" s="169" t="str">
        <f>_xlfn.XLOOKUP(J86,DB!N:N,DB!J:J,"Select Kyoto components",0,1)</f>
        <v>Select Kyoto components</v>
      </c>
      <c r="H86" s="61"/>
      <c r="I86" s="45" t="str">
        <f t="shared" si="2"/>
        <v>-</v>
      </c>
      <c r="J86" s="122" t="str">
        <f t="shared" si="3"/>
        <v>Scope 1Refrigerant &amp; otherBlendsR424Akg</v>
      </c>
    </row>
    <row r="87" spans="1:10" s="52" customFormat="1" ht="19" customHeight="1">
      <c r="A87" s="122" t="s">
        <v>442</v>
      </c>
      <c r="B87" s="122" t="s">
        <v>602</v>
      </c>
      <c r="C87" s="33" t="s">
        <v>1052</v>
      </c>
      <c r="D87" s="33" t="s">
        <v>1228</v>
      </c>
      <c r="E87" s="62"/>
      <c r="F87" s="33" t="s">
        <v>426</v>
      </c>
      <c r="G87" s="169" t="str">
        <f>_xlfn.XLOOKUP(J87,DB!N:N,DB!J:J,"Select Kyoto components",0,1)</f>
        <v>Select Kyoto components</v>
      </c>
      <c r="H87" s="61"/>
      <c r="I87" s="45" t="str">
        <f t="shared" si="2"/>
        <v>-</v>
      </c>
      <c r="J87" s="122" t="str">
        <f t="shared" si="3"/>
        <v>Scope 1Refrigerant &amp; otherBlendsR425Akg</v>
      </c>
    </row>
    <row r="88" spans="1:10" s="52" customFormat="1" ht="19" customHeight="1">
      <c r="A88" s="122" t="s">
        <v>442</v>
      </c>
      <c r="B88" s="122" t="s">
        <v>602</v>
      </c>
      <c r="C88" s="33" t="s">
        <v>1052</v>
      </c>
      <c r="D88" s="33" t="s">
        <v>1232</v>
      </c>
      <c r="E88" s="62"/>
      <c r="F88" s="33" t="s">
        <v>426</v>
      </c>
      <c r="G88" s="169" t="str">
        <f>_xlfn.XLOOKUP(J88,DB!N:N,DB!J:J,"Select Kyoto components",0,1)</f>
        <v>Select Kyoto components</v>
      </c>
      <c r="H88" s="61"/>
      <c r="I88" s="45" t="str">
        <f t="shared" si="2"/>
        <v>-</v>
      </c>
      <c r="J88" s="122" t="str">
        <f t="shared" si="3"/>
        <v>Scope 1Refrigerant &amp; otherBlendsR426Akg</v>
      </c>
    </row>
    <row r="89" spans="1:10" s="52" customFormat="1" ht="19" customHeight="1">
      <c r="A89" s="122" t="s">
        <v>442</v>
      </c>
      <c r="B89" s="122" t="s">
        <v>602</v>
      </c>
      <c r="C89" s="33" t="s">
        <v>1052</v>
      </c>
      <c r="D89" s="33" t="s">
        <v>1236</v>
      </c>
      <c r="E89" s="62"/>
      <c r="F89" s="33" t="s">
        <v>426</v>
      </c>
      <c r="G89" s="169" t="str">
        <f>_xlfn.XLOOKUP(J89,DB!N:N,DB!J:J,"Select Kyoto components",0,1)</f>
        <v>Select Kyoto components</v>
      </c>
      <c r="H89" s="61"/>
      <c r="I89" s="45" t="str">
        <f t="shared" si="2"/>
        <v>-</v>
      </c>
      <c r="J89" s="122" t="str">
        <f t="shared" si="3"/>
        <v>Scope 1Refrigerant &amp; otherBlendsR427Akg</v>
      </c>
    </row>
    <row r="90" spans="1:10" s="52" customFormat="1" ht="19" customHeight="1">
      <c r="A90" s="122" t="s">
        <v>442</v>
      </c>
      <c r="B90" s="122" t="s">
        <v>602</v>
      </c>
      <c r="C90" s="33" t="s">
        <v>1052</v>
      </c>
      <c r="D90" s="33" t="s">
        <v>1240</v>
      </c>
      <c r="E90" s="62"/>
      <c r="F90" s="33" t="s">
        <v>426</v>
      </c>
      <c r="G90" s="169" t="str">
        <f>_xlfn.XLOOKUP(J90,DB!N:N,DB!J:J,"Select Kyoto components",0,1)</f>
        <v>Select Kyoto components</v>
      </c>
      <c r="H90" s="61"/>
      <c r="I90" s="45" t="str">
        <f t="shared" si="2"/>
        <v>-</v>
      </c>
      <c r="J90" s="122" t="str">
        <f t="shared" si="3"/>
        <v>Scope 1Refrigerant &amp; otherBlendsR428Akg</v>
      </c>
    </row>
    <row r="91" spans="1:10" s="52" customFormat="1" ht="19" customHeight="1">
      <c r="A91" s="122" t="s">
        <v>442</v>
      </c>
      <c r="B91" s="122" t="s">
        <v>602</v>
      </c>
      <c r="C91" s="33" t="s">
        <v>1052</v>
      </c>
      <c r="D91" s="33" t="s">
        <v>1244</v>
      </c>
      <c r="E91" s="62"/>
      <c r="F91" s="33" t="s">
        <v>426</v>
      </c>
      <c r="G91" s="169" t="str">
        <f>_xlfn.XLOOKUP(J91,DB!N:N,DB!J:J,"Select Kyoto components",0,1)</f>
        <v>Select Kyoto components</v>
      </c>
      <c r="H91" s="61"/>
      <c r="I91" s="45" t="str">
        <f t="shared" si="2"/>
        <v>-</v>
      </c>
      <c r="J91" s="122" t="str">
        <f t="shared" si="3"/>
        <v>Scope 1Refrigerant &amp; otherBlendsR429Akg</v>
      </c>
    </row>
    <row r="92" spans="1:10" s="52" customFormat="1" ht="19" customHeight="1">
      <c r="A92" s="122" t="s">
        <v>442</v>
      </c>
      <c r="B92" s="122" t="s">
        <v>602</v>
      </c>
      <c r="C92" s="33" t="s">
        <v>1052</v>
      </c>
      <c r="D92" s="33" t="s">
        <v>1248</v>
      </c>
      <c r="E92" s="62"/>
      <c r="F92" s="33" t="s">
        <v>426</v>
      </c>
      <c r="G92" s="169" t="str">
        <f>_xlfn.XLOOKUP(J92,DB!N:N,DB!J:J,"Select Kyoto components",0,1)</f>
        <v>Select Kyoto components</v>
      </c>
      <c r="H92" s="61"/>
      <c r="I92" s="45" t="str">
        <f t="shared" si="2"/>
        <v>-</v>
      </c>
      <c r="J92" s="122" t="str">
        <f t="shared" si="3"/>
        <v>Scope 1Refrigerant &amp; otherBlendsR430Akg</v>
      </c>
    </row>
    <row r="93" spans="1:10" s="52" customFormat="1" ht="19" customHeight="1">
      <c r="A93" s="122" t="s">
        <v>442</v>
      </c>
      <c r="B93" s="122" t="s">
        <v>602</v>
      </c>
      <c r="C93" s="33" t="s">
        <v>1052</v>
      </c>
      <c r="D93" s="33" t="s">
        <v>1252</v>
      </c>
      <c r="E93" s="62"/>
      <c r="F93" s="33" t="s">
        <v>426</v>
      </c>
      <c r="G93" s="169" t="str">
        <f>_xlfn.XLOOKUP(J93,DB!N:N,DB!J:J,"Select Kyoto components",0,1)</f>
        <v>Select Kyoto components</v>
      </c>
      <c r="H93" s="61"/>
      <c r="I93" s="45" t="str">
        <f t="shared" si="2"/>
        <v>-</v>
      </c>
      <c r="J93" s="122" t="str">
        <f t="shared" si="3"/>
        <v>Scope 1Refrigerant &amp; otherBlendsR431Akg</v>
      </c>
    </row>
    <row r="94" spans="1:10" s="52" customFormat="1" ht="19" customHeight="1">
      <c r="A94" s="122" t="s">
        <v>442</v>
      </c>
      <c r="B94" s="122" t="s">
        <v>602</v>
      </c>
      <c r="C94" s="33" t="s">
        <v>1052</v>
      </c>
      <c r="D94" s="33" t="s">
        <v>1256</v>
      </c>
      <c r="E94" s="62"/>
      <c r="F94" s="33" t="s">
        <v>426</v>
      </c>
      <c r="G94" s="169" t="str">
        <f>_xlfn.XLOOKUP(J94,DB!N:N,DB!J:J,"Select Kyoto components",0,1)</f>
        <v>Select Kyoto components</v>
      </c>
      <c r="H94" s="61"/>
      <c r="I94" s="45" t="str">
        <f t="shared" si="2"/>
        <v>-</v>
      </c>
      <c r="J94" s="122" t="str">
        <f t="shared" si="3"/>
        <v>Scope 1Refrigerant &amp; otherBlendsR432Akg</v>
      </c>
    </row>
    <row r="95" spans="1:10" s="28" customFormat="1" ht="19" customHeight="1">
      <c r="A95" s="122" t="s">
        <v>442</v>
      </c>
      <c r="B95" s="122" t="s">
        <v>602</v>
      </c>
      <c r="C95" s="33" t="s">
        <v>1052</v>
      </c>
      <c r="D95" s="33" t="s">
        <v>1260</v>
      </c>
      <c r="E95" s="62"/>
      <c r="F95" s="33" t="s">
        <v>426</v>
      </c>
      <c r="G95" s="169" t="str">
        <f>_xlfn.XLOOKUP(J95,DB!N:N,DB!J:J,"Select Kyoto components",0,1)</f>
        <v>Select Kyoto components</v>
      </c>
      <c r="H95" s="61"/>
      <c r="I95" s="45" t="str">
        <f t="shared" si="2"/>
        <v>-</v>
      </c>
      <c r="J95" s="122" t="str">
        <f t="shared" si="3"/>
        <v>Scope 1Refrigerant &amp; otherBlendsR433Akg</v>
      </c>
    </row>
    <row r="96" spans="1:10" s="28" customFormat="1" ht="19" customHeight="1">
      <c r="A96" s="122" t="s">
        <v>442</v>
      </c>
      <c r="B96" s="122" t="s">
        <v>602</v>
      </c>
      <c r="C96" s="33" t="s">
        <v>1052</v>
      </c>
      <c r="D96" s="33" t="s">
        <v>1264</v>
      </c>
      <c r="E96" s="62"/>
      <c r="F96" s="33" t="s">
        <v>426</v>
      </c>
      <c r="G96" s="169" t="str">
        <f>_xlfn.XLOOKUP(J96,DB!N:N,DB!J:J,"Select Kyoto components",0,1)</f>
        <v>Select Kyoto components</v>
      </c>
      <c r="H96" s="61"/>
      <c r="I96" s="45" t="str">
        <f t="shared" si="2"/>
        <v>-</v>
      </c>
      <c r="J96" s="122" t="str">
        <f t="shared" si="3"/>
        <v>Scope 1Refrigerant &amp; otherBlendsR433Bkg</v>
      </c>
    </row>
    <row r="97" spans="1:10" ht="19" customHeight="1">
      <c r="A97" s="122" t="s">
        <v>442</v>
      </c>
      <c r="B97" s="122" t="s">
        <v>602</v>
      </c>
      <c r="C97" s="33" t="s">
        <v>1052</v>
      </c>
      <c r="D97" s="33" t="s">
        <v>1268</v>
      </c>
      <c r="E97" s="62"/>
      <c r="F97" s="33" t="s">
        <v>426</v>
      </c>
      <c r="G97" s="169" t="str">
        <f>_xlfn.XLOOKUP(J97,DB!N:N,DB!J:J,"Select Kyoto components",0,1)</f>
        <v>Select Kyoto components</v>
      </c>
      <c r="H97" s="61"/>
      <c r="I97" s="45" t="str">
        <f t="shared" si="2"/>
        <v>-</v>
      </c>
      <c r="J97" s="122" t="str">
        <f t="shared" si="3"/>
        <v>Scope 1Refrigerant &amp; otherBlendsR433Ckg</v>
      </c>
    </row>
    <row r="98" spans="1:10" ht="19" customHeight="1">
      <c r="A98" s="122" t="s">
        <v>442</v>
      </c>
      <c r="B98" s="122" t="s">
        <v>602</v>
      </c>
      <c r="C98" s="33" t="s">
        <v>1052</v>
      </c>
      <c r="D98" s="33" t="s">
        <v>1272</v>
      </c>
      <c r="E98" s="62"/>
      <c r="F98" s="33" t="s">
        <v>426</v>
      </c>
      <c r="G98" s="169" t="str">
        <f>_xlfn.XLOOKUP(J98,DB!N:N,DB!J:J,"Select Kyoto components",0,1)</f>
        <v>Select Kyoto components</v>
      </c>
      <c r="H98" s="61"/>
      <c r="I98" s="45" t="str">
        <f t="shared" si="2"/>
        <v>-</v>
      </c>
      <c r="J98" s="122" t="str">
        <f t="shared" si="3"/>
        <v>Scope 1Refrigerant &amp; otherBlendsR434Akg</v>
      </c>
    </row>
    <row r="99" spans="1:10" ht="19" customHeight="1">
      <c r="A99" s="122" t="s">
        <v>442</v>
      </c>
      <c r="B99" s="122" t="s">
        <v>602</v>
      </c>
      <c r="C99" s="33" t="s">
        <v>1052</v>
      </c>
      <c r="D99" s="33" t="s">
        <v>1276</v>
      </c>
      <c r="E99" s="62"/>
      <c r="F99" s="33" t="s">
        <v>426</v>
      </c>
      <c r="G99" s="169" t="str">
        <f>_xlfn.XLOOKUP(J99,DB!N:N,DB!J:J,"Select Kyoto components",0,1)</f>
        <v>Select Kyoto components</v>
      </c>
      <c r="H99" s="61"/>
      <c r="I99" s="45" t="str">
        <f t="shared" si="2"/>
        <v>-</v>
      </c>
      <c r="J99" s="122" t="str">
        <f t="shared" si="3"/>
        <v>Scope 1Refrigerant &amp; otherBlendsR435Akg</v>
      </c>
    </row>
    <row r="100" spans="1:10" ht="19" customHeight="1">
      <c r="A100" s="122" t="s">
        <v>442</v>
      </c>
      <c r="B100" s="122" t="s">
        <v>602</v>
      </c>
      <c r="C100" s="33" t="s">
        <v>1052</v>
      </c>
      <c r="D100" s="33" t="s">
        <v>1280</v>
      </c>
      <c r="E100" s="62"/>
      <c r="F100" s="33" t="s">
        <v>426</v>
      </c>
      <c r="G100" s="169" t="str">
        <f>_xlfn.XLOOKUP(J100,DB!N:N,DB!J:J,"Select Kyoto components",0,1)</f>
        <v>Select Kyoto components</v>
      </c>
      <c r="H100" s="61"/>
      <c r="I100" s="45" t="str">
        <f t="shared" si="2"/>
        <v>-</v>
      </c>
      <c r="J100" s="122" t="str">
        <f t="shared" si="3"/>
        <v>Scope 1Refrigerant &amp; otherBlendsR436Akg</v>
      </c>
    </row>
    <row r="101" spans="1:10" ht="19" customHeight="1">
      <c r="A101" s="122" t="s">
        <v>442</v>
      </c>
      <c r="B101" s="122" t="s">
        <v>602</v>
      </c>
      <c r="C101" s="33" t="s">
        <v>1052</v>
      </c>
      <c r="D101" s="33" t="s">
        <v>1284</v>
      </c>
      <c r="E101" s="62"/>
      <c r="F101" s="33" t="s">
        <v>426</v>
      </c>
      <c r="G101" s="169" t="str">
        <f>_xlfn.XLOOKUP(J101,DB!N:N,DB!J:J,"Select Kyoto components",0,1)</f>
        <v>Select Kyoto components</v>
      </c>
      <c r="H101" s="61"/>
      <c r="I101" s="45" t="str">
        <f t="shared" si="2"/>
        <v>-</v>
      </c>
      <c r="J101" s="122" t="str">
        <f t="shared" si="3"/>
        <v>Scope 1Refrigerant &amp; otherBlendsR436Bkg</v>
      </c>
    </row>
    <row r="102" spans="1:10" ht="19" customHeight="1">
      <c r="A102" s="122" t="s">
        <v>442</v>
      </c>
      <c r="B102" s="122" t="s">
        <v>602</v>
      </c>
      <c r="C102" s="33" t="s">
        <v>1052</v>
      </c>
      <c r="D102" s="33" t="s">
        <v>1288</v>
      </c>
      <c r="E102" s="62"/>
      <c r="F102" s="33" t="s">
        <v>426</v>
      </c>
      <c r="G102" s="169" t="str">
        <f>_xlfn.XLOOKUP(J102,DB!N:N,DB!J:J,"Select Kyoto components",0,1)</f>
        <v>Select Kyoto components</v>
      </c>
      <c r="H102" s="61"/>
      <c r="I102" s="45" t="str">
        <f t="shared" si="2"/>
        <v>-</v>
      </c>
      <c r="J102" s="122" t="str">
        <f t="shared" si="3"/>
        <v>Scope 1Refrigerant &amp; otherBlendsR437Akg</v>
      </c>
    </row>
    <row r="103" spans="1:10" ht="19" customHeight="1">
      <c r="A103" s="122" t="s">
        <v>442</v>
      </c>
      <c r="B103" s="122" t="s">
        <v>602</v>
      </c>
      <c r="C103" s="33" t="s">
        <v>1052</v>
      </c>
      <c r="D103" s="33" t="s">
        <v>1292</v>
      </c>
      <c r="E103" s="62"/>
      <c r="F103" s="33" t="s">
        <v>426</v>
      </c>
      <c r="G103" s="169" t="str">
        <f>_xlfn.XLOOKUP(J103,DB!N:N,DB!J:J,"Select Kyoto components",0,1)</f>
        <v>Select Kyoto components</v>
      </c>
      <c r="H103" s="61"/>
      <c r="I103" s="45" t="str">
        <f t="shared" si="2"/>
        <v>-</v>
      </c>
      <c r="J103" s="122" t="str">
        <f t="shared" si="3"/>
        <v>Scope 1Refrigerant &amp; otherBlendsR438Akg</v>
      </c>
    </row>
    <row r="104" spans="1:10" ht="19" customHeight="1">
      <c r="A104" s="122" t="s">
        <v>442</v>
      </c>
      <c r="B104" s="122" t="s">
        <v>602</v>
      </c>
      <c r="C104" s="33" t="s">
        <v>1052</v>
      </c>
      <c r="D104" s="33" t="s">
        <v>1296</v>
      </c>
      <c r="E104" s="62"/>
      <c r="F104" s="33" t="s">
        <v>426</v>
      </c>
      <c r="G104" s="169" t="str">
        <f>_xlfn.XLOOKUP(J104,DB!N:N,DB!J:J,"Select Kyoto components",0,1)</f>
        <v>Select Kyoto components</v>
      </c>
      <c r="H104" s="61"/>
      <c r="I104" s="45" t="str">
        <f t="shared" si="2"/>
        <v>-</v>
      </c>
      <c r="J104" s="122" t="str">
        <f t="shared" si="3"/>
        <v>Scope 1Refrigerant &amp; otherBlendsR439Akg</v>
      </c>
    </row>
    <row r="105" spans="1:10" ht="19" customHeight="1">
      <c r="A105" s="122" t="s">
        <v>442</v>
      </c>
      <c r="B105" s="122" t="s">
        <v>602</v>
      </c>
      <c r="C105" s="33" t="s">
        <v>1052</v>
      </c>
      <c r="D105" s="33" t="s">
        <v>1300</v>
      </c>
      <c r="E105" s="62"/>
      <c r="F105" s="33" t="s">
        <v>426</v>
      </c>
      <c r="G105" s="169" t="str">
        <f>_xlfn.XLOOKUP(J105,DB!N:N,DB!J:J,"Select Kyoto components",0,1)</f>
        <v>Select Kyoto components</v>
      </c>
      <c r="H105" s="61"/>
      <c r="I105" s="45" t="str">
        <f t="shared" si="2"/>
        <v>-</v>
      </c>
      <c r="J105" s="122" t="str">
        <f t="shared" si="3"/>
        <v>Scope 1Refrigerant &amp; otherBlendsR440Akg</v>
      </c>
    </row>
    <row r="106" spans="1:10" ht="19" customHeight="1">
      <c r="A106" s="122" t="s">
        <v>442</v>
      </c>
      <c r="B106" s="122" t="s">
        <v>602</v>
      </c>
      <c r="C106" s="33" t="s">
        <v>1052</v>
      </c>
      <c r="D106" s="33" t="s">
        <v>1304</v>
      </c>
      <c r="E106" s="62"/>
      <c r="F106" s="33" t="s">
        <v>426</v>
      </c>
      <c r="G106" s="169" t="str">
        <f>_xlfn.XLOOKUP(J106,DB!N:N,DB!J:J,"Select Kyoto components",0,1)</f>
        <v>Select Kyoto components</v>
      </c>
      <c r="H106" s="61"/>
      <c r="I106" s="45" t="str">
        <f t="shared" si="2"/>
        <v>-</v>
      </c>
      <c r="J106" s="122" t="str">
        <f t="shared" si="3"/>
        <v>Scope 1Refrigerant &amp; otherBlendsR441Akg</v>
      </c>
    </row>
    <row r="107" spans="1:10" ht="19" customHeight="1">
      <c r="A107" s="122" t="s">
        <v>442</v>
      </c>
      <c r="B107" s="122" t="s">
        <v>602</v>
      </c>
      <c r="C107" s="33" t="s">
        <v>1052</v>
      </c>
      <c r="D107" s="33" t="s">
        <v>1308</v>
      </c>
      <c r="E107" s="62"/>
      <c r="F107" s="33" t="s">
        <v>426</v>
      </c>
      <c r="G107" s="169" t="str">
        <f>_xlfn.XLOOKUP(J107,DB!N:N,DB!J:J,"Select Kyoto components",0,1)</f>
        <v>Select Kyoto components</v>
      </c>
      <c r="H107" s="61"/>
      <c r="I107" s="45" t="str">
        <f t="shared" si="2"/>
        <v>-</v>
      </c>
      <c r="J107" s="122" t="str">
        <f t="shared" si="3"/>
        <v>Scope 1Refrigerant &amp; otherBlendsR442Akg</v>
      </c>
    </row>
    <row r="108" spans="1:10" ht="19" customHeight="1">
      <c r="A108" s="122" t="s">
        <v>442</v>
      </c>
      <c r="B108" s="122" t="s">
        <v>602</v>
      </c>
      <c r="C108" s="33" t="s">
        <v>1052</v>
      </c>
      <c r="D108" s="33" t="s">
        <v>1312</v>
      </c>
      <c r="E108" s="62"/>
      <c r="F108" s="33" t="s">
        <v>426</v>
      </c>
      <c r="G108" s="169" t="str">
        <f>_xlfn.XLOOKUP(J108,DB!N:N,DB!J:J,"Select Kyoto components",0,1)</f>
        <v>Select Kyoto components</v>
      </c>
      <c r="H108" s="61"/>
      <c r="I108" s="45" t="str">
        <f t="shared" si="2"/>
        <v>-</v>
      </c>
      <c r="J108" s="122" t="str">
        <f t="shared" si="3"/>
        <v>Scope 1Refrigerant &amp; otherBlendsR443Akg</v>
      </c>
    </row>
    <row r="109" spans="1:10" ht="19" customHeight="1">
      <c r="A109" s="122" t="s">
        <v>442</v>
      </c>
      <c r="B109" s="122" t="s">
        <v>602</v>
      </c>
      <c r="C109" s="33" t="s">
        <v>1052</v>
      </c>
      <c r="D109" s="33" t="s">
        <v>1316</v>
      </c>
      <c r="E109" s="62"/>
      <c r="F109" s="33" t="s">
        <v>426</v>
      </c>
      <c r="G109" s="169" t="str">
        <f>_xlfn.XLOOKUP(J109,DB!N:N,DB!J:J,"Select Kyoto components",0,1)</f>
        <v>Select Kyoto components</v>
      </c>
      <c r="H109" s="61"/>
      <c r="I109" s="45" t="str">
        <f t="shared" si="2"/>
        <v>-</v>
      </c>
      <c r="J109" s="122" t="str">
        <f t="shared" si="3"/>
        <v>Scope 1Refrigerant &amp; otherBlendsR444Akg</v>
      </c>
    </row>
    <row r="110" spans="1:10" ht="19" customHeight="1">
      <c r="A110" s="122" t="s">
        <v>442</v>
      </c>
      <c r="B110" s="122" t="s">
        <v>602</v>
      </c>
      <c r="C110" s="33" t="s">
        <v>1052</v>
      </c>
      <c r="D110" s="33" t="s">
        <v>1320</v>
      </c>
      <c r="E110" s="62"/>
      <c r="F110" s="33" t="s">
        <v>426</v>
      </c>
      <c r="G110" s="169" t="str">
        <f>_xlfn.XLOOKUP(J110,DB!N:N,DB!J:J,"Select Kyoto components",0,1)</f>
        <v>Select Kyoto components</v>
      </c>
      <c r="H110" s="61"/>
      <c r="I110" s="45" t="str">
        <f t="shared" si="2"/>
        <v>-</v>
      </c>
      <c r="J110" s="122" t="str">
        <f t="shared" si="3"/>
        <v>Scope 1Refrigerant &amp; otherBlendsR445Akg</v>
      </c>
    </row>
    <row r="111" spans="1:10" ht="19" customHeight="1">
      <c r="A111" s="122" t="s">
        <v>442</v>
      </c>
      <c r="B111" s="122" t="s">
        <v>602</v>
      </c>
      <c r="C111" s="33" t="s">
        <v>1052</v>
      </c>
      <c r="D111" s="33" t="s">
        <v>1324</v>
      </c>
      <c r="E111" s="62"/>
      <c r="F111" s="33" t="s">
        <v>426</v>
      </c>
      <c r="G111" s="169" t="str">
        <f>_xlfn.XLOOKUP(J111,DB!N:N,DB!J:J,"Select Kyoto components",0,1)</f>
        <v>Select Kyoto components</v>
      </c>
      <c r="H111" s="61"/>
      <c r="I111" s="45" t="str">
        <f t="shared" si="2"/>
        <v>-</v>
      </c>
      <c r="J111" s="122" t="str">
        <f t="shared" si="3"/>
        <v>Scope 1Refrigerant &amp; otherBlendsR500kg</v>
      </c>
    </row>
    <row r="112" spans="1:10" ht="19" customHeight="1">
      <c r="A112" s="122" t="s">
        <v>442</v>
      </c>
      <c r="B112" s="122" t="s">
        <v>602</v>
      </c>
      <c r="C112" s="33" t="s">
        <v>1052</v>
      </c>
      <c r="D112" s="33" t="s">
        <v>1328</v>
      </c>
      <c r="E112" s="62"/>
      <c r="F112" s="33" t="s">
        <v>426</v>
      </c>
      <c r="G112" s="169" t="str">
        <f>_xlfn.XLOOKUP(J112,DB!N:N,DB!J:J,"Select Kyoto components",0,1)</f>
        <v>Select Kyoto components</v>
      </c>
      <c r="H112" s="61"/>
      <c r="I112" s="45" t="str">
        <f t="shared" si="2"/>
        <v>-</v>
      </c>
      <c r="J112" s="122" t="str">
        <f t="shared" si="3"/>
        <v>Scope 1Refrigerant &amp; otherBlendsR501kg</v>
      </c>
    </row>
    <row r="113" spans="1:10" ht="19" customHeight="1">
      <c r="A113" s="122" t="s">
        <v>442</v>
      </c>
      <c r="B113" s="122" t="s">
        <v>602</v>
      </c>
      <c r="C113" s="33" t="s">
        <v>1052</v>
      </c>
      <c r="D113" s="33" t="s">
        <v>128</v>
      </c>
      <c r="E113" s="62"/>
      <c r="F113" s="33" t="s">
        <v>426</v>
      </c>
      <c r="G113" s="169" t="str">
        <f>_xlfn.XLOOKUP(J113,DB!N:N,DB!J:J,"Select Kyoto components",0,1)</f>
        <v>Select Kyoto components</v>
      </c>
      <c r="H113" s="61"/>
      <c r="I113" s="45" t="str">
        <f t="shared" si="2"/>
        <v>-</v>
      </c>
      <c r="J113" s="122" t="str">
        <f t="shared" si="3"/>
        <v>Scope 1Refrigerant &amp; otherBlendsR502kg</v>
      </c>
    </row>
    <row r="114" spans="1:10" ht="19" customHeight="1">
      <c r="A114" s="122" t="s">
        <v>442</v>
      </c>
      <c r="B114" s="122" t="s">
        <v>602</v>
      </c>
      <c r="C114" s="33" t="s">
        <v>1052</v>
      </c>
      <c r="D114" s="33" t="s">
        <v>1335</v>
      </c>
      <c r="E114" s="62"/>
      <c r="F114" s="33" t="s">
        <v>426</v>
      </c>
      <c r="G114" s="169" t="str">
        <f>_xlfn.XLOOKUP(J114,DB!N:N,DB!J:J,"Select Kyoto components",0,1)</f>
        <v>Select Kyoto components</v>
      </c>
      <c r="H114" s="61"/>
      <c r="I114" s="45" t="str">
        <f t="shared" si="2"/>
        <v>-</v>
      </c>
      <c r="J114" s="122" t="str">
        <f t="shared" si="3"/>
        <v>Scope 1Refrigerant &amp; otherBlendsR503kg</v>
      </c>
    </row>
    <row r="115" spans="1:10" ht="19" customHeight="1">
      <c r="A115" s="122" t="s">
        <v>442</v>
      </c>
      <c r="B115" s="122" t="s">
        <v>602</v>
      </c>
      <c r="C115" s="33" t="s">
        <v>1052</v>
      </c>
      <c r="D115" s="33" t="s">
        <v>1339</v>
      </c>
      <c r="E115" s="62"/>
      <c r="F115" s="33" t="s">
        <v>426</v>
      </c>
      <c r="G115" s="169" t="str">
        <f>_xlfn.XLOOKUP(J115,DB!N:N,DB!J:J,"Select Kyoto components",0,1)</f>
        <v>Select Kyoto components</v>
      </c>
      <c r="H115" s="61"/>
      <c r="I115" s="45" t="str">
        <f t="shared" si="2"/>
        <v>-</v>
      </c>
      <c r="J115" s="122" t="str">
        <f t="shared" si="3"/>
        <v>Scope 1Refrigerant &amp; otherBlendsR504kg</v>
      </c>
    </row>
    <row r="116" spans="1:10" ht="19" customHeight="1">
      <c r="A116" s="122" t="s">
        <v>442</v>
      </c>
      <c r="B116" s="122" t="s">
        <v>602</v>
      </c>
      <c r="C116" s="33" t="s">
        <v>1052</v>
      </c>
      <c r="D116" s="33" t="s">
        <v>1343</v>
      </c>
      <c r="E116" s="62"/>
      <c r="F116" s="33" t="s">
        <v>426</v>
      </c>
      <c r="G116" s="169" t="str">
        <f>_xlfn.XLOOKUP(J116,DB!N:N,DB!J:J,"Select Kyoto components",0,1)</f>
        <v>Select Kyoto components</v>
      </c>
      <c r="H116" s="61"/>
      <c r="I116" s="45" t="str">
        <f t="shared" si="2"/>
        <v>-</v>
      </c>
      <c r="J116" s="122" t="str">
        <f t="shared" si="3"/>
        <v>Scope 1Refrigerant &amp; otherBlendsR505kg</v>
      </c>
    </row>
    <row r="117" spans="1:10" ht="19" customHeight="1">
      <c r="A117" s="122" t="s">
        <v>442</v>
      </c>
      <c r="B117" s="122" t="s">
        <v>602</v>
      </c>
      <c r="C117" s="33" t="s">
        <v>1052</v>
      </c>
      <c r="D117" s="33" t="s">
        <v>1347</v>
      </c>
      <c r="E117" s="62"/>
      <c r="F117" s="33" t="s">
        <v>426</v>
      </c>
      <c r="G117" s="169" t="str">
        <f>_xlfn.XLOOKUP(J117,DB!N:N,DB!J:J,"Select Kyoto components",0,1)</f>
        <v>Select Kyoto components</v>
      </c>
      <c r="H117" s="61"/>
      <c r="I117" s="45" t="str">
        <f t="shared" si="2"/>
        <v>-</v>
      </c>
      <c r="J117" s="122" t="str">
        <f t="shared" si="3"/>
        <v>Scope 1Refrigerant &amp; otherBlendsR506kg</v>
      </c>
    </row>
    <row r="118" spans="1:10" ht="19" customHeight="1">
      <c r="A118" s="122" t="s">
        <v>442</v>
      </c>
      <c r="B118" s="122" t="s">
        <v>602</v>
      </c>
      <c r="C118" s="33" t="s">
        <v>1052</v>
      </c>
      <c r="D118" s="33" t="s">
        <v>78</v>
      </c>
      <c r="E118" s="62"/>
      <c r="F118" s="33" t="s">
        <v>426</v>
      </c>
      <c r="G118" s="169" t="str">
        <f>_xlfn.XLOOKUP(J118,DB!N:N,DB!J:J,"Select Kyoto components",0,1)</f>
        <v>Select Kyoto components</v>
      </c>
      <c r="H118" s="61"/>
      <c r="I118" s="45" t="str">
        <f t="shared" si="2"/>
        <v>-</v>
      </c>
      <c r="J118" s="122" t="str">
        <f t="shared" si="3"/>
        <v>Scope 1Refrigerant &amp; otherBlendsR507Akg</v>
      </c>
    </row>
    <row r="119" spans="1:10" ht="19" customHeight="1">
      <c r="A119" s="122" t="s">
        <v>442</v>
      </c>
      <c r="B119" s="122" t="s">
        <v>602</v>
      </c>
      <c r="C119" s="33" t="s">
        <v>1052</v>
      </c>
      <c r="D119" s="33" t="s">
        <v>1354</v>
      </c>
      <c r="E119" s="62"/>
      <c r="F119" s="33" t="s">
        <v>426</v>
      </c>
      <c r="G119" s="169" t="str">
        <f>_xlfn.XLOOKUP(J119,DB!N:N,DB!J:J,"Select Kyoto components",0,1)</f>
        <v>Select Kyoto components</v>
      </c>
      <c r="H119" s="61"/>
      <c r="I119" s="45" t="str">
        <f t="shared" si="2"/>
        <v>-</v>
      </c>
      <c r="J119" s="122" t="str">
        <f t="shared" si="3"/>
        <v>Scope 1Refrigerant &amp; otherBlendsR508Akg</v>
      </c>
    </row>
    <row r="120" spans="1:10" ht="19" customHeight="1">
      <c r="A120" s="122" t="s">
        <v>442</v>
      </c>
      <c r="B120" s="122" t="s">
        <v>602</v>
      </c>
      <c r="C120" s="33" t="s">
        <v>1052</v>
      </c>
      <c r="D120" s="33" t="s">
        <v>79</v>
      </c>
      <c r="E120" s="62"/>
      <c r="F120" s="33" t="s">
        <v>426</v>
      </c>
      <c r="G120" s="169" t="str">
        <f>_xlfn.XLOOKUP(J120,DB!N:N,DB!J:J,"Select Kyoto components",0,1)</f>
        <v>Select Kyoto components</v>
      </c>
      <c r="H120" s="61"/>
      <c r="I120" s="45" t="str">
        <f t="shared" si="2"/>
        <v>-</v>
      </c>
      <c r="J120" s="122" t="str">
        <f t="shared" si="3"/>
        <v>Scope 1Refrigerant &amp; otherBlendsR508Bkg</v>
      </c>
    </row>
    <row r="121" spans="1:10" ht="19" customHeight="1">
      <c r="A121" s="122" t="s">
        <v>442</v>
      </c>
      <c r="B121" s="122" t="s">
        <v>602</v>
      </c>
      <c r="C121" s="33" t="s">
        <v>1052</v>
      </c>
      <c r="D121" s="33" t="s">
        <v>1361</v>
      </c>
      <c r="E121" s="62"/>
      <c r="F121" s="33" t="s">
        <v>426</v>
      </c>
      <c r="G121" s="169" t="str">
        <f>_xlfn.XLOOKUP(J121,DB!N:N,DB!J:J,"Select Kyoto components",0,1)</f>
        <v>Select Kyoto components</v>
      </c>
      <c r="H121" s="61"/>
      <c r="I121" s="45" t="str">
        <f t="shared" si="2"/>
        <v>-</v>
      </c>
      <c r="J121" s="122" t="str">
        <f t="shared" si="3"/>
        <v>Scope 1Refrigerant &amp; otherBlendsR509Akg</v>
      </c>
    </row>
    <row r="122" spans="1:10" ht="19" customHeight="1">
      <c r="A122" s="122" t="s">
        <v>442</v>
      </c>
      <c r="B122" s="122" t="s">
        <v>602</v>
      </c>
      <c r="C122" s="33" t="s">
        <v>1052</v>
      </c>
      <c r="D122" s="33" t="s">
        <v>1365</v>
      </c>
      <c r="E122" s="62"/>
      <c r="F122" s="33" t="s">
        <v>426</v>
      </c>
      <c r="G122" s="169" t="str">
        <f>_xlfn.XLOOKUP(J122,DB!N:N,DB!J:J,"Select Kyoto components",0,1)</f>
        <v>Select Kyoto components</v>
      </c>
      <c r="H122" s="61"/>
      <c r="I122" s="45" t="str">
        <f t="shared" si="2"/>
        <v>-</v>
      </c>
      <c r="J122" s="122" t="str">
        <f t="shared" si="3"/>
        <v>Scope 1Refrigerant &amp; otherBlendsR510Akg</v>
      </c>
    </row>
    <row r="123" spans="1:10" ht="19" customHeight="1">
      <c r="A123" s="122" t="s">
        <v>442</v>
      </c>
      <c r="B123" s="122" t="s">
        <v>602</v>
      </c>
      <c r="C123" s="33" t="s">
        <v>1052</v>
      </c>
      <c r="D123" s="33" t="s">
        <v>1369</v>
      </c>
      <c r="E123" s="62"/>
      <c r="F123" s="33" t="s">
        <v>426</v>
      </c>
      <c r="G123" s="169" t="str">
        <f>_xlfn.XLOOKUP(J123,DB!N:N,DB!J:J,"Select Kyoto components",0,1)</f>
        <v>Select Kyoto components</v>
      </c>
      <c r="H123" s="61"/>
      <c r="I123" s="45" t="str">
        <f t="shared" si="2"/>
        <v>-</v>
      </c>
      <c r="J123" s="122" t="str">
        <f t="shared" si="3"/>
        <v>Scope 1Refrigerant &amp; otherBlendsR511Akg</v>
      </c>
    </row>
    <row r="124" spans="1:10" ht="19" customHeight="1">
      <c r="A124" s="122" t="s">
        <v>442</v>
      </c>
      <c r="B124" s="122" t="s">
        <v>602</v>
      </c>
      <c r="C124" s="33" t="s">
        <v>1052</v>
      </c>
      <c r="D124" s="33" t="s">
        <v>1373</v>
      </c>
      <c r="E124" s="62"/>
      <c r="F124" s="33" t="s">
        <v>426</v>
      </c>
      <c r="G124" s="169" t="str">
        <f>_xlfn.XLOOKUP(J124,DB!N:N,DB!J:J,"Select Kyoto components",0,1)</f>
        <v>Select Kyoto components</v>
      </c>
      <c r="H124" s="61"/>
      <c r="I124" s="45" t="str">
        <f t="shared" si="2"/>
        <v>-</v>
      </c>
      <c r="J124" s="122" t="str">
        <f t="shared" si="3"/>
        <v>Scope 1Refrigerant &amp; otherBlendsR512Akg</v>
      </c>
    </row>
    <row r="125" spans="1:10" ht="19" customHeight="1">
      <c r="A125" s="122" t="s">
        <v>442</v>
      </c>
      <c r="B125" s="122" t="s">
        <v>602</v>
      </c>
      <c r="C125" s="33" t="s">
        <v>1377</v>
      </c>
      <c r="D125" s="33" t="s">
        <v>81</v>
      </c>
      <c r="E125" s="62"/>
      <c r="F125" s="33" t="s">
        <v>426</v>
      </c>
      <c r="G125" s="169" t="str">
        <f>_xlfn.XLOOKUP(J125,DB!N:N,DB!J:J,"Select Kyoto components",0,1)</f>
        <v>Select Kyoto components</v>
      </c>
      <c r="H125" s="61"/>
      <c r="I125" s="45" t="str">
        <f t="shared" si="2"/>
        <v>-</v>
      </c>
      <c r="J125" s="122" t="str">
        <f t="shared" si="3"/>
        <v>Scope 1Refrigerant &amp; otherMontreal protocol productsCFC-11/R11 = trichlorofluoromethanekg</v>
      </c>
    </row>
    <row r="126" spans="1:10" ht="19" customHeight="1">
      <c r="A126" s="122" t="s">
        <v>442</v>
      </c>
      <c r="B126" s="122" t="s">
        <v>602</v>
      </c>
      <c r="C126" s="33" t="s">
        <v>1377</v>
      </c>
      <c r="D126" s="33" t="s">
        <v>82</v>
      </c>
      <c r="E126" s="62"/>
      <c r="F126" s="33" t="s">
        <v>426</v>
      </c>
      <c r="G126" s="169" t="str">
        <f>_xlfn.XLOOKUP(J126,DB!N:N,DB!J:J,"Select Kyoto components",0,1)</f>
        <v>Select Kyoto components</v>
      </c>
      <c r="H126" s="61"/>
      <c r="I126" s="45" t="str">
        <f t="shared" si="2"/>
        <v>-</v>
      </c>
      <c r="J126" s="122" t="str">
        <f t="shared" si="3"/>
        <v>Scope 1Refrigerant &amp; otherMontreal protocol productsCFC-12/R12 = dichlorodifluoromethanekg</v>
      </c>
    </row>
    <row r="127" spans="1:10" ht="19" customHeight="1">
      <c r="A127" s="122" t="s">
        <v>442</v>
      </c>
      <c r="B127" s="122" t="s">
        <v>602</v>
      </c>
      <c r="C127" s="33" t="s">
        <v>1377</v>
      </c>
      <c r="D127" s="33" t="s">
        <v>83</v>
      </c>
      <c r="E127" s="62"/>
      <c r="F127" s="33" t="s">
        <v>426</v>
      </c>
      <c r="G127" s="169" t="str">
        <f>_xlfn.XLOOKUP(J127,DB!N:N,DB!J:J,"Select Kyoto components",0,1)</f>
        <v>Select Kyoto components</v>
      </c>
      <c r="H127" s="61"/>
      <c r="I127" s="45" t="str">
        <f t="shared" si="2"/>
        <v>-</v>
      </c>
      <c r="J127" s="122" t="str">
        <f t="shared" si="3"/>
        <v>Scope 1Refrigerant &amp; otherMontreal protocol productsCFC-13kg</v>
      </c>
    </row>
    <row r="128" spans="1:10" ht="19" customHeight="1">
      <c r="A128" s="122" t="s">
        <v>442</v>
      </c>
      <c r="B128" s="122" t="s">
        <v>602</v>
      </c>
      <c r="C128" s="33" t="s">
        <v>1377</v>
      </c>
      <c r="D128" s="33" t="s">
        <v>84</v>
      </c>
      <c r="E128" s="62"/>
      <c r="F128" s="33" t="s">
        <v>426</v>
      </c>
      <c r="G128" s="169" t="str">
        <f>_xlfn.XLOOKUP(J128,DB!N:N,DB!J:J,"Select Kyoto components",0,1)</f>
        <v>Select Kyoto components</v>
      </c>
      <c r="H128" s="61"/>
      <c r="I128" s="45" t="str">
        <f t="shared" si="2"/>
        <v>-</v>
      </c>
      <c r="J128" s="122" t="str">
        <f t="shared" si="3"/>
        <v>Scope 1Refrigerant &amp; otherMontreal protocol productsCFC-113kg</v>
      </c>
    </row>
    <row r="129" spans="1:10" ht="19" customHeight="1">
      <c r="A129" s="122" t="s">
        <v>442</v>
      </c>
      <c r="B129" s="122" t="s">
        <v>602</v>
      </c>
      <c r="C129" s="33" t="s">
        <v>1377</v>
      </c>
      <c r="D129" s="33" t="s">
        <v>85</v>
      </c>
      <c r="E129" s="62"/>
      <c r="F129" s="33" t="s">
        <v>426</v>
      </c>
      <c r="G129" s="169" t="str">
        <f>_xlfn.XLOOKUP(J129,DB!N:N,DB!J:J,"Select Kyoto components",0,1)</f>
        <v>Select Kyoto components</v>
      </c>
      <c r="H129" s="61"/>
      <c r="I129" s="45" t="str">
        <f t="shared" si="2"/>
        <v>-</v>
      </c>
      <c r="J129" s="122" t="str">
        <f t="shared" si="3"/>
        <v>Scope 1Refrigerant &amp; otherMontreal protocol productsCFC-114kg</v>
      </c>
    </row>
    <row r="130" spans="1:10" ht="19" customHeight="1">
      <c r="A130" s="122" t="s">
        <v>442</v>
      </c>
      <c r="B130" s="122" t="s">
        <v>602</v>
      </c>
      <c r="C130" s="33" t="s">
        <v>1377</v>
      </c>
      <c r="D130" s="33" t="s">
        <v>86</v>
      </c>
      <c r="E130" s="62"/>
      <c r="F130" s="33" t="s">
        <v>426</v>
      </c>
      <c r="G130" s="169" t="str">
        <f>_xlfn.XLOOKUP(J130,DB!N:N,DB!J:J,"Select Kyoto components",0,1)</f>
        <v>Select Kyoto components</v>
      </c>
      <c r="H130" s="61"/>
      <c r="I130" s="45" t="str">
        <f t="shared" si="2"/>
        <v>-</v>
      </c>
      <c r="J130" s="122" t="str">
        <f t="shared" si="3"/>
        <v>Scope 1Refrigerant &amp; otherMontreal protocol productsCFC-115kg</v>
      </c>
    </row>
    <row r="131" spans="1:10" ht="19" customHeight="1">
      <c r="A131" s="122" t="s">
        <v>442</v>
      </c>
      <c r="B131" s="122" t="s">
        <v>602</v>
      </c>
      <c r="C131" s="33" t="s">
        <v>1377</v>
      </c>
      <c r="D131" s="33" t="s">
        <v>87</v>
      </c>
      <c r="E131" s="62"/>
      <c r="F131" s="33" t="s">
        <v>426</v>
      </c>
      <c r="G131" s="169" t="str">
        <f>_xlfn.XLOOKUP(J131,DB!N:N,DB!J:J,"Select Kyoto components",0,1)</f>
        <v>Select Kyoto components</v>
      </c>
      <c r="H131" s="61"/>
      <c r="I131" s="45" t="str">
        <f t="shared" si="2"/>
        <v>-</v>
      </c>
      <c r="J131" s="122" t="str">
        <f t="shared" si="3"/>
        <v>Scope 1Refrigerant &amp; otherMontreal protocol productsHalon-1211kg</v>
      </c>
    </row>
    <row r="132" spans="1:10" ht="19" customHeight="1">
      <c r="A132" s="122" t="s">
        <v>442</v>
      </c>
      <c r="B132" s="122" t="s">
        <v>602</v>
      </c>
      <c r="C132" s="33" t="s">
        <v>1377</v>
      </c>
      <c r="D132" s="33" t="s">
        <v>88</v>
      </c>
      <c r="E132" s="62"/>
      <c r="F132" s="33" t="s">
        <v>426</v>
      </c>
      <c r="G132" s="169" t="str">
        <f>_xlfn.XLOOKUP(J132,DB!N:N,DB!J:J,"Select Kyoto components",0,1)</f>
        <v>Select Kyoto components</v>
      </c>
      <c r="H132" s="61"/>
      <c r="I132" s="45" t="str">
        <f t="shared" si="2"/>
        <v>-</v>
      </c>
      <c r="J132" s="122" t="str">
        <f t="shared" si="3"/>
        <v>Scope 1Refrigerant &amp; otherMontreal protocol productsHalon-1301kg</v>
      </c>
    </row>
    <row r="133" spans="1:10" ht="19" customHeight="1">
      <c r="A133" s="122" t="s">
        <v>442</v>
      </c>
      <c r="B133" s="122" t="s">
        <v>602</v>
      </c>
      <c r="C133" s="33" t="s">
        <v>1377</v>
      </c>
      <c r="D133" s="33" t="s">
        <v>89</v>
      </c>
      <c r="E133" s="62"/>
      <c r="F133" s="33" t="s">
        <v>426</v>
      </c>
      <c r="G133" s="169" t="str">
        <f>_xlfn.XLOOKUP(J133,DB!N:N,DB!J:J,"Select Kyoto components",0,1)</f>
        <v>Select Kyoto components</v>
      </c>
      <c r="H133" s="61"/>
      <c r="I133" s="45" t="str">
        <f t="shared" si="2"/>
        <v>-</v>
      </c>
      <c r="J133" s="122" t="str">
        <f t="shared" si="3"/>
        <v>Scope 1Refrigerant &amp; otherMontreal protocol productsHalon-2402kg</v>
      </c>
    </row>
    <row r="134" spans="1:10" ht="19" customHeight="1">
      <c r="A134" s="122" t="s">
        <v>442</v>
      </c>
      <c r="B134" s="122" t="s">
        <v>602</v>
      </c>
      <c r="C134" s="33" t="s">
        <v>1377</v>
      </c>
      <c r="D134" s="33" t="s">
        <v>90</v>
      </c>
      <c r="E134" s="62"/>
      <c r="F134" s="33" t="s">
        <v>426</v>
      </c>
      <c r="G134" s="169" t="str">
        <f>_xlfn.XLOOKUP(J134,DB!N:N,DB!J:J,"Select Kyoto components",0,1)</f>
        <v>Select Kyoto components</v>
      </c>
      <c r="H134" s="61"/>
      <c r="I134" s="45" t="str">
        <f t="shared" si="2"/>
        <v>-</v>
      </c>
      <c r="J134" s="122" t="str">
        <f t="shared" si="3"/>
        <v>Scope 1Refrigerant &amp; otherMontreal protocol productsCarbon tetrachloridekg</v>
      </c>
    </row>
    <row r="135" spans="1:10" ht="19" customHeight="1">
      <c r="A135" s="122" t="s">
        <v>442</v>
      </c>
      <c r="B135" s="122" t="s">
        <v>602</v>
      </c>
      <c r="C135" s="33" t="s">
        <v>1377</v>
      </c>
      <c r="D135" s="33" t="s">
        <v>91</v>
      </c>
      <c r="E135" s="62"/>
      <c r="F135" s="33" t="s">
        <v>426</v>
      </c>
      <c r="G135" s="169" t="str">
        <f>_xlfn.XLOOKUP(J135,DB!N:N,DB!J:J,"Select Kyoto components",0,1)</f>
        <v>Select Kyoto components</v>
      </c>
      <c r="H135" s="61"/>
      <c r="I135" s="45" t="str">
        <f t="shared" si="2"/>
        <v>-</v>
      </c>
      <c r="J135" s="122" t="str">
        <f t="shared" si="3"/>
        <v>Scope 1Refrigerant &amp; otherMontreal protocol productsMethyl bromidekg</v>
      </c>
    </row>
    <row r="136" spans="1:10" ht="19" customHeight="1">
      <c r="A136" s="122" t="s">
        <v>442</v>
      </c>
      <c r="B136" s="122" t="s">
        <v>602</v>
      </c>
      <c r="C136" s="33" t="s">
        <v>1377</v>
      </c>
      <c r="D136" s="33" t="s">
        <v>92</v>
      </c>
      <c r="E136" s="62"/>
      <c r="F136" s="33" t="s">
        <v>426</v>
      </c>
      <c r="G136" s="169" t="str">
        <f>_xlfn.XLOOKUP(J136,DB!N:N,DB!J:J,"Select Kyoto components",0,1)</f>
        <v>Select Kyoto components</v>
      </c>
      <c r="H136" s="61"/>
      <c r="I136" s="45" t="str">
        <f t="shared" si="2"/>
        <v>-</v>
      </c>
      <c r="J136" s="122" t="str">
        <f t="shared" si="3"/>
        <v>Scope 1Refrigerant &amp; otherMontreal protocol productsMethyl chloroformkg</v>
      </c>
    </row>
    <row r="137" spans="1:10" ht="19" customHeight="1">
      <c r="A137" s="122" t="s">
        <v>442</v>
      </c>
      <c r="B137" s="122" t="s">
        <v>602</v>
      </c>
      <c r="C137" s="33" t="s">
        <v>1377</v>
      </c>
      <c r="D137" s="33" t="s">
        <v>93</v>
      </c>
      <c r="E137" s="62"/>
      <c r="F137" s="33" t="s">
        <v>426</v>
      </c>
      <c r="G137" s="169" t="str">
        <f>_xlfn.XLOOKUP(J137,DB!N:N,DB!J:J,"Select Kyoto components",0,1)</f>
        <v>Select Kyoto components</v>
      </c>
      <c r="H137" s="61"/>
      <c r="I137" s="45" t="str">
        <f t="shared" ref="I137:I173" si="4">IF(ISBLANK(E137),"-",G137*H137)</f>
        <v>-</v>
      </c>
      <c r="J137" s="122" t="str">
        <f t="shared" ref="J137:J173" si="5">_xlfn.CONCAT(A137,B137,C137,D137,E137,F137)</f>
        <v>Scope 1Refrigerant &amp; otherMontreal protocol productsHCFC-22/R22 = chlorodifluoromethanekg</v>
      </c>
    </row>
    <row r="138" spans="1:10" ht="19" customHeight="1">
      <c r="A138" s="122" t="s">
        <v>442</v>
      </c>
      <c r="B138" s="122" t="s">
        <v>602</v>
      </c>
      <c r="C138" s="33" t="s">
        <v>1377</v>
      </c>
      <c r="D138" s="33" t="s">
        <v>94</v>
      </c>
      <c r="E138" s="62"/>
      <c r="F138" s="33" t="s">
        <v>426</v>
      </c>
      <c r="G138" s="169" t="str">
        <f>_xlfn.XLOOKUP(J138,DB!N:N,DB!J:J,"Select Kyoto components",0,1)</f>
        <v>Select Kyoto components</v>
      </c>
      <c r="H138" s="61"/>
      <c r="I138" s="45" t="str">
        <f t="shared" si="4"/>
        <v>-</v>
      </c>
      <c r="J138" s="122" t="str">
        <f t="shared" si="5"/>
        <v>Scope 1Refrigerant &amp; otherMontreal protocol productsHCFC-123kg</v>
      </c>
    </row>
    <row r="139" spans="1:10" ht="19" customHeight="1">
      <c r="A139" s="122" t="s">
        <v>442</v>
      </c>
      <c r="B139" s="122" t="s">
        <v>602</v>
      </c>
      <c r="C139" s="33" t="s">
        <v>1377</v>
      </c>
      <c r="D139" s="33" t="s">
        <v>95</v>
      </c>
      <c r="E139" s="62"/>
      <c r="F139" s="33" t="s">
        <v>426</v>
      </c>
      <c r="G139" s="169" t="str">
        <f>_xlfn.XLOOKUP(J139,DB!N:N,DB!J:J,"Select Kyoto components",0,1)</f>
        <v>Select Kyoto components</v>
      </c>
      <c r="H139" s="61"/>
      <c r="I139" s="45" t="str">
        <f t="shared" si="4"/>
        <v>-</v>
      </c>
      <c r="J139" s="122" t="str">
        <f t="shared" si="5"/>
        <v>Scope 1Refrigerant &amp; otherMontreal protocol productsHCFC-124kg</v>
      </c>
    </row>
    <row r="140" spans="1:10" ht="19" customHeight="1">
      <c r="A140" s="122" t="s">
        <v>442</v>
      </c>
      <c r="B140" s="122" t="s">
        <v>602</v>
      </c>
      <c r="C140" s="33" t="s">
        <v>1377</v>
      </c>
      <c r="D140" s="33" t="s">
        <v>96</v>
      </c>
      <c r="E140" s="62"/>
      <c r="F140" s="33" t="s">
        <v>426</v>
      </c>
      <c r="G140" s="169" t="str">
        <f>_xlfn.XLOOKUP(J140,DB!N:N,DB!J:J,"Select Kyoto components",0,1)</f>
        <v>Select Kyoto components</v>
      </c>
      <c r="H140" s="61"/>
      <c r="I140" s="45" t="str">
        <f t="shared" si="4"/>
        <v>-</v>
      </c>
      <c r="J140" s="122" t="str">
        <f t="shared" si="5"/>
        <v>Scope 1Refrigerant &amp; otherMontreal protocol productsHCFC-141bkg</v>
      </c>
    </row>
    <row r="141" spans="1:10" ht="19" customHeight="1">
      <c r="A141" s="122" t="s">
        <v>442</v>
      </c>
      <c r="B141" s="122" t="s">
        <v>602</v>
      </c>
      <c r="C141" s="33" t="s">
        <v>1377</v>
      </c>
      <c r="D141" s="33" t="s">
        <v>97</v>
      </c>
      <c r="E141" s="62"/>
      <c r="F141" s="33" t="s">
        <v>426</v>
      </c>
      <c r="G141" s="169" t="str">
        <f>_xlfn.XLOOKUP(J141,DB!N:N,DB!J:J,"Select Kyoto components",0,1)</f>
        <v>Select Kyoto components</v>
      </c>
      <c r="H141" s="61"/>
      <c r="I141" s="45" t="str">
        <f t="shared" si="4"/>
        <v>-</v>
      </c>
      <c r="J141" s="122" t="str">
        <f t="shared" si="5"/>
        <v>Scope 1Refrigerant &amp; otherMontreal protocol productsHCFC-142bkg</v>
      </c>
    </row>
    <row r="142" spans="1:10" ht="19" customHeight="1">
      <c r="A142" s="122" t="s">
        <v>442</v>
      </c>
      <c r="B142" s="122" t="s">
        <v>602</v>
      </c>
      <c r="C142" s="33" t="s">
        <v>1377</v>
      </c>
      <c r="D142" s="33" t="s">
        <v>98</v>
      </c>
      <c r="E142" s="62"/>
      <c r="F142" s="33" t="s">
        <v>426</v>
      </c>
      <c r="G142" s="169" t="str">
        <f>_xlfn.XLOOKUP(J142,DB!N:N,DB!J:J,"Select Kyoto components",0,1)</f>
        <v>Select Kyoto components</v>
      </c>
      <c r="H142" s="61"/>
      <c r="I142" s="45" t="str">
        <f t="shared" si="4"/>
        <v>-</v>
      </c>
      <c r="J142" s="122" t="str">
        <f t="shared" si="5"/>
        <v>Scope 1Refrigerant &amp; otherMontreal protocol productsHCFC-225cakg</v>
      </c>
    </row>
    <row r="143" spans="1:10" ht="19" customHeight="1">
      <c r="A143" s="122" t="s">
        <v>442</v>
      </c>
      <c r="B143" s="122" t="s">
        <v>602</v>
      </c>
      <c r="C143" s="33" t="s">
        <v>1377</v>
      </c>
      <c r="D143" s="33" t="s">
        <v>99</v>
      </c>
      <c r="E143" s="62"/>
      <c r="F143" s="33" t="s">
        <v>426</v>
      </c>
      <c r="G143" s="169" t="str">
        <f>_xlfn.XLOOKUP(J143,DB!N:N,DB!J:J,"Select Kyoto components",0,1)</f>
        <v>Select Kyoto components</v>
      </c>
      <c r="H143" s="61"/>
      <c r="I143" s="45" t="str">
        <f t="shared" si="4"/>
        <v>-</v>
      </c>
      <c r="J143" s="122" t="str">
        <f t="shared" si="5"/>
        <v>Scope 1Refrigerant &amp; otherMontreal protocol productsHCFC-225cbkg</v>
      </c>
    </row>
    <row r="144" spans="1:10" ht="19" customHeight="1">
      <c r="A144" s="122" t="s">
        <v>442</v>
      </c>
      <c r="B144" s="122" t="s">
        <v>602</v>
      </c>
      <c r="C144" s="33" t="s">
        <v>1377</v>
      </c>
      <c r="D144" s="33" t="s">
        <v>100</v>
      </c>
      <c r="E144" s="62"/>
      <c r="F144" s="33" t="s">
        <v>426</v>
      </c>
      <c r="G144" s="169" t="str">
        <f>_xlfn.XLOOKUP(J144,DB!N:N,DB!J:J,"Select Kyoto components",0,1)</f>
        <v>Select Kyoto components</v>
      </c>
      <c r="H144" s="61"/>
      <c r="I144" s="45" t="str">
        <f t="shared" si="4"/>
        <v>-</v>
      </c>
      <c r="J144" s="122" t="str">
        <f t="shared" si="5"/>
        <v>Scope 1Refrigerant &amp; otherMontreal protocol productsHCFC-21kg</v>
      </c>
    </row>
    <row r="145" spans="1:10" ht="19" customHeight="1">
      <c r="A145" s="122" t="s">
        <v>442</v>
      </c>
      <c r="B145" s="122" t="s">
        <v>602</v>
      </c>
      <c r="C145" s="33" t="s">
        <v>603</v>
      </c>
      <c r="D145" s="33" t="s">
        <v>105</v>
      </c>
      <c r="E145" s="62"/>
      <c r="F145" s="33" t="s">
        <v>426</v>
      </c>
      <c r="G145" s="169" t="str">
        <f>_xlfn.XLOOKUP(J145,DB!N:N,DB!J:J,"Select Kyoto components",0,1)</f>
        <v>Select Kyoto components</v>
      </c>
      <c r="H145" s="61"/>
      <c r="I145" s="45" t="str">
        <f t="shared" si="4"/>
        <v>-</v>
      </c>
      <c r="J145" s="122" t="str">
        <f t="shared" si="5"/>
        <v>Scope 1Refrigerant &amp; otherFluorinated ethersHFE-125kg</v>
      </c>
    </row>
    <row r="146" spans="1:10" ht="19" customHeight="1">
      <c r="A146" s="122" t="s">
        <v>442</v>
      </c>
      <c r="B146" s="122" t="s">
        <v>602</v>
      </c>
      <c r="C146" s="33" t="s">
        <v>603</v>
      </c>
      <c r="D146" s="33" t="s">
        <v>106</v>
      </c>
      <c r="E146" s="62"/>
      <c r="F146" s="33" t="s">
        <v>426</v>
      </c>
      <c r="G146" s="169" t="str">
        <f>_xlfn.XLOOKUP(J146,DB!N:N,DB!J:J,"Select Kyoto components",0,1)</f>
        <v>Select Kyoto components</v>
      </c>
      <c r="H146" s="61"/>
      <c r="I146" s="45" t="str">
        <f t="shared" si="4"/>
        <v>-</v>
      </c>
      <c r="J146" s="122" t="str">
        <f t="shared" si="5"/>
        <v>Scope 1Refrigerant &amp; otherFluorinated ethersHFE-134kg</v>
      </c>
    </row>
    <row r="147" spans="1:10" ht="19" customHeight="1">
      <c r="A147" s="122" t="s">
        <v>442</v>
      </c>
      <c r="B147" s="122" t="s">
        <v>602</v>
      </c>
      <c r="C147" s="33" t="s">
        <v>603</v>
      </c>
      <c r="D147" s="33" t="s">
        <v>107</v>
      </c>
      <c r="E147" s="62"/>
      <c r="F147" s="33" t="s">
        <v>426</v>
      </c>
      <c r="G147" s="169" t="str">
        <f>_xlfn.XLOOKUP(J147,DB!N:N,DB!J:J,"Select Kyoto components",0,1)</f>
        <v>Select Kyoto components</v>
      </c>
      <c r="H147" s="61"/>
      <c r="I147" s="45" t="str">
        <f t="shared" si="4"/>
        <v>-</v>
      </c>
      <c r="J147" s="122" t="str">
        <f t="shared" si="5"/>
        <v>Scope 1Refrigerant &amp; otherFluorinated ethersHFE-143akg</v>
      </c>
    </row>
    <row r="148" spans="1:10" ht="19" customHeight="1">
      <c r="A148" s="122" t="s">
        <v>442</v>
      </c>
      <c r="B148" s="122" t="s">
        <v>602</v>
      </c>
      <c r="C148" s="33" t="s">
        <v>603</v>
      </c>
      <c r="D148" s="33" t="s">
        <v>108</v>
      </c>
      <c r="E148" s="62"/>
      <c r="F148" s="33" t="s">
        <v>426</v>
      </c>
      <c r="G148" s="169" t="str">
        <f>_xlfn.XLOOKUP(J148,DB!N:N,DB!J:J,"Select Kyoto components",0,1)</f>
        <v>Select Kyoto components</v>
      </c>
      <c r="H148" s="61"/>
      <c r="I148" s="45" t="str">
        <f t="shared" si="4"/>
        <v>-</v>
      </c>
      <c r="J148" s="122" t="str">
        <f t="shared" si="5"/>
        <v>Scope 1Refrigerant &amp; otherFluorinated ethersHCFE-235da2kg</v>
      </c>
    </row>
    <row r="149" spans="1:10" ht="19" customHeight="1">
      <c r="A149" s="122" t="s">
        <v>442</v>
      </c>
      <c r="B149" s="122" t="s">
        <v>602</v>
      </c>
      <c r="C149" s="33" t="s">
        <v>603</v>
      </c>
      <c r="D149" s="33" t="s">
        <v>109</v>
      </c>
      <c r="E149" s="62"/>
      <c r="F149" s="33" t="s">
        <v>426</v>
      </c>
      <c r="G149" s="169" t="str">
        <f>_xlfn.XLOOKUP(J149,DB!N:N,DB!J:J,"Select Kyoto components",0,1)</f>
        <v>Select Kyoto components</v>
      </c>
      <c r="H149" s="61"/>
      <c r="I149" s="45" t="str">
        <f t="shared" si="4"/>
        <v>-</v>
      </c>
      <c r="J149" s="122" t="str">
        <f t="shared" si="5"/>
        <v>Scope 1Refrigerant &amp; otherFluorinated ethersHFE-245cb2kg</v>
      </c>
    </row>
    <row r="150" spans="1:10" ht="19" customHeight="1">
      <c r="A150" s="122" t="s">
        <v>442</v>
      </c>
      <c r="B150" s="122" t="s">
        <v>602</v>
      </c>
      <c r="C150" s="33" t="s">
        <v>603</v>
      </c>
      <c r="D150" s="33" t="s">
        <v>110</v>
      </c>
      <c r="E150" s="62"/>
      <c r="F150" s="33" t="s">
        <v>426</v>
      </c>
      <c r="G150" s="169" t="str">
        <f>_xlfn.XLOOKUP(J150,DB!N:N,DB!J:J,"Select Kyoto components",0,1)</f>
        <v>Select Kyoto components</v>
      </c>
      <c r="H150" s="61"/>
      <c r="I150" s="45" t="str">
        <f t="shared" si="4"/>
        <v>-</v>
      </c>
      <c r="J150" s="122" t="str">
        <f t="shared" si="5"/>
        <v>Scope 1Refrigerant &amp; otherFluorinated ethersHFE-245fa2kg</v>
      </c>
    </row>
    <row r="151" spans="1:10" ht="19" customHeight="1">
      <c r="A151" s="122" t="s">
        <v>442</v>
      </c>
      <c r="B151" s="122" t="s">
        <v>602</v>
      </c>
      <c r="C151" s="33" t="s">
        <v>603</v>
      </c>
      <c r="D151" s="33" t="s">
        <v>111</v>
      </c>
      <c r="E151" s="62"/>
      <c r="F151" s="33" t="s">
        <v>426</v>
      </c>
      <c r="G151" s="169" t="str">
        <f>_xlfn.XLOOKUP(J151,DB!N:N,DB!J:J,"Select Kyoto components",0,1)</f>
        <v>Select Kyoto components</v>
      </c>
      <c r="H151" s="61"/>
      <c r="I151" s="45" t="str">
        <f t="shared" si="4"/>
        <v>-</v>
      </c>
      <c r="J151" s="122" t="str">
        <f t="shared" si="5"/>
        <v>Scope 1Refrigerant &amp; otherFluorinated ethersHFE-254cb2kg</v>
      </c>
    </row>
    <row r="152" spans="1:10" ht="19" customHeight="1">
      <c r="A152" s="122" t="s">
        <v>442</v>
      </c>
      <c r="B152" s="122" t="s">
        <v>602</v>
      </c>
      <c r="C152" s="33" t="s">
        <v>603</v>
      </c>
      <c r="D152" s="33" t="s">
        <v>112</v>
      </c>
      <c r="E152" s="62"/>
      <c r="F152" s="33" t="s">
        <v>426</v>
      </c>
      <c r="G152" s="169" t="str">
        <f>_xlfn.XLOOKUP(J152,DB!N:N,DB!J:J,"Select Kyoto components",0,1)</f>
        <v>Select Kyoto components</v>
      </c>
      <c r="H152" s="61"/>
      <c r="I152" s="45" t="str">
        <f t="shared" si="4"/>
        <v>-</v>
      </c>
      <c r="J152" s="122" t="str">
        <f t="shared" si="5"/>
        <v>Scope 1Refrigerant &amp; otherFluorinated ethersHFE-347mcc3kg</v>
      </c>
    </row>
    <row r="153" spans="1:10" ht="19" customHeight="1">
      <c r="A153" s="122" t="s">
        <v>442</v>
      </c>
      <c r="B153" s="122" t="s">
        <v>602</v>
      </c>
      <c r="C153" s="33" t="s">
        <v>603</v>
      </c>
      <c r="D153" s="33" t="s">
        <v>113</v>
      </c>
      <c r="E153" s="62"/>
      <c r="F153" s="33" t="s">
        <v>426</v>
      </c>
      <c r="G153" s="169" t="str">
        <f>_xlfn.XLOOKUP(J153,DB!N:N,DB!J:J,"Select Kyoto components",0,1)</f>
        <v>Select Kyoto components</v>
      </c>
      <c r="H153" s="61"/>
      <c r="I153" s="45" t="str">
        <f t="shared" si="4"/>
        <v>-</v>
      </c>
      <c r="J153" s="122" t="str">
        <f t="shared" si="5"/>
        <v>Scope 1Refrigerant &amp; otherFluorinated ethersHFE-347pcf2kg</v>
      </c>
    </row>
    <row r="154" spans="1:10" ht="19" customHeight="1">
      <c r="A154" s="122" t="s">
        <v>442</v>
      </c>
      <c r="B154" s="122" t="s">
        <v>602</v>
      </c>
      <c r="C154" s="33" t="s">
        <v>603</v>
      </c>
      <c r="D154" s="33" t="s">
        <v>114</v>
      </c>
      <c r="E154" s="62"/>
      <c r="F154" s="33" t="s">
        <v>426</v>
      </c>
      <c r="G154" s="169" t="str">
        <f>_xlfn.XLOOKUP(J154,DB!N:N,DB!J:J,"Select Kyoto components",0,1)</f>
        <v>Select Kyoto components</v>
      </c>
      <c r="H154" s="61"/>
      <c r="I154" s="45" t="str">
        <f t="shared" si="4"/>
        <v>-</v>
      </c>
      <c r="J154" s="122" t="str">
        <f t="shared" si="5"/>
        <v>Scope 1Refrigerant &amp; otherFluorinated ethersHFE-356pcc3kg</v>
      </c>
    </row>
    <row r="155" spans="1:10" ht="19" customHeight="1">
      <c r="A155" s="122" t="s">
        <v>442</v>
      </c>
      <c r="B155" s="122" t="s">
        <v>602</v>
      </c>
      <c r="C155" s="33" t="s">
        <v>603</v>
      </c>
      <c r="D155" s="33" t="s">
        <v>115</v>
      </c>
      <c r="E155" s="62"/>
      <c r="F155" s="33" t="s">
        <v>426</v>
      </c>
      <c r="G155" s="169" t="str">
        <f>_xlfn.XLOOKUP(J155,DB!N:N,DB!J:J,"Select Kyoto components",0,1)</f>
        <v>Select Kyoto components</v>
      </c>
      <c r="H155" s="61"/>
      <c r="I155" s="45" t="str">
        <f t="shared" si="4"/>
        <v>-</v>
      </c>
      <c r="J155" s="122" t="str">
        <f t="shared" si="5"/>
        <v>Scope 1Refrigerant &amp; otherFluorinated ethersHFE-449sl (HFE-7100)kg</v>
      </c>
    </row>
    <row r="156" spans="1:10" ht="19" customHeight="1">
      <c r="A156" s="122" t="s">
        <v>442</v>
      </c>
      <c r="B156" s="122" t="s">
        <v>602</v>
      </c>
      <c r="C156" s="33" t="s">
        <v>603</v>
      </c>
      <c r="D156" s="33" t="s">
        <v>116</v>
      </c>
      <c r="E156" s="62"/>
      <c r="F156" s="33" t="s">
        <v>426</v>
      </c>
      <c r="G156" s="169" t="str">
        <f>_xlfn.XLOOKUP(J156,DB!N:N,DB!J:J,"Select Kyoto components",0,1)</f>
        <v>Select Kyoto components</v>
      </c>
      <c r="H156" s="61"/>
      <c r="I156" s="45" t="str">
        <f t="shared" si="4"/>
        <v>-</v>
      </c>
      <c r="J156" s="122" t="str">
        <f t="shared" si="5"/>
        <v>Scope 1Refrigerant &amp; otherFluorinated ethersHFE-569sf2 (HFE-7200)kg</v>
      </c>
    </row>
    <row r="157" spans="1:10" ht="19" customHeight="1">
      <c r="A157" s="122" t="s">
        <v>442</v>
      </c>
      <c r="B157" s="122" t="s">
        <v>602</v>
      </c>
      <c r="C157" s="33" t="s">
        <v>603</v>
      </c>
      <c r="D157" s="33" t="s">
        <v>117</v>
      </c>
      <c r="E157" s="62"/>
      <c r="F157" s="33" t="s">
        <v>426</v>
      </c>
      <c r="G157" s="169" t="str">
        <f>_xlfn.XLOOKUP(J157,DB!N:N,DB!J:J,"Select Kyoto components",0,1)</f>
        <v>Select Kyoto components</v>
      </c>
      <c r="H157" s="61"/>
      <c r="I157" s="45" t="str">
        <f t="shared" si="4"/>
        <v>-</v>
      </c>
      <c r="J157" s="122" t="str">
        <f t="shared" si="5"/>
        <v>Scope 1Refrigerant &amp; otherFluorinated ethersHFE-43-10pccc124 (H-Galden1040x)kg</v>
      </c>
    </row>
    <row r="158" spans="1:10" ht="19" customHeight="1">
      <c r="A158" s="122" t="s">
        <v>442</v>
      </c>
      <c r="B158" s="122" t="s">
        <v>602</v>
      </c>
      <c r="C158" s="33" t="s">
        <v>603</v>
      </c>
      <c r="D158" s="33" t="s">
        <v>118</v>
      </c>
      <c r="E158" s="62"/>
      <c r="F158" s="33" t="s">
        <v>426</v>
      </c>
      <c r="G158" s="169" t="str">
        <f>_xlfn.XLOOKUP(J158,DB!N:N,DB!J:J,"Select Kyoto components",0,1)</f>
        <v>Select Kyoto components</v>
      </c>
      <c r="H158" s="61"/>
      <c r="I158" s="45" t="str">
        <f t="shared" si="4"/>
        <v>-</v>
      </c>
      <c r="J158" s="122" t="str">
        <f t="shared" si="5"/>
        <v>Scope 1Refrigerant &amp; otherFluorinated ethersHFE-236ca12 (HG-10)kg</v>
      </c>
    </row>
    <row r="159" spans="1:10" ht="19" customHeight="1">
      <c r="A159" s="122" t="s">
        <v>442</v>
      </c>
      <c r="B159" s="122" t="s">
        <v>602</v>
      </c>
      <c r="C159" s="33" t="s">
        <v>603</v>
      </c>
      <c r="D159" s="33" t="s">
        <v>119</v>
      </c>
      <c r="E159" s="62"/>
      <c r="F159" s="33" t="s">
        <v>426</v>
      </c>
      <c r="G159" s="169" t="str">
        <f>_xlfn.XLOOKUP(J159,DB!N:N,DB!J:J,"Select Kyoto components",0,1)</f>
        <v>Select Kyoto components</v>
      </c>
      <c r="H159" s="61"/>
      <c r="I159" s="45" t="str">
        <f t="shared" si="4"/>
        <v>-</v>
      </c>
      <c r="J159" s="122" t="str">
        <f t="shared" si="5"/>
        <v>Scope 1Refrigerant &amp; otherFluorinated ethersHFE-338pcc13 (HG-01)kg</v>
      </c>
    </row>
    <row r="160" spans="1:10" ht="19" customHeight="1">
      <c r="A160" s="122" t="s">
        <v>442</v>
      </c>
      <c r="B160" s="122" t="s">
        <v>602</v>
      </c>
      <c r="C160" s="33" t="s">
        <v>1483</v>
      </c>
      <c r="D160" s="33" t="s">
        <v>103</v>
      </c>
      <c r="E160" s="62"/>
      <c r="F160" s="33" t="s">
        <v>426</v>
      </c>
      <c r="G160" s="169" t="str">
        <f>_xlfn.XLOOKUP(J160,DB!N:N,DB!J:J,"Select Kyoto components",0,1)</f>
        <v>Select Kyoto components</v>
      </c>
      <c r="H160" s="61"/>
      <c r="I160" s="45" t="str">
        <f t="shared" si="4"/>
        <v>-</v>
      </c>
      <c r="J160" s="122" t="str">
        <f t="shared" si="5"/>
        <v>Scope 1Refrigerant &amp; otherOther productsTrifluoromethyl sulphur pentafluoridekg</v>
      </c>
    </row>
    <row r="161" spans="1:10" ht="19" customHeight="1">
      <c r="A161" s="122" t="s">
        <v>442</v>
      </c>
      <c r="B161" s="122" t="s">
        <v>602</v>
      </c>
      <c r="C161" s="33" t="s">
        <v>1483</v>
      </c>
      <c r="D161" s="33" t="s">
        <v>120</v>
      </c>
      <c r="E161" s="62"/>
      <c r="F161" s="33" t="s">
        <v>426</v>
      </c>
      <c r="G161" s="169" t="str">
        <f>_xlfn.XLOOKUP(J161,DB!N:N,DB!J:J,"Select Kyoto components",0,1)</f>
        <v>Select Kyoto components</v>
      </c>
      <c r="H161" s="61"/>
      <c r="I161" s="45" t="str">
        <f t="shared" si="4"/>
        <v>-</v>
      </c>
      <c r="J161" s="122" t="str">
        <f t="shared" si="5"/>
        <v>Scope 1Refrigerant &amp; otherOther productsPFPMIEkg</v>
      </c>
    </row>
    <row r="162" spans="1:10" ht="19" customHeight="1">
      <c r="A162" s="122" t="s">
        <v>442</v>
      </c>
      <c r="B162" s="122" t="s">
        <v>602</v>
      </c>
      <c r="C162" s="33" t="s">
        <v>1483</v>
      </c>
      <c r="D162" s="33" t="s">
        <v>121</v>
      </c>
      <c r="E162" s="62"/>
      <c r="F162" s="33" t="s">
        <v>426</v>
      </c>
      <c r="G162" s="169" t="str">
        <f>_xlfn.XLOOKUP(J162,DB!N:N,DB!J:J,"Select Kyoto components",0,1)</f>
        <v>Select Kyoto components</v>
      </c>
      <c r="H162" s="61"/>
      <c r="I162" s="45" t="str">
        <f t="shared" si="4"/>
        <v>-</v>
      </c>
      <c r="J162" s="122" t="str">
        <f t="shared" si="5"/>
        <v>Scope 1Refrigerant &amp; otherOther productsDimethyletherkg</v>
      </c>
    </row>
    <row r="163" spans="1:10" ht="19" customHeight="1">
      <c r="A163" s="122" t="s">
        <v>442</v>
      </c>
      <c r="B163" s="122" t="s">
        <v>602</v>
      </c>
      <c r="C163" s="33" t="s">
        <v>1483</v>
      </c>
      <c r="D163" s="33" t="s">
        <v>122</v>
      </c>
      <c r="E163" s="62"/>
      <c r="F163" s="33" t="s">
        <v>426</v>
      </c>
      <c r="G163" s="169" t="str">
        <f>_xlfn.XLOOKUP(J163,DB!N:N,DB!J:J,"Select Kyoto components",0,1)</f>
        <v>Select Kyoto components</v>
      </c>
      <c r="H163" s="61"/>
      <c r="I163" s="45" t="str">
        <f t="shared" si="4"/>
        <v>-</v>
      </c>
      <c r="J163" s="122" t="str">
        <f t="shared" si="5"/>
        <v>Scope 1Refrigerant &amp; otherOther productsMethylene chloridekg</v>
      </c>
    </row>
    <row r="164" spans="1:10" ht="19" customHeight="1">
      <c r="A164" s="122" t="s">
        <v>442</v>
      </c>
      <c r="B164" s="122" t="s">
        <v>602</v>
      </c>
      <c r="C164" s="33" t="s">
        <v>1483</v>
      </c>
      <c r="D164" s="33" t="s">
        <v>123</v>
      </c>
      <c r="E164" s="62"/>
      <c r="F164" s="33" t="s">
        <v>426</v>
      </c>
      <c r="G164" s="169" t="str">
        <f>_xlfn.XLOOKUP(J164,DB!N:N,DB!J:J,"Select Kyoto components",0,1)</f>
        <v>Select Kyoto components</v>
      </c>
      <c r="H164" s="61"/>
      <c r="I164" s="45" t="str">
        <f t="shared" si="4"/>
        <v>-</v>
      </c>
      <c r="J164" s="122" t="str">
        <f t="shared" si="5"/>
        <v>Scope 1Refrigerant &amp; otherOther productsMethyl chloridekg</v>
      </c>
    </row>
    <row r="165" spans="1:10" ht="19" customHeight="1">
      <c r="A165" s="122" t="s">
        <v>442</v>
      </c>
      <c r="B165" s="122" t="s">
        <v>602</v>
      </c>
      <c r="C165" s="33" t="s">
        <v>1483</v>
      </c>
      <c r="D165" s="33" t="s">
        <v>124</v>
      </c>
      <c r="E165" s="62"/>
      <c r="F165" s="33" t="s">
        <v>426</v>
      </c>
      <c r="G165" s="169" t="str">
        <f>_xlfn.XLOOKUP(J165,DB!N:N,DB!J:J,"Select Kyoto components",0,1)</f>
        <v>Select Kyoto components</v>
      </c>
      <c r="H165" s="61"/>
      <c r="I165" s="45" t="str">
        <f t="shared" si="4"/>
        <v>-</v>
      </c>
      <c r="J165" s="122" t="str">
        <f t="shared" si="5"/>
        <v>Scope 1Refrigerant &amp; otherOther productsR290 = propanekg</v>
      </c>
    </row>
    <row r="166" spans="1:10" ht="19" customHeight="1">
      <c r="A166" s="122" t="s">
        <v>442</v>
      </c>
      <c r="B166" s="122" t="s">
        <v>602</v>
      </c>
      <c r="C166" s="33" t="s">
        <v>1483</v>
      </c>
      <c r="D166" s="33" t="s">
        <v>125</v>
      </c>
      <c r="E166" s="62"/>
      <c r="F166" s="33" t="s">
        <v>426</v>
      </c>
      <c r="G166" s="169" t="str">
        <f>_xlfn.XLOOKUP(J166,DB!N:N,DB!J:J,"Select Kyoto components",0,1)</f>
        <v>Select Kyoto components</v>
      </c>
      <c r="H166" s="61"/>
      <c r="I166" s="45" t="str">
        <f t="shared" si="4"/>
        <v>-</v>
      </c>
      <c r="J166" s="122" t="str">
        <f t="shared" si="5"/>
        <v>Scope 1Refrigerant &amp; otherOther productsR600A = isobutanekg</v>
      </c>
    </row>
    <row r="167" spans="1:10" ht="19" customHeight="1">
      <c r="A167" s="122" t="s">
        <v>442</v>
      </c>
      <c r="B167" s="122" t="s">
        <v>602</v>
      </c>
      <c r="C167" s="33" t="s">
        <v>1483</v>
      </c>
      <c r="D167" s="33" t="s">
        <v>1505</v>
      </c>
      <c r="E167" s="62"/>
      <c r="F167" s="33" t="s">
        <v>426</v>
      </c>
      <c r="G167" s="169" t="str">
        <f>_xlfn.XLOOKUP(J167,DB!N:N,DB!J:J,"Select Kyoto components",0,1)</f>
        <v>Select Kyoto components</v>
      </c>
      <c r="H167" s="61"/>
      <c r="I167" s="45" t="str">
        <f t="shared" si="4"/>
        <v>-</v>
      </c>
      <c r="J167" s="122" t="str">
        <f t="shared" si="5"/>
        <v>Scope 1Refrigerant &amp; otherOther productsR600 = butanekg</v>
      </c>
    </row>
    <row r="168" spans="1:10" ht="19" customHeight="1">
      <c r="A168" s="122" t="s">
        <v>442</v>
      </c>
      <c r="B168" s="122" t="s">
        <v>602</v>
      </c>
      <c r="C168" s="33" t="s">
        <v>1483</v>
      </c>
      <c r="D168" s="33" t="s">
        <v>1509</v>
      </c>
      <c r="E168" s="62"/>
      <c r="F168" s="33" t="s">
        <v>426</v>
      </c>
      <c r="G168" s="169" t="str">
        <f>_xlfn.XLOOKUP(J168,DB!N:N,DB!J:J,"Select Kyoto components",0,1)</f>
        <v>Select Kyoto components</v>
      </c>
      <c r="H168" s="61"/>
      <c r="I168" s="45" t="str">
        <f t="shared" si="4"/>
        <v>-</v>
      </c>
      <c r="J168" s="122" t="str">
        <f t="shared" si="5"/>
        <v>Scope 1Refrigerant &amp; otherOther productsR601 = pentanekg</v>
      </c>
    </row>
    <row r="169" spans="1:10" ht="19" customHeight="1">
      <c r="A169" s="122" t="s">
        <v>442</v>
      </c>
      <c r="B169" s="122" t="s">
        <v>602</v>
      </c>
      <c r="C169" s="33" t="s">
        <v>1483</v>
      </c>
      <c r="D169" s="33" t="s">
        <v>1513</v>
      </c>
      <c r="E169" s="62"/>
      <c r="F169" s="33" t="s">
        <v>426</v>
      </c>
      <c r="G169" s="169" t="str">
        <f>_xlfn.XLOOKUP(J169,DB!N:N,DB!J:J,"Select Kyoto components",0,1)</f>
        <v>Select Kyoto components</v>
      </c>
      <c r="H169" s="61"/>
      <c r="I169" s="45" t="str">
        <f t="shared" si="4"/>
        <v>-</v>
      </c>
      <c r="J169" s="122" t="str">
        <f t="shared" si="5"/>
        <v>Scope 1Refrigerant &amp; otherOther productsR601A = isopentanekg</v>
      </c>
    </row>
    <row r="170" spans="1:10" ht="19" customHeight="1">
      <c r="A170" s="122" t="s">
        <v>442</v>
      </c>
      <c r="B170" s="122" t="s">
        <v>602</v>
      </c>
      <c r="C170" s="33" t="s">
        <v>1483</v>
      </c>
      <c r="D170" s="33" t="s">
        <v>1517</v>
      </c>
      <c r="E170" s="62"/>
      <c r="F170" s="33" t="s">
        <v>426</v>
      </c>
      <c r="G170" s="169" t="str">
        <f>_xlfn.XLOOKUP(J170,DB!N:N,DB!J:J,"Select Kyoto components",0,1)</f>
        <v>Select Kyoto components</v>
      </c>
      <c r="H170" s="61"/>
      <c r="I170" s="45" t="str">
        <f t="shared" si="4"/>
        <v>-</v>
      </c>
      <c r="J170" s="122" t="str">
        <f t="shared" si="5"/>
        <v>Scope 1Refrigerant &amp; otherOther productsR170 = ethanekg</v>
      </c>
    </row>
    <row r="171" spans="1:10" ht="19" customHeight="1">
      <c r="A171" s="122" t="s">
        <v>442</v>
      </c>
      <c r="B171" s="122" t="s">
        <v>602</v>
      </c>
      <c r="C171" s="33" t="s">
        <v>1483</v>
      </c>
      <c r="D171" s="33" t="s">
        <v>1521</v>
      </c>
      <c r="E171" s="62"/>
      <c r="F171" s="33" t="s">
        <v>426</v>
      </c>
      <c r="G171" s="169" t="str">
        <f>_xlfn.XLOOKUP(J171,DB!N:N,DB!J:J,"Select Kyoto components",0,1)</f>
        <v>Select Kyoto components</v>
      </c>
      <c r="H171" s="61"/>
      <c r="I171" s="45" t="str">
        <f t="shared" si="4"/>
        <v>-</v>
      </c>
      <c r="J171" s="122" t="str">
        <f t="shared" si="5"/>
        <v>Scope 1Refrigerant &amp; otherOther productsR1270 = propenekg</v>
      </c>
    </row>
    <row r="172" spans="1:10" ht="19" customHeight="1">
      <c r="A172" s="122" t="s">
        <v>442</v>
      </c>
      <c r="B172" s="122" t="s">
        <v>602</v>
      </c>
      <c r="C172" s="33" t="s">
        <v>1483</v>
      </c>
      <c r="D172" s="33" t="s">
        <v>1525</v>
      </c>
      <c r="E172" s="62"/>
      <c r="F172" s="33" t="s">
        <v>426</v>
      </c>
      <c r="G172" s="169" t="str">
        <f>_xlfn.XLOOKUP(J172,DB!N:N,DB!J:J,"Select Kyoto components",0,1)</f>
        <v>Select Kyoto components</v>
      </c>
      <c r="H172" s="61"/>
      <c r="I172" s="45" t="str">
        <f t="shared" si="4"/>
        <v>-</v>
      </c>
      <c r="J172" s="122" t="str">
        <f t="shared" si="5"/>
        <v>Scope 1Refrigerant &amp; otherOther productsR1234yf*kg</v>
      </c>
    </row>
    <row r="173" spans="1:10" ht="19" customHeight="1">
      <c r="A173" s="122" t="s">
        <v>442</v>
      </c>
      <c r="B173" s="122" t="s">
        <v>602</v>
      </c>
      <c r="C173" s="33" t="s">
        <v>1483</v>
      </c>
      <c r="D173" s="33" t="s">
        <v>1529</v>
      </c>
      <c r="E173" s="62"/>
      <c r="F173" s="33" t="s">
        <v>426</v>
      </c>
      <c r="G173" s="169" t="str">
        <f>_xlfn.XLOOKUP(J173,DB!N:N,DB!J:J,"Select Kyoto components",0,1)</f>
        <v>Select Kyoto components</v>
      </c>
      <c r="H173" s="61"/>
      <c r="I173" s="45" t="str">
        <f t="shared" si="4"/>
        <v>-</v>
      </c>
      <c r="J173" s="122" t="str">
        <f t="shared" si="5"/>
        <v>Scope 1Refrigerant &amp; otherOther productsR1234ze*kg</v>
      </c>
    </row>
    <row r="174" spans="1:10">
      <c r="A174" s="122"/>
      <c r="B174" s="122"/>
      <c r="C174" s="122"/>
    </row>
    <row r="175" spans="1:10">
      <c r="A175" s="122"/>
      <c r="B175" s="122"/>
      <c r="C175" s="122"/>
    </row>
    <row r="176" spans="1:10">
      <c r="A176" s="122"/>
      <c r="B176" s="122"/>
      <c r="C176" s="122"/>
    </row>
    <row r="177" spans="1:3">
      <c r="A177" s="122"/>
      <c r="B177" s="122"/>
      <c r="C177" s="122"/>
    </row>
    <row r="178" spans="1:3">
      <c r="A178" s="122"/>
      <c r="B178" s="122"/>
      <c r="C178" s="122"/>
    </row>
    <row r="179" spans="1:3">
      <c r="A179" s="122"/>
      <c r="B179" s="122"/>
      <c r="C179" s="122"/>
    </row>
    <row r="180" spans="1:3">
      <c r="A180" s="122"/>
      <c r="B180" s="122"/>
      <c r="C180" s="122"/>
    </row>
    <row r="181" spans="1:3">
      <c r="A181" s="122"/>
      <c r="B181" s="122"/>
      <c r="C181" s="122"/>
    </row>
    <row r="182" spans="1:3">
      <c r="A182" s="122"/>
      <c r="B182" s="122"/>
      <c r="C182" s="122"/>
    </row>
    <row r="183" spans="1:3">
      <c r="A183" s="122"/>
      <c r="B183" s="122"/>
      <c r="C183" s="122"/>
    </row>
    <row r="184" spans="1:3">
      <c r="A184" s="122"/>
      <c r="B184" s="122"/>
      <c r="C184" s="122"/>
    </row>
    <row r="185" spans="1:3">
      <c r="A185" s="122"/>
      <c r="B185" s="122"/>
      <c r="C185" s="122"/>
    </row>
    <row r="186" spans="1:3">
      <c r="A186" s="122"/>
      <c r="B186" s="122"/>
      <c r="C186" s="122"/>
    </row>
    <row r="187" spans="1:3">
      <c r="A187" s="122"/>
      <c r="B187" s="122"/>
      <c r="C187" s="122"/>
    </row>
    <row r="188" spans="1:3">
      <c r="A188" s="122"/>
      <c r="B188" s="122"/>
      <c r="C188" s="122"/>
    </row>
    <row r="189" spans="1:3">
      <c r="A189" s="122"/>
      <c r="B189" s="122"/>
      <c r="C189" s="122"/>
    </row>
    <row r="190" spans="1:3">
      <c r="A190" s="122"/>
      <c r="B190" s="122"/>
      <c r="C190" s="122"/>
    </row>
    <row r="191" spans="1:3">
      <c r="A191" s="122"/>
      <c r="B191" s="122"/>
      <c r="C191" s="122"/>
    </row>
    <row r="192" spans="1:3">
      <c r="A192" s="122"/>
      <c r="B192" s="122"/>
      <c r="C192" s="122"/>
    </row>
    <row r="193" spans="1:3">
      <c r="A193" s="122"/>
      <c r="B193" s="122"/>
      <c r="C193" s="122"/>
    </row>
    <row r="194" spans="1:3">
      <c r="A194" s="122"/>
      <c r="B194" s="122"/>
      <c r="C194" s="122"/>
    </row>
    <row r="195" spans="1:3">
      <c r="A195" s="122"/>
      <c r="B195" s="122"/>
      <c r="C195" s="122"/>
    </row>
    <row r="196" spans="1:3">
      <c r="A196" s="122"/>
      <c r="B196" s="122"/>
      <c r="C196" s="122"/>
    </row>
    <row r="197" spans="1:3">
      <c r="A197" s="122"/>
      <c r="B197" s="122"/>
      <c r="C197" s="122"/>
    </row>
    <row r="198" spans="1:3">
      <c r="A198" s="122"/>
      <c r="B198" s="122"/>
      <c r="C198" s="122"/>
    </row>
    <row r="199" spans="1:3">
      <c r="A199" s="122"/>
      <c r="B199" s="122"/>
      <c r="C199" s="122"/>
    </row>
    <row r="200" spans="1:3">
      <c r="A200" s="122"/>
      <c r="B200" s="122"/>
      <c r="C200" s="122"/>
    </row>
    <row r="201" spans="1:3">
      <c r="A201" s="122"/>
      <c r="B201" s="122"/>
      <c r="C201" s="122"/>
    </row>
    <row r="202" spans="1:3">
      <c r="A202" s="122"/>
      <c r="B202" s="122"/>
      <c r="C202" s="122"/>
    </row>
    <row r="203" spans="1:3">
      <c r="A203" s="122"/>
      <c r="B203" s="122"/>
      <c r="C203" s="122"/>
    </row>
    <row r="204" spans="1:3">
      <c r="A204" s="122"/>
      <c r="B204" s="122"/>
      <c r="C204" s="122"/>
    </row>
    <row r="205" spans="1:3">
      <c r="A205" s="122"/>
      <c r="B205" s="122"/>
      <c r="C205" s="122"/>
    </row>
    <row r="206" spans="1:3">
      <c r="A206" s="122"/>
      <c r="B206" s="122"/>
      <c r="C206" s="122"/>
    </row>
    <row r="207" spans="1:3">
      <c r="A207" s="122"/>
      <c r="B207" s="122"/>
      <c r="C207" s="122"/>
    </row>
    <row r="208" spans="1:3">
      <c r="A208" s="122"/>
      <c r="B208" s="122"/>
      <c r="C208" s="122"/>
    </row>
    <row r="209" spans="1:3">
      <c r="A209" s="122"/>
      <c r="B209" s="122"/>
      <c r="C209" s="122"/>
    </row>
    <row r="210" spans="1:3">
      <c r="A210" s="122"/>
      <c r="B210" s="122"/>
      <c r="C210" s="122"/>
    </row>
    <row r="211" spans="1:3">
      <c r="A211" s="122"/>
      <c r="B211" s="122"/>
      <c r="C211" s="122"/>
    </row>
    <row r="212" spans="1:3">
      <c r="A212" s="122"/>
      <c r="B212" s="122"/>
      <c r="C212" s="122"/>
    </row>
    <row r="213" spans="1:3">
      <c r="A213" s="122"/>
      <c r="B213" s="122"/>
      <c r="C213" s="122"/>
    </row>
    <row r="214" spans="1:3">
      <c r="A214" s="122"/>
      <c r="B214" s="122"/>
      <c r="C214" s="122"/>
    </row>
    <row r="215" spans="1:3">
      <c r="A215" s="122"/>
      <c r="B215" s="122"/>
      <c r="C215" s="122"/>
    </row>
    <row r="216" spans="1:3">
      <c r="A216" s="122"/>
      <c r="B216" s="122"/>
      <c r="C216" s="122"/>
    </row>
    <row r="217" spans="1:3">
      <c r="A217" s="122"/>
      <c r="B217" s="122"/>
      <c r="C217" s="122"/>
    </row>
    <row r="218" spans="1:3">
      <c r="A218" s="122"/>
      <c r="B218" s="122"/>
      <c r="C218" s="122"/>
    </row>
    <row r="219" spans="1:3">
      <c r="A219" s="122"/>
      <c r="B219" s="122"/>
      <c r="C219" s="122"/>
    </row>
    <row r="220" spans="1:3">
      <c r="A220" s="122"/>
      <c r="B220" s="122"/>
      <c r="C220" s="122"/>
    </row>
    <row r="221" spans="1:3">
      <c r="A221" s="122"/>
      <c r="B221" s="122"/>
      <c r="C221" s="122"/>
    </row>
    <row r="222" spans="1:3">
      <c r="A222" s="122"/>
      <c r="B222" s="122"/>
      <c r="C222" s="122"/>
    </row>
    <row r="223" spans="1:3">
      <c r="A223" s="122"/>
      <c r="B223" s="122"/>
      <c r="C223" s="122"/>
    </row>
    <row r="224" spans="1:3">
      <c r="A224" s="122"/>
      <c r="B224" s="122"/>
      <c r="C224" s="122"/>
    </row>
    <row r="225" spans="1:3">
      <c r="A225" s="122"/>
      <c r="B225" s="122"/>
      <c r="C225" s="122"/>
    </row>
    <row r="226" spans="1:3">
      <c r="A226" s="122"/>
      <c r="B226" s="122"/>
      <c r="C226" s="122"/>
    </row>
    <row r="227" spans="1:3">
      <c r="A227" s="122"/>
      <c r="B227" s="122"/>
      <c r="C227" s="122"/>
    </row>
    <row r="228" spans="1:3">
      <c r="A228" s="122"/>
      <c r="B228" s="122"/>
      <c r="C228" s="122"/>
    </row>
    <row r="229" spans="1:3">
      <c r="A229" s="122"/>
      <c r="B229" s="122"/>
      <c r="C229" s="122"/>
    </row>
    <row r="230" spans="1:3">
      <c r="A230" s="122"/>
      <c r="B230" s="122"/>
      <c r="C230" s="122"/>
    </row>
    <row r="231" spans="1:3">
      <c r="A231" s="122"/>
      <c r="B231" s="122"/>
      <c r="C231" s="122"/>
    </row>
    <row r="232" spans="1:3">
      <c r="A232" s="122"/>
      <c r="B232" s="122"/>
      <c r="C232" s="122"/>
    </row>
    <row r="233" spans="1:3">
      <c r="A233" s="122"/>
      <c r="B233" s="122"/>
      <c r="C233" s="122"/>
    </row>
    <row r="234" spans="1:3">
      <c r="A234" s="122"/>
      <c r="B234" s="122"/>
      <c r="C234" s="122"/>
    </row>
    <row r="235" spans="1:3">
      <c r="A235" s="122"/>
      <c r="B235" s="122"/>
      <c r="C235" s="122"/>
    </row>
    <row r="236" spans="1:3">
      <c r="A236" s="122"/>
      <c r="B236" s="122"/>
      <c r="C236" s="122"/>
    </row>
    <row r="237" spans="1:3">
      <c r="A237" s="122"/>
      <c r="B237" s="122"/>
      <c r="C237" s="122"/>
    </row>
    <row r="238" spans="1:3">
      <c r="A238" s="122"/>
      <c r="B238" s="122"/>
      <c r="C238" s="122"/>
    </row>
    <row r="239" spans="1:3">
      <c r="A239" s="122"/>
      <c r="B239" s="122"/>
      <c r="C239" s="122"/>
    </row>
    <row r="240" spans="1:3">
      <c r="A240" s="122"/>
      <c r="B240" s="122"/>
      <c r="C240" s="122"/>
    </row>
    <row r="241" spans="1:3">
      <c r="A241" s="122"/>
      <c r="B241" s="122"/>
      <c r="C241" s="122"/>
    </row>
    <row r="242" spans="1:3">
      <c r="A242" s="122"/>
      <c r="B242" s="122"/>
      <c r="C242" s="122"/>
    </row>
    <row r="243" spans="1:3">
      <c r="A243" s="122"/>
      <c r="B243" s="122"/>
      <c r="C243" s="122"/>
    </row>
    <row r="244" spans="1:3">
      <c r="A244" s="122"/>
      <c r="B244" s="122"/>
      <c r="C244" s="122"/>
    </row>
    <row r="245" spans="1:3">
      <c r="A245" s="122"/>
      <c r="B245" s="122"/>
      <c r="C245" s="122"/>
    </row>
    <row r="246" spans="1:3">
      <c r="A246" s="122"/>
      <c r="B246" s="122"/>
      <c r="C246" s="122"/>
    </row>
    <row r="247" spans="1:3">
      <c r="A247" s="122"/>
      <c r="B247" s="122"/>
      <c r="C247" s="122"/>
    </row>
    <row r="248" spans="1:3">
      <c r="A248" s="122"/>
      <c r="B248" s="122"/>
      <c r="C248" s="122"/>
    </row>
    <row r="249" spans="1:3">
      <c r="A249" s="122"/>
      <c r="B249" s="122"/>
      <c r="C249" s="122"/>
    </row>
    <row r="250" spans="1:3">
      <c r="A250" s="122"/>
      <c r="B250" s="122"/>
      <c r="C250" s="122"/>
    </row>
    <row r="251" spans="1:3">
      <c r="A251" s="122"/>
      <c r="B251" s="122"/>
      <c r="C251" s="122"/>
    </row>
    <row r="252" spans="1:3">
      <c r="A252" s="122"/>
      <c r="B252" s="122"/>
      <c r="C252" s="122"/>
    </row>
    <row r="253" spans="1:3">
      <c r="A253" s="122"/>
      <c r="B253" s="122"/>
      <c r="C253" s="122"/>
    </row>
    <row r="254" spans="1:3">
      <c r="A254" s="122"/>
      <c r="B254" s="122"/>
      <c r="C254" s="122"/>
    </row>
    <row r="255" spans="1:3">
      <c r="A255" s="122"/>
      <c r="B255" s="122"/>
      <c r="C255" s="122"/>
    </row>
    <row r="256" spans="1:3">
      <c r="A256" s="122"/>
      <c r="B256" s="122"/>
      <c r="C256" s="122"/>
    </row>
    <row r="257" spans="1:3">
      <c r="A257" s="122"/>
      <c r="B257" s="122"/>
      <c r="C257" s="122"/>
    </row>
    <row r="258" spans="1:3">
      <c r="A258" s="122"/>
      <c r="B258" s="122"/>
      <c r="C258" s="122"/>
    </row>
    <row r="259" spans="1:3">
      <c r="A259" s="122"/>
      <c r="B259" s="122"/>
      <c r="C259" s="122"/>
    </row>
    <row r="260" spans="1:3">
      <c r="A260" s="155"/>
      <c r="B260" s="155"/>
      <c r="C260" s="155"/>
    </row>
    <row r="261" spans="1:3">
      <c r="A261" s="155"/>
      <c r="B261" s="155"/>
      <c r="C261" s="155"/>
    </row>
    <row r="262" spans="1:3">
      <c r="A262" s="155"/>
      <c r="B262" s="155"/>
      <c r="C262" s="155"/>
    </row>
    <row r="263" spans="1:3">
      <c r="A263" s="155"/>
      <c r="B263" s="155"/>
      <c r="C263" s="155"/>
    </row>
    <row r="264" spans="1:3">
      <c r="A264" s="155"/>
      <c r="B264" s="155"/>
      <c r="C264" s="155"/>
    </row>
    <row r="265" spans="1:3">
      <c r="A265" s="155"/>
      <c r="B265" s="155"/>
      <c r="C265" s="155"/>
    </row>
    <row r="266" spans="1:3">
      <c r="A266" s="155"/>
      <c r="B266" s="155"/>
      <c r="C266" s="155"/>
    </row>
    <row r="267" spans="1:3">
      <c r="A267" s="155"/>
      <c r="B267" s="155"/>
      <c r="C267" s="155"/>
    </row>
    <row r="268" spans="1:3">
      <c r="A268" s="155"/>
      <c r="B268" s="155"/>
      <c r="C268" s="155"/>
    </row>
    <row r="269" spans="1:3">
      <c r="A269" s="155"/>
      <c r="B269" s="155"/>
      <c r="C269" s="155"/>
    </row>
    <row r="270" spans="1:3">
      <c r="A270" s="155"/>
      <c r="B270" s="155"/>
      <c r="C270" s="155"/>
    </row>
    <row r="271" spans="1:3">
      <c r="A271" s="155"/>
      <c r="B271" s="155"/>
      <c r="C271" s="155"/>
    </row>
    <row r="272" spans="1:3">
      <c r="A272" s="155"/>
      <c r="B272" s="155"/>
      <c r="C272" s="155"/>
    </row>
    <row r="273" spans="1:3">
      <c r="A273" s="155"/>
      <c r="B273" s="155"/>
      <c r="C273" s="155"/>
    </row>
    <row r="274" spans="1:3">
      <c r="A274" s="155"/>
      <c r="B274" s="155"/>
      <c r="C274" s="155"/>
    </row>
    <row r="275" spans="1:3">
      <c r="A275" s="155"/>
      <c r="B275" s="155"/>
      <c r="C275" s="155"/>
    </row>
    <row r="276" spans="1:3">
      <c r="A276" s="155"/>
      <c r="B276" s="155"/>
      <c r="C276" s="155"/>
    </row>
    <row r="277" spans="1:3">
      <c r="A277" s="155"/>
      <c r="B277" s="155"/>
      <c r="C277" s="155"/>
    </row>
    <row r="278" spans="1:3">
      <c r="A278" s="155"/>
      <c r="B278" s="155"/>
      <c r="C278" s="155"/>
    </row>
    <row r="279" spans="1:3">
      <c r="A279" s="155"/>
      <c r="B279" s="155"/>
      <c r="C279" s="155"/>
    </row>
    <row r="280" spans="1:3">
      <c r="A280" s="155"/>
      <c r="B280" s="155"/>
      <c r="C280" s="155"/>
    </row>
    <row r="281" spans="1:3">
      <c r="A281" s="155"/>
      <c r="B281" s="155"/>
      <c r="C281" s="155"/>
    </row>
    <row r="282" spans="1:3">
      <c r="A282" s="155"/>
      <c r="B282" s="155"/>
      <c r="C282" s="155"/>
    </row>
    <row r="283" spans="1:3">
      <c r="A283" s="155"/>
      <c r="B283" s="155"/>
      <c r="C283" s="155"/>
    </row>
    <row r="284" spans="1:3">
      <c r="A284" s="155"/>
      <c r="B284" s="155"/>
      <c r="C284" s="155"/>
    </row>
    <row r="285" spans="1:3">
      <c r="A285" s="155"/>
      <c r="B285" s="155"/>
      <c r="C285" s="155"/>
    </row>
    <row r="286" spans="1:3">
      <c r="A286" s="155"/>
      <c r="B286" s="155"/>
      <c r="C286" s="155"/>
    </row>
    <row r="287" spans="1:3">
      <c r="A287" s="155"/>
      <c r="B287" s="155"/>
      <c r="C287" s="155"/>
    </row>
    <row r="288" spans="1:3">
      <c r="A288" s="155"/>
      <c r="B288" s="155"/>
      <c r="C288" s="155"/>
    </row>
    <row r="289" spans="1:3">
      <c r="A289" s="155"/>
      <c r="B289" s="155"/>
      <c r="C289" s="155"/>
    </row>
    <row r="290" spans="1:3">
      <c r="A290" s="155"/>
      <c r="B290" s="155"/>
      <c r="C290" s="155"/>
    </row>
    <row r="291" spans="1:3">
      <c r="A291" s="155"/>
      <c r="B291" s="155"/>
      <c r="C291" s="155"/>
    </row>
    <row r="292" spans="1:3">
      <c r="A292" s="155"/>
      <c r="B292" s="155"/>
      <c r="C292" s="155"/>
    </row>
    <row r="293" spans="1:3">
      <c r="A293" s="155"/>
      <c r="B293" s="155"/>
      <c r="C293" s="155"/>
    </row>
    <row r="294" spans="1:3">
      <c r="A294" s="155"/>
      <c r="B294" s="155"/>
      <c r="C294" s="155"/>
    </row>
    <row r="295" spans="1:3">
      <c r="A295" s="155"/>
      <c r="B295" s="155"/>
      <c r="C295" s="155"/>
    </row>
    <row r="296" spans="1:3">
      <c r="A296" s="155"/>
      <c r="B296" s="155"/>
      <c r="C296" s="155"/>
    </row>
    <row r="297" spans="1:3">
      <c r="A297" s="155"/>
      <c r="B297" s="155"/>
      <c r="C297" s="155"/>
    </row>
    <row r="298" spans="1:3">
      <c r="A298" s="155"/>
      <c r="B298" s="155"/>
      <c r="C298" s="155"/>
    </row>
    <row r="299" spans="1:3">
      <c r="A299" s="155"/>
      <c r="B299" s="155"/>
      <c r="C299" s="155"/>
    </row>
    <row r="300" spans="1:3">
      <c r="A300" s="155"/>
      <c r="B300" s="155"/>
      <c r="C300" s="155"/>
    </row>
    <row r="301" spans="1:3">
      <c r="A301" s="155"/>
      <c r="B301" s="155"/>
      <c r="C301" s="155"/>
    </row>
    <row r="302" spans="1:3">
      <c r="A302" s="155"/>
      <c r="B302" s="155"/>
      <c r="C302" s="155"/>
    </row>
    <row r="303" spans="1:3">
      <c r="A303" s="155"/>
      <c r="B303" s="155"/>
      <c r="C303" s="155"/>
    </row>
    <row r="304" spans="1:3">
      <c r="A304" s="155"/>
      <c r="B304" s="155"/>
      <c r="C304" s="155"/>
    </row>
    <row r="305" spans="1:3">
      <c r="A305" s="10"/>
      <c r="B305" s="10"/>
      <c r="C305" s="10"/>
    </row>
    <row r="306" spans="1:3">
      <c r="A306" s="10"/>
      <c r="B306" s="10"/>
      <c r="C306" s="10"/>
    </row>
    <row r="307" spans="1:3">
      <c r="A307" s="10"/>
      <c r="B307" s="10"/>
      <c r="C307" s="10"/>
    </row>
    <row r="308" spans="1:3">
      <c r="A308" s="10"/>
      <c r="B308" s="10"/>
      <c r="C308" s="10"/>
    </row>
    <row r="309" spans="1:3">
      <c r="A309" s="10"/>
      <c r="B309" s="10"/>
      <c r="C309" s="10"/>
    </row>
    <row r="310" spans="1:3">
      <c r="A310" s="10"/>
      <c r="B310" s="10"/>
      <c r="C310" s="10"/>
    </row>
    <row r="311" spans="1:3">
      <c r="A311" s="10"/>
      <c r="B311" s="10"/>
      <c r="C311" s="10"/>
    </row>
    <row r="312" spans="1:3">
      <c r="A312" s="10"/>
      <c r="B312" s="10"/>
      <c r="C312" s="10"/>
    </row>
    <row r="313" spans="1:3">
      <c r="A313" s="10"/>
      <c r="B313" s="10"/>
      <c r="C313" s="10"/>
    </row>
    <row r="314" spans="1:3">
      <c r="A314" s="10"/>
      <c r="B314" s="10"/>
      <c r="C314" s="10"/>
    </row>
    <row r="315" spans="1:3">
      <c r="A315" s="10"/>
      <c r="B315" s="10"/>
      <c r="C315" s="10"/>
    </row>
    <row r="316" spans="1:3">
      <c r="A316" s="10"/>
      <c r="B316" s="10"/>
      <c r="C316" s="10"/>
    </row>
    <row r="317" spans="1:3">
      <c r="A317" s="10"/>
      <c r="B317" s="10"/>
      <c r="C317" s="10"/>
    </row>
    <row r="318" spans="1:3">
      <c r="A318" s="10"/>
      <c r="B318" s="10"/>
      <c r="C318" s="10"/>
    </row>
    <row r="319" spans="1:3">
      <c r="A319" s="10"/>
      <c r="B319" s="10"/>
      <c r="C319" s="10"/>
    </row>
    <row r="320" spans="1:3">
      <c r="A320" s="10"/>
      <c r="B320" s="10"/>
      <c r="C320" s="10"/>
    </row>
    <row r="321" spans="1:3">
      <c r="A321" s="10"/>
      <c r="B321" s="10"/>
      <c r="C321" s="10"/>
    </row>
    <row r="322" spans="1:3">
      <c r="A322" s="10"/>
      <c r="B322" s="10"/>
      <c r="C322" s="10"/>
    </row>
    <row r="323" spans="1:3">
      <c r="A323" s="10"/>
      <c r="B323" s="10"/>
      <c r="C323" s="10"/>
    </row>
    <row r="324" spans="1:3">
      <c r="A324" s="10"/>
      <c r="B324" s="10"/>
      <c r="C324" s="10"/>
    </row>
    <row r="325" spans="1:3">
      <c r="A325" s="10"/>
      <c r="B325" s="10"/>
      <c r="C325" s="10"/>
    </row>
    <row r="326" spans="1:3">
      <c r="A326" s="10"/>
      <c r="B326" s="10"/>
      <c r="C326" s="10"/>
    </row>
    <row r="327" spans="1:3">
      <c r="A327" s="10"/>
      <c r="B327" s="10"/>
      <c r="C327" s="10"/>
    </row>
    <row r="328" spans="1:3">
      <c r="A328" s="10"/>
      <c r="B328" s="10"/>
      <c r="C328" s="10"/>
    </row>
    <row r="329" spans="1:3">
      <c r="A329" s="10"/>
      <c r="B329" s="10"/>
      <c r="C329" s="10"/>
    </row>
    <row r="330" spans="1:3">
      <c r="A330" s="10"/>
      <c r="B330" s="10"/>
      <c r="C330" s="10"/>
    </row>
    <row r="331" spans="1:3">
      <c r="A331" s="10"/>
      <c r="B331" s="10"/>
      <c r="C331" s="10"/>
    </row>
    <row r="332" spans="1:3">
      <c r="A332" s="10"/>
      <c r="B332" s="10"/>
      <c r="C332" s="10"/>
    </row>
    <row r="333" spans="1:3">
      <c r="A333" s="10"/>
      <c r="B333" s="10"/>
      <c r="C333" s="10"/>
    </row>
    <row r="334" spans="1:3">
      <c r="A334" s="10"/>
      <c r="B334" s="10"/>
      <c r="C334" s="10"/>
    </row>
    <row r="335" spans="1:3">
      <c r="A335" s="10"/>
      <c r="B335" s="10"/>
      <c r="C335" s="10"/>
    </row>
    <row r="336" spans="1:3">
      <c r="A336" s="10"/>
      <c r="B336" s="10"/>
      <c r="C336" s="10"/>
    </row>
    <row r="337" spans="1:3">
      <c r="A337" s="10"/>
      <c r="B337" s="10"/>
      <c r="C337" s="10"/>
    </row>
    <row r="338" spans="1:3">
      <c r="A338" s="10"/>
      <c r="B338" s="10"/>
      <c r="C338" s="10"/>
    </row>
    <row r="339" spans="1:3">
      <c r="A339" s="10"/>
      <c r="B339" s="10"/>
      <c r="C339" s="10"/>
    </row>
    <row r="340" spans="1:3">
      <c r="A340" s="10"/>
      <c r="B340" s="10"/>
      <c r="C340" s="10"/>
    </row>
    <row r="341" spans="1:3">
      <c r="A341" s="10"/>
      <c r="B341" s="10"/>
      <c r="C341" s="10"/>
    </row>
    <row r="342" spans="1:3">
      <c r="A342" s="10"/>
      <c r="B342" s="10"/>
      <c r="C342" s="10"/>
    </row>
    <row r="343" spans="1:3">
      <c r="A343" s="10"/>
      <c r="B343" s="10"/>
      <c r="C343" s="10"/>
    </row>
    <row r="344" spans="1:3">
      <c r="A344" s="10"/>
      <c r="B344" s="10"/>
      <c r="C344" s="10"/>
    </row>
    <row r="345" spans="1:3">
      <c r="A345" s="10"/>
      <c r="B345" s="10"/>
      <c r="C345" s="10"/>
    </row>
    <row r="346" spans="1:3">
      <c r="A346" s="10"/>
      <c r="B346" s="10"/>
      <c r="C346" s="10"/>
    </row>
    <row r="347" spans="1:3">
      <c r="A347" s="10"/>
      <c r="B347" s="10"/>
      <c r="C347" s="10"/>
    </row>
    <row r="348" spans="1:3">
      <c r="A348" s="10"/>
      <c r="B348" s="10"/>
      <c r="C348" s="10"/>
    </row>
    <row r="349" spans="1:3">
      <c r="A349" s="10"/>
      <c r="B349" s="10"/>
      <c r="C349" s="10"/>
    </row>
    <row r="350" spans="1:3">
      <c r="A350" s="10"/>
      <c r="B350" s="10"/>
      <c r="C350" s="10"/>
    </row>
    <row r="351" spans="1:3">
      <c r="A351" s="10"/>
      <c r="B351" s="10"/>
      <c r="C351" s="10"/>
    </row>
    <row r="352" spans="1:3">
      <c r="A352" s="10"/>
      <c r="B352" s="10"/>
      <c r="C352" s="10"/>
    </row>
    <row r="353" spans="1:3">
      <c r="A353" s="10"/>
      <c r="B353" s="10"/>
      <c r="C353" s="10"/>
    </row>
    <row r="354" spans="1:3">
      <c r="A354" s="10"/>
      <c r="B354" s="10"/>
      <c r="C354" s="10"/>
    </row>
    <row r="355" spans="1:3">
      <c r="A355" s="10"/>
      <c r="B355" s="10"/>
      <c r="C355" s="10"/>
    </row>
    <row r="356" spans="1:3">
      <c r="A356" s="10"/>
      <c r="B356" s="10"/>
      <c r="C356" s="10"/>
    </row>
    <row r="357" spans="1:3">
      <c r="A357" s="10"/>
      <c r="B357" s="10"/>
      <c r="C357" s="10"/>
    </row>
    <row r="358" spans="1:3">
      <c r="A358" s="10"/>
      <c r="B358" s="10"/>
      <c r="C358" s="10"/>
    </row>
    <row r="359" spans="1:3">
      <c r="A359" s="10"/>
      <c r="B359" s="10"/>
      <c r="C359" s="10"/>
    </row>
    <row r="360" spans="1:3">
      <c r="A360" s="10"/>
      <c r="B360" s="10"/>
      <c r="C360" s="10"/>
    </row>
    <row r="361" spans="1:3">
      <c r="A361" s="10"/>
      <c r="B361" s="10"/>
      <c r="C361" s="10"/>
    </row>
    <row r="362" spans="1:3">
      <c r="A362" s="10"/>
      <c r="B362" s="10"/>
      <c r="C362" s="10"/>
    </row>
    <row r="363" spans="1:3">
      <c r="A363" s="10"/>
      <c r="B363" s="10"/>
      <c r="C363" s="10"/>
    </row>
    <row r="364" spans="1:3">
      <c r="A364" s="10"/>
      <c r="B364" s="10"/>
      <c r="C364" s="10"/>
    </row>
    <row r="365" spans="1:3">
      <c r="A365" s="10"/>
      <c r="B365" s="10"/>
      <c r="C365" s="10"/>
    </row>
    <row r="366" spans="1:3">
      <c r="A366" s="10"/>
      <c r="B366" s="10"/>
      <c r="C366" s="10"/>
    </row>
    <row r="367" spans="1:3">
      <c r="A367" s="10"/>
      <c r="B367" s="10"/>
      <c r="C367" s="10"/>
    </row>
    <row r="368" spans="1:3">
      <c r="A368" s="10"/>
      <c r="B368" s="10"/>
      <c r="C368" s="10"/>
    </row>
    <row r="369" spans="1:3">
      <c r="A369" s="10"/>
      <c r="B369" s="10"/>
      <c r="C369" s="10"/>
    </row>
    <row r="370" spans="1:3">
      <c r="A370" s="10"/>
      <c r="B370" s="10"/>
      <c r="C370" s="10"/>
    </row>
    <row r="371" spans="1:3">
      <c r="A371" s="10"/>
      <c r="B371" s="10"/>
      <c r="C371" s="10"/>
    </row>
    <row r="372" spans="1:3">
      <c r="A372" s="10"/>
      <c r="B372" s="10"/>
      <c r="C372" s="10"/>
    </row>
    <row r="373" spans="1:3">
      <c r="A373" s="10"/>
      <c r="B373" s="10"/>
      <c r="C373" s="10"/>
    </row>
    <row r="374" spans="1:3">
      <c r="A374" s="10"/>
      <c r="B374" s="10"/>
      <c r="C374" s="10"/>
    </row>
    <row r="375" spans="1:3">
      <c r="A375" s="10"/>
      <c r="B375" s="10"/>
      <c r="C375" s="10"/>
    </row>
    <row r="376" spans="1:3">
      <c r="A376" s="10"/>
      <c r="B376" s="10"/>
      <c r="C376" s="10"/>
    </row>
    <row r="377" spans="1:3">
      <c r="A377" s="10"/>
      <c r="B377" s="10"/>
      <c r="C377" s="10"/>
    </row>
    <row r="378" spans="1:3">
      <c r="A378" s="10"/>
      <c r="B378" s="10"/>
      <c r="C378" s="10"/>
    </row>
    <row r="379" spans="1:3">
      <c r="A379" s="10"/>
      <c r="B379" s="10"/>
      <c r="C379" s="10"/>
    </row>
    <row r="380" spans="1:3">
      <c r="A380" s="10"/>
      <c r="B380" s="10"/>
      <c r="C380" s="10"/>
    </row>
    <row r="381" spans="1:3">
      <c r="A381" s="10"/>
      <c r="B381" s="10"/>
      <c r="C381" s="10"/>
    </row>
    <row r="382" spans="1:3">
      <c r="A382" s="10"/>
      <c r="B382" s="10"/>
      <c r="C382" s="10"/>
    </row>
    <row r="383" spans="1:3">
      <c r="A383" s="10"/>
      <c r="B383" s="10"/>
      <c r="C383" s="10"/>
    </row>
    <row r="384" spans="1:3">
      <c r="A384" s="10"/>
      <c r="B384" s="10"/>
      <c r="C384" s="10"/>
    </row>
    <row r="385" spans="1:3">
      <c r="A385" s="10"/>
      <c r="B385" s="10"/>
      <c r="C385" s="10"/>
    </row>
    <row r="386" spans="1:3">
      <c r="A386" s="10"/>
      <c r="B386" s="10"/>
      <c r="C386" s="10"/>
    </row>
    <row r="387" spans="1:3">
      <c r="A387" s="10"/>
      <c r="B387" s="10"/>
      <c r="C387" s="10"/>
    </row>
    <row r="388" spans="1:3">
      <c r="A388" s="10"/>
      <c r="B388" s="10"/>
      <c r="C388" s="10"/>
    </row>
    <row r="389" spans="1:3">
      <c r="A389" s="10"/>
      <c r="B389" s="10"/>
      <c r="C389" s="10"/>
    </row>
    <row r="390" spans="1:3">
      <c r="A390" s="10"/>
      <c r="B390" s="10"/>
      <c r="C390" s="10"/>
    </row>
    <row r="391" spans="1:3">
      <c r="A391" s="10"/>
      <c r="B391" s="10"/>
      <c r="C391" s="10"/>
    </row>
    <row r="392" spans="1:3">
      <c r="A392" s="10"/>
      <c r="B392" s="10"/>
      <c r="C392" s="10"/>
    </row>
    <row r="393" spans="1:3">
      <c r="A393" s="10"/>
      <c r="B393" s="10"/>
      <c r="C393" s="10"/>
    </row>
    <row r="394" spans="1:3">
      <c r="A394" s="10"/>
      <c r="B394" s="10"/>
      <c r="C394" s="10"/>
    </row>
    <row r="395" spans="1:3">
      <c r="A395" s="10"/>
      <c r="B395" s="10"/>
      <c r="C395" s="10"/>
    </row>
    <row r="396" spans="1:3">
      <c r="A396" s="10"/>
      <c r="B396" s="10"/>
      <c r="C396" s="10"/>
    </row>
    <row r="397" spans="1:3">
      <c r="A397" s="10"/>
      <c r="B397" s="10"/>
      <c r="C397" s="10"/>
    </row>
    <row r="398" spans="1:3">
      <c r="A398" s="10"/>
      <c r="B398" s="10"/>
      <c r="C398" s="10"/>
    </row>
    <row r="399" spans="1:3">
      <c r="A399" s="10"/>
      <c r="B399" s="10"/>
      <c r="C399" s="10"/>
    </row>
    <row r="400" spans="1:3">
      <c r="A400" s="10"/>
      <c r="B400" s="10"/>
      <c r="C400" s="10"/>
    </row>
    <row r="401" spans="1:3">
      <c r="A401" s="10"/>
      <c r="B401" s="10"/>
      <c r="C401" s="10"/>
    </row>
    <row r="402" spans="1:3">
      <c r="A402" s="10"/>
      <c r="B402" s="10"/>
      <c r="C402" s="10"/>
    </row>
    <row r="403" spans="1:3">
      <c r="A403" s="10"/>
      <c r="B403" s="10"/>
      <c r="C403" s="10"/>
    </row>
    <row r="404" spans="1:3">
      <c r="A404" s="10"/>
      <c r="B404" s="10"/>
      <c r="C404" s="10"/>
    </row>
    <row r="405" spans="1:3">
      <c r="A405" s="10"/>
      <c r="B405" s="10"/>
      <c r="C405" s="10"/>
    </row>
    <row r="406" spans="1:3">
      <c r="A406" s="10"/>
      <c r="B406" s="10"/>
      <c r="C406" s="10"/>
    </row>
    <row r="407" spans="1:3">
      <c r="A407" s="10"/>
      <c r="B407" s="10"/>
      <c r="C407" s="10"/>
    </row>
    <row r="408" spans="1:3">
      <c r="A408" s="10"/>
      <c r="B408" s="10"/>
      <c r="C408" s="10"/>
    </row>
    <row r="409" spans="1:3">
      <c r="A409" s="10"/>
      <c r="B409" s="10"/>
      <c r="C409" s="10"/>
    </row>
    <row r="410" spans="1:3">
      <c r="A410" s="10"/>
      <c r="B410" s="10"/>
      <c r="C410" s="10"/>
    </row>
    <row r="411" spans="1:3">
      <c r="A411" s="10"/>
      <c r="B411" s="10"/>
      <c r="C411" s="10"/>
    </row>
    <row r="412" spans="1:3">
      <c r="A412" s="10"/>
      <c r="B412" s="10"/>
      <c r="C412" s="10"/>
    </row>
    <row r="413" spans="1:3">
      <c r="A413" s="10"/>
      <c r="B413" s="10"/>
      <c r="C413" s="10"/>
    </row>
    <row r="414" spans="1:3">
      <c r="A414" s="10"/>
      <c r="B414" s="10"/>
      <c r="C414" s="10"/>
    </row>
    <row r="415" spans="1:3">
      <c r="A415" s="10"/>
      <c r="B415" s="10"/>
      <c r="C415" s="10"/>
    </row>
    <row r="416" spans="1:3">
      <c r="A416" s="10"/>
      <c r="B416" s="10"/>
      <c r="C416" s="10"/>
    </row>
    <row r="417" spans="1:3">
      <c r="A417" s="10"/>
      <c r="B417" s="10"/>
      <c r="C417" s="10"/>
    </row>
    <row r="418" spans="1:3">
      <c r="A418" s="10"/>
      <c r="B418" s="10"/>
      <c r="C418" s="10"/>
    </row>
    <row r="419" spans="1:3">
      <c r="A419" s="10"/>
      <c r="B419" s="10"/>
      <c r="C419" s="10"/>
    </row>
    <row r="420" spans="1:3">
      <c r="A420" s="10"/>
      <c r="B420" s="10"/>
      <c r="C420" s="10"/>
    </row>
    <row r="421" spans="1:3">
      <c r="A421" s="10"/>
      <c r="B421" s="10"/>
      <c r="C421" s="10"/>
    </row>
    <row r="422" spans="1:3">
      <c r="A422" s="10"/>
      <c r="B422" s="10"/>
      <c r="C422" s="10"/>
    </row>
    <row r="423" spans="1:3">
      <c r="A423" s="10"/>
      <c r="B423" s="10"/>
      <c r="C423" s="10"/>
    </row>
    <row r="424" spans="1:3">
      <c r="A424" s="10"/>
      <c r="B424" s="10"/>
      <c r="C424" s="10"/>
    </row>
    <row r="425" spans="1:3">
      <c r="A425" s="10"/>
      <c r="B425" s="10"/>
      <c r="C425" s="10"/>
    </row>
    <row r="426" spans="1:3">
      <c r="A426" s="10"/>
      <c r="B426" s="10"/>
      <c r="C426" s="10"/>
    </row>
    <row r="427" spans="1:3">
      <c r="A427" s="10"/>
      <c r="B427" s="10"/>
      <c r="C427" s="10"/>
    </row>
    <row r="428" spans="1:3">
      <c r="A428" s="10"/>
      <c r="B428" s="10"/>
      <c r="C428" s="10"/>
    </row>
    <row r="429" spans="1:3">
      <c r="A429" s="10"/>
      <c r="B429" s="10"/>
      <c r="C429" s="10"/>
    </row>
    <row r="430" spans="1:3">
      <c r="A430" s="10"/>
      <c r="B430" s="10"/>
      <c r="C430" s="10"/>
    </row>
    <row r="431" spans="1:3">
      <c r="A431" s="10"/>
      <c r="B431" s="10"/>
      <c r="C431" s="10"/>
    </row>
    <row r="432" spans="1:3">
      <c r="A432" s="10"/>
      <c r="B432" s="10"/>
      <c r="C432" s="10"/>
    </row>
    <row r="433" spans="1:3">
      <c r="A433" s="10"/>
      <c r="B433" s="10"/>
      <c r="C433" s="10"/>
    </row>
    <row r="434" spans="1:3">
      <c r="A434" s="10"/>
      <c r="B434" s="10"/>
      <c r="C434" s="10"/>
    </row>
    <row r="435" spans="1:3">
      <c r="A435" s="10"/>
      <c r="B435" s="10"/>
      <c r="C435" s="10"/>
    </row>
    <row r="436" spans="1:3">
      <c r="A436" s="10"/>
      <c r="B436" s="10"/>
      <c r="C436" s="10"/>
    </row>
    <row r="437" spans="1:3">
      <c r="A437" s="10"/>
      <c r="B437" s="10"/>
      <c r="C437" s="10"/>
    </row>
    <row r="438" spans="1:3">
      <c r="A438" s="10"/>
      <c r="B438" s="10"/>
      <c r="C438" s="10"/>
    </row>
    <row r="439" spans="1:3">
      <c r="A439" s="10"/>
      <c r="B439" s="10"/>
      <c r="C439" s="10"/>
    </row>
    <row r="440" spans="1:3">
      <c r="A440" s="10"/>
      <c r="B440" s="10"/>
      <c r="C440" s="10"/>
    </row>
    <row r="441" spans="1:3">
      <c r="A441" s="10"/>
      <c r="B441" s="10"/>
      <c r="C441" s="10"/>
    </row>
    <row r="442" spans="1:3">
      <c r="A442" s="10"/>
      <c r="B442" s="10"/>
      <c r="C442" s="10"/>
    </row>
    <row r="443" spans="1:3">
      <c r="A443" s="10"/>
      <c r="B443" s="10"/>
      <c r="C443" s="10"/>
    </row>
    <row r="444" spans="1:3">
      <c r="A444" s="10"/>
      <c r="B444" s="10"/>
      <c r="C444" s="10"/>
    </row>
    <row r="445" spans="1:3">
      <c r="A445" s="10"/>
      <c r="B445" s="10"/>
      <c r="C445" s="10"/>
    </row>
    <row r="446" spans="1:3">
      <c r="A446" s="10"/>
      <c r="B446" s="10"/>
      <c r="C446" s="10"/>
    </row>
    <row r="447" spans="1:3">
      <c r="A447" s="10"/>
      <c r="B447" s="10"/>
      <c r="C447" s="10"/>
    </row>
    <row r="448" spans="1:3">
      <c r="A448" s="10"/>
      <c r="B448" s="10"/>
      <c r="C448" s="10"/>
    </row>
    <row r="449" spans="1:3">
      <c r="A449" s="10"/>
      <c r="B449" s="10"/>
      <c r="C449" s="10"/>
    </row>
    <row r="450" spans="1:3">
      <c r="A450" s="10"/>
      <c r="B450" s="10"/>
      <c r="C450" s="10"/>
    </row>
    <row r="451" spans="1:3">
      <c r="A451" s="10"/>
      <c r="B451" s="10"/>
      <c r="C451" s="10"/>
    </row>
    <row r="452" spans="1:3">
      <c r="A452" s="10"/>
      <c r="B452" s="10"/>
      <c r="C452" s="10"/>
    </row>
    <row r="453" spans="1:3">
      <c r="A453" s="10"/>
      <c r="B453" s="10"/>
      <c r="C453" s="10"/>
    </row>
    <row r="454" spans="1:3">
      <c r="A454" s="10"/>
      <c r="B454" s="10"/>
      <c r="C454" s="10"/>
    </row>
    <row r="455" spans="1:3">
      <c r="A455" s="10"/>
      <c r="B455" s="10"/>
      <c r="C455" s="10"/>
    </row>
    <row r="456" spans="1:3">
      <c r="A456" s="10"/>
      <c r="B456" s="10"/>
      <c r="C456" s="10"/>
    </row>
    <row r="457" spans="1:3">
      <c r="A457" s="10"/>
      <c r="B457" s="10"/>
      <c r="C457" s="10"/>
    </row>
    <row r="458" spans="1:3">
      <c r="A458" s="10"/>
      <c r="B458" s="10"/>
      <c r="C458" s="10"/>
    </row>
    <row r="459" spans="1:3">
      <c r="A459" s="10"/>
      <c r="B459" s="10"/>
      <c r="C459" s="10"/>
    </row>
    <row r="460" spans="1:3">
      <c r="A460" s="10"/>
      <c r="B460" s="10"/>
      <c r="C460" s="10"/>
    </row>
    <row r="461" spans="1:3">
      <c r="A461" s="10"/>
      <c r="B461" s="10"/>
      <c r="C461" s="10"/>
    </row>
    <row r="462" spans="1:3">
      <c r="A462" s="10"/>
      <c r="B462" s="10"/>
      <c r="C462" s="10"/>
    </row>
    <row r="463" spans="1:3">
      <c r="A463" s="10"/>
      <c r="B463" s="10"/>
      <c r="C463" s="10"/>
    </row>
    <row r="464" spans="1:3">
      <c r="A464" s="10"/>
      <c r="B464" s="10"/>
      <c r="C464" s="10"/>
    </row>
    <row r="465" spans="1:3">
      <c r="A465" s="10"/>
      <c r="B465" s="10"/>
      <c r="C465" s="10"/>
    </row>
    <row r="466" spans="1:3">
      <c r="A466" s="10"/>
      <c r="B466" s="10"/>
      <c r="C466" s="10"/>
    </row>
    <row r="467" spans="1:3">
      <c r="A467" s="10"/>
      <c r="B467" s="10"/>
      <c r="C467" s="10"/>
    </row>
    <row r="468" spans="1:3">
      <c r="A468" s="10"/>
      <c r="B468" s="10"/>
      <c r="C468" s="10"/>
    </row>
    <row r="469" spans="1:3">
      <c r="A469" s="10"/>
      <c r="B469" s="10"/>
      <c r="C469" s="10"/>
    </row>
    <row r="470" spans="1:3">
      <c r="A470" s="10"/>
      <c r="B470" s="10"/>
      <c r="C470" s="10"/>
    </row>
    <row r="471" spans="1:3">
      <c r="A471" s="10"/>
      <c r="B471" s="10"/>
      <c r="C471" s="10"/>
    </row>
    <row r="472" spans="1:3">
      <c r="A472" s="10"/>
      <c r="B472" s="10"/>
      <c r="C472" s="10"/>
    </row>
    <row r="473" spans="1:3">
      <c r="A473" s="10"/>
      <c r="B473" s="10"/>
      <c r="C473" s="10"/>
    </row>
    <row r="474" spans="1:3">
      <c r="A474" s="10"/>
      <c r="B474" s="10"/>
      <c r="C474" s="10"/>
    </row>
    <row r="475" spans="1:3">
      <c r="A475" s="10"/>
      <c r="B475" s="10"/>
      <c r="C475" s="10"/>
    </row>
    <row r="476" spans="1:3">
      <c r="A476" s="10"/>
      <c r="B476" s="10"/>
      <c r="C476" s="10"/>
    </row>
    <row r="477" spans="1:3">
      <c r="A477" s="10"/>
      <c r="B477" s="10"/>
      <c r="C477" s="10"/>
    </row>
    <row r="478" spans="1:3">
      <c r="A478" s="10"/>
      <c r="B478" s="10"/>
      <c r="C478" s="10"/>
    </row>
    <row r="479" spans="1:3">
      <c r="A479" s="10"/>
      <c r="B479" s="10"/>
      <c r="C479" s="10"/>
    </row>
    <row r="480" spans="1:3">
      <c r="A480" s="10"/>
      <c r="B480" s="10"/>
      <c r="C480" s="10"/>
    </row>
    <row r="481" spans="1:3">
      <c r="A481" s="10"/>
      <c r="B481" s="10"/>
      <c r="C481" s="10"/>
    </row>
    <row r="482" spans="1:3">
      <c r="A482" s="10"/>
      <c r="B482" s="10"/>
      <c r="C482" s="10"/>
    </row>
    <row r="483" spans="1:3">
      <c r="A483" s="10"/>
      <c r="B483" s="10"/>
      <c r="C483" s="10"/>
    </row>
    <row r="484" spans="1:3">
      <c r="A484" s="10"/>
      <c r="B484" s="10"/>
      <c r="C484" s="10"/>
    </row>
    <row r="485" spans="1:3">
      <c r="A485" s="10"/>
      <c r="B485" s="10"/>
      <c r="C485" s="10"/>
    </row>
    <row r="486" spans="1:3">
      <c r="A486" s="10"/>
      <c r="B486" s="10"/>
      <c r="C486" s="10"/>
    </row>
    <row r="487" spans="1:3">
      <c r="A487" s="10"/>
      <c r="B487" s="10"/>
      <c r="C487" s="10"/>
    </row>
    <row r="488" spans="1:3">
      <c r="A488" s="10"/>
      <c r="B488" s="10"/>
      <c r="C488" s="10"/>
    </row>
    <row r="489" spans="1:3">
      <c r="A489" s="10"/>
      <c r="B489" s="10"/>
      <c r="C489" s="10"/>
    </row>
    <row r="490" spans="1:3">
      <c r="A490" s="10"/>
      <c r="B490" s="10"/>
      <c r="C490" s="10"/>
    </row>
    <row r="491" spans="1:3">
      <c r="A491" s="10"/>
      <c r="B491" s="10"/>
      <c r="C491" s="10"/>
    </row>
    <row r="492" spans="1:3">
      <c r="A492" s="10"/>
      <c r="B492" s="10"/>
      <c r="C492" s="10"/>
    </row>
    <row r="493" spans="1:3">
      <c r="A493" s="10"/>
      <c r="B493" s="10"/>
      <c r="C493" s="10"/>
    </row>
    <row r="494" spans="1:3">
      <c r="A494" s="10"/>
      <c r="B494" s="10"/>
      <c r="C494" s="10"/>
    </row>
    <row r="495" spans="1:3">
      <c r="A495" s="10"/>
      <c r="B495" s="10"/>
      <c r="C495" s="10"/>
    </row>
    <row r="496" spans="1:3">
      <c r="A496" s="10"/>
      <c r="B496" s="10"/>
      <c r="C496" s="10"/>
    </row>
    <row r="497" spans="1:3">
      <c r="A497" s="10"/>
      <c r="B497" s="10"/>
      <c r="C497" s="10"/>
    </row>
    <row r="498" spans="1:3">
      <c r="A498" s="10"/>
      <c r="B498" s="10"/>
      <c r="C498" s="10"/>
    </row>
    <row r="499" spans="1:3">
      <c r="A499" s="10"/>
      <c r="B499" s="10"/>
      <c r="C499" s="10"/>
    </row>
    <row r="500" spans="1:3">
      <c r="A500" s="10"/>
      <c r="B500" s="10"/>
      <c r="C500" s="10"/>
    </row>
    <row r="501" spans="1:3">
      <c r="A501" s="10"/>
      <c r="B501" s="10"/>
      <c r="C501" s="10"/>
    </row>
    <row r="502" spans="1:3">
      <c r="A502" s="10"/>
      <c r="B502" s="10"/>
      <c r="C502" s="10"/>
    </row>
    <row r="503" spans="1:3">
      <c r="A503" s="10"/>
      <c r="B503" s="10"/>
      <c r="C503" s="10"/>
    </row>
    <row r="504" spans="1:3">
      <c r="A504" s="10"/>
      <c r="B504" s="10"/>
      <c r="C504" s="10"/>
    </row>
    <row r="505" spans="1:3">
      <c r="A505" s="10"/>
      <c r="B505" s="10"/>
      <c r="C505" s="10"/>
    </row>
  </sheetData>
  <sheetProtection algorithmName="SHA-512" hashValue="dSWgAmA9rfY+1vw8X7TZVu59S3p2No0mgrxaBYdsulnEW1azDoxisvUzr/LBbti8sxsFgbhtI+fZZBkIYhOfbg==" saltValue="jvNFPtM2gXWXCr4tBQMb8A==" spinCount="100000" sheet="1" objects="1" scenarios="1" selectLockedCells="1" autoFilter="0"/>
  <autoFilter ref="C7:D7" xr:uid="{3F964EB7-FF28-A14A-B511-F29E1032804C}"/>
  <mergeCells count="4">
    <mergeCell ref="C6:E6"/>
    <mergeCell ref="C5:I5"/>
    <mergeCell ref="C2:I2"/>
    <mergeCell ref="C3:I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F11555B-3232-47ED-9A44-0C15743A5E6B}">
          <x14:formula1>
            <xm:f>DB!$G$168:$G$170</xm:f>
          </x14:formula1>
          <xm:sqref>E8:E173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217A-FDF6-E040-A64E-0D2679C8639A}">
  <sheetPr codeName="Sheet5">
    <tabColor rgb="FF8FD9D2"/>
  </sheetPr>
  <dimension ref="A1:M137"/>
  <sheetViews>
    <sheetView zoomScaleNormal="100" workbookViewId="0">
      <pane ySplit="7" topLeftCell="A8" activePane="bottomLeft" state="frozen"/>
      <selection pane="bottomLeft" activeCell="F16" sqref="F16"/>
    </sheetView>
  </sheetViews>
  <sheetFormatPr defaultColWidth="10.83203125" defaultRowHeight="15.5"/>
  <cols>
    <col min="1" max="1" width="6.58203125" style="109" customWidth="1"/>
    <col min="2" max="2" width="14.33203125" style="8" customWidth="1"/>
    <col min="3" max="3" width="24.33203125" style="8" customWidth="1"/>
    <col min="4" max="4" width="22" style="8" customWidth="1"/>
    <col min="5" max="5" width="22.58203125" style="8" customWidth="1"/>
    <col min="6" max="6" width="8.83203125" style="186" customWidth="1"/>
    <col min="7" max="7" width="14" style="8" customWidth="1"/>
    <col min="8" max="8" width="41.75" style="8" customWidth="1"/>
    <col min="9" max="9" width="19.08203125" style="27" customWidth="1"/>
    <col min="10" max="10" width="14.83203125" style="9" customWidth="1"/>
    <col min="11" max="11" width="7.08203125" style="128" customWidth="1"/>
    <col min="12" max="12" width="6" style="128" customWidth="1"/>
    <col min="13" max="13" width="9.5" style="140" customWidth="1"/>
    <col min="14" max="14" width="10.83203125" style="8" customWidth="1"/>
    <col min="15" max="16384" width="10.83203125" style="8"/>
  </cols>
  <sheetData>
    <row r="1" spans="1:13" s="6" customFormat="1" ht="14.5">
      <c r="A1" s="71"/>
      <c r="E1" s="4"/>
      <c r="F1" s="3"/>
      <c r="G1" s="3"/>
      <c r="H1" s="3"/>
      <c r="I1" s="26"/>
      <c r="J1" s="5"/>
      <c r="K1" s="125"/>
      <c r="L1" s="125"/>
      <c r="M1" s="136"/>
    </row>
    <row r="2" spans="1:13" s="7" customFormat="1" ht="21" customHeight="1">
      <c r="A2" s="72"/>
      <c r="B2" s="244" t="s">
        <v>7960</v>
      </c>
      <c r="C2" s="244"/>
      <c r="D2" s="244"/>
      <c r="E2" s="244"/>
      <c r="F2" s="244"/>
      <c r="G2" s="244"/>
      <c r="H2" s="244"/>
      <c r="I2" s="244"/>
      <c r="J2" s="244"/>
      <c r="K2" s="244"/>
      <c r="L2" s="244"/>
      <c r="M2" s="244"/>
    </row>
    <row r="3" spans="1:13" s="7" customFormat="1" ht="21" customHeight="1">
      <c r="A3" s="72"/>
      <c r="B3" s="249" t="s">
        <v>486</v>
      </c>
      <c r="C3" s="249"/>
      <c r="D3" s="249"/>
      <c r="E3" s="249"/>
      <c r="F3" s="249"/>
      <c r="G3" s="249"/>
      <c r="H3" s="249"/>
      <c r="I3" s="249"/>
      <c r="J3" s="249"/>
      <c r="K3" s="135"/>
      <c r="L3" s="135"/>
      <c r="M3" s="135"/>
    </row>
    <row r="4" spans="1:13" s="111" customFormat="1" ht="83.5" customHeight="1">
      <c r="A4" s="110"/>
      <c r="B4" s="250" t="s">
        <v>7950</v>
      </c>
      <c r="C4" s="250"/>
      <c r="D4" s="250"/>
      <c r="E4" s="250"/>
      <c r="F4" s="250"/>
      <c r="G4" s="250"/>
      <c r="H4" s="250"/>
      <c r="I4" s="174"/>
      <c r="J4" s="171"/>
      <c r="K4" s="141"/>
      <c r="L4" s="141"/>
      <c r="M4" s="141"/>
    </row>
    <row r="5" spans="1:13" s="111" customFormat="1" ht="21" customHeight="1">
      <c r="A5" s="110"/>
      <c r="B5" s="167"/>
      <c r="C5" s="167"/>
      <c r="D5" s="167"/>
      <c r="E5" s="167"/>
      <c r="F5" s="167"/>
      <c r="G5" s="167"/>
      <c r="H5" s="167"/>
      <c r="I5" s="167"/>
      <c r="J5" s="167"/>
      <c r="K5" s="141"/>
      <c r="L5" s="141"/>
      <c r="M5" s="141"/>
    </row>
    <row r="6" spans="1:13" s="7" customFormat="1" ht="21" customHeight="1">
      <c r="A6" s="72"/>
      <c r="B6" s="245" t="s">
        <v>7918</v>
      </c>
      <c r="C6" s="245"/>
      <c r="D6" s="245"/>
      <c r="E6" s="245"/>
      <c r="F6" s="245"/>
      <c r="G6" s="245"/>
      <c r="H6" s="245"/>
      <c r="I6" s="245"/>
      <c r="J6" s="245"/>
      <c r="K6" s="126"/>
      <c r="L6" s="126"/>
      <c r="M6" s="137"/>
    </row>
    <row r="7" spans="1:13" s="55" customFormat="1" ht="25" customHeight="1">
      <c r="A7" s="108"/>
      <c r="B7" s="2" t="s">
        <v>574</v>
      </c>
      <c r="C7" s="2" t="s">
        <v>575</v>
      </c>
      <c r="D7" s="2" t="s">
        <v>576</v>
      </c>
      <c r="E7" s="2" t="s">
        <v>7</v>
      </c>
      <c r="F7" s="2" t="s">
        <v>8</v>
      </c>
      <c r="G7" s="2" t="s">
        <v>754</v>
      </c>
      <c r="H7" s="2" t="s">
        <v>7956</v>
      </c>
      <c r="I7" s="2" t="s">
        <v>7912</v>
      </c>
      <c r="J7" s="2" t="s">
        <v>506</v>
      </c>
      <c r="K7" s="108"/>
      <c r="L7" s="108"/>
      <c r="M7" s="138"/>
    </row>
    <row r="8" spans="1:13" s="28" customFormat="1" ht="20.5" customHeight="1">
      <c r="A8" s="75" t="s">
        <v>442</v>
      </c>
      <c r="B8" s="33" t="s">
        <v>451</v>
      </c>
      <c r="C8" s="33" t="s">
        <v>617</v>
      </c>
      <c r="D8" s="33" t="s">
        <v>212</v>
      </c>
      <c r="E8" s="124" t="s">
        <v>141</v>
      </c>
      <c r="F8" s="62"/>
      <c r="G8" s="56" t="str">
        <f>_xlfn.XLOOKUP('Owned vehicles'!K8,DB!N:N,DB!J:J,"Select Unit")</f>
        <v>Select Unit</v>
      </c>
      <c r="H8" s="178" t="s">
        <v>7955</v>
      </c>
      <c r="I8" s="61"/>
      <c r="J8" s="45" t="str">
        <f>IF(OR(ISBLANK(G8),ISBLANK(H8),ISBLANK(I8)),"-",(G8)*I8)</f>
        <v>-</v>
      </c>
      <c r="K8" s="74" t="str">
        <f t="shared" ref="K8:K46" si="0">_xlfn.CONCAT(A8,B8,C8,D8,E8,F8)</f>
        <v>Scope 1Passenger vehiclesCars (by size)Small carDiesel</v>
      </c>
      <c r="L8" s="127" t="str">
        <f t="shared" ref="L8:L33" si="1">_xlfn.CONCAT("Scope2UK Electricity for EVs",C8,D8,E8,F8)</f>
        <v>Scope2UK Electricity for EVsCars (by size)Small carDiesel</v>
      </c>
      <c r="M8" s="139"/>
    </row>
    <row r="9" spans="1:13" s="28" customFormat="1" ht="20.5" customHeight="1">
      <c r="A9" s="75" t="s">
        <v>442</v>
      </c>
      <c r="B9" s="33" t="s">
        <v>451</v>
      </c>
      <c r="C9" s="33" t="s">
        <v>617</v>
      </c>
      <c r="D9" s="33" t="s">
        <v>212</v>
      </c>
      <c r="E9" s="124" t="s">
        <v>207</v>
      </c>
      <c r="F9" s="62"/>
      <c r="G9" s="56" t="str">
        <f>_xlfn.XLOOKUP('Owned vehicles'!K9,DB!N:N,DB!J:J,"Select Unit")</f>
        <v>Select Unit</v>
      </c>
      <c r="H9" s="178" t="s">
        <v>7955</v>
      </c>
      <c r="I9" s="61"/>
      <c r="J9" s="45" t="str">
        <f t="shared" ref="J9:J13" si="2">IF(OR(ISBLANK(G9),ISBLANK(H9),ISBLANK(I9)),"-",(G9)*I9)</f>
        <v>-</v>
      </c>
      <c r="K9" s="74" t="str">
        <f t="shared" si="0"/>
        <v>Scope 1Passenger vehiclesCars (by size)Small carPetrol</v>
      </c>
      <c r="L9" s="127" t="str">
        <f t="shared" si="1"/>
        <v>Scope2UK Electricity for EVsCars (by size)Small carPetrol</v>
      </c>
      <c r="M9" s="139"/>
    </row>
    <row r="10" spans="1:13" s="28" customFormat="1" ht="20.5" customHeight="1">
      <c r="A10" s="75" t="s">
        <v>442</v>
      </c>
      <c r="B10" s="33" t="s">
        <v>451</v>
      </c>
      <c r="C10" s="33" t="s">
        <v>617</v>
      </c>
      <c r="D10" s="33" t="s">
        <v>212</v>
      </c>
      <c r="E10" s="124" t="s">
        <v>215</v>
      </c>
      <c r="F10" s="62"/>
      <c r="G10" s="56" t="str">
        <f>_xlfn.XLOOKUP('Owned vehicles'!K10,DB!N:N,DB!J:J,"Select Unit")</f>
        <v>Select Unit</v>
      </c>
      <c r="H10" s="178" t="s">
        <v>7955</v>
      </c>
      <c r="I10" s="61"/>
      <c r="J10" s="45" t="str">
        <f t="shared" si="2"/>
        <v>-</v>
      </c>
      <c r="K10" s="74" t="str">
        <f t="shared" si="0"/>
        <v>Scope 1Passenger vehiclesCars (by size)Small carHybrid</v>
      </c>
      <c r="L10" s="127" t="str">
        <f t="shared" si="1"/>
        <v>Scope2UK Electricity for EVsCars (by size)Small carHybrid</v>
      </c>
      <c r="M10" s="139"/>
    </row>
    <row r="11" spans="1:13" s="28" customFormat="1" ht="20.5" customHeight="1">
      <c r="A11" s="75" t="s">
        <v>442</v>
      </c>
      <c r="B11" s="33" t="s">
        <v>451</v>
      </c>
      <c r="C11" s="33" t="s">
        <v>617</v>
      </c>
      <c r="D11" s="33" t="s">
        <v>212</v>
      </c>
      <c r="E11" s="124" t="s">
        <v>10</v>
      </c>
      <c r="F11" s="62"/>
      <c r="G11" s="56" t="str">
        <f>_xlfn.XLOOKUP('Owned vehicles'!K11,DB!N:N,DB!J:J,"Select Unit")</f>
        <v>Select Unit</v>
      </c>
      <c r="H11" s="178" t="s">
        <v>7955</v>
      </c>
      <c r="I11" s="61"/>
      <c r="J11" s="45" t="str">
        <f t="shared" si="2"/>
        <v>-</v>
      </c>
      <c r="K11" s="74" t="str">
        <f t="shared" si="0"/>
        <v>Scope 1Passenger vehiclesCars (by size)Small carCNG</v>
      </c>
      <c r="L11" s="127" t="str">
        <f t="shared" si="1"/>
        <v>Scope2UK Electricity for EVsCars (by size)Small carCNG</v>
      </c>
      <c r="M11" s="139"/>
    </row>
    <row r="12" spans="1:13" s="28" customFormat="1" ht="20.5" customHeight="1">
      <c r="A12" s="75" t="s">
        <v>442</v>
      </c>
      <c r="B12" s="33" t="s">
        <v>451</v>
      </c>
      <c r="C12" s="33" t="s">
        <v>617</v>
      </c>
      <c r="D12" s="33" t="s">
        <v>212</v>
      </c>
      <c r="E12" s="124" t="s">
        <v>12</v>
      </c>
      <c r="F12" s="62"/>
      <c r="G12" s="56" t="str">
        <f>_xlfn.XLOOKUP('Owned vehicles'!K12,DB!N:N,DB!J:J,"Select Unit")</f>
        <v>Select Unit</v>
      </c>
      <c r="H12" s="178" t="s">
        <v>7955</v>
      </c>
      <c r="I12" s="61"/>
      <c r="J12" s="45" t="str">
        <f t="shared" si="2"/>
        <v>-</v>
      </c>
      <c r="K12" s="74" t="str">
        <f t="shared" si="0"/>
        <v>Scope 1Passenger vehiclesCars (by size)Small carLPG</v>
      </c>
      <c r="L12" s="127" t="str">
        <f t="shared" si="1"/>
        <v>Scope2UK Electricity for EVsCars (by size)Small carLPG</v>
      </c>
      <c r="M12" s="139"/>
    </row>
    <row r="13" spans="1:13" s="28" customFormat="1" ht="20.5" customHeight="1">
      <c r="A13" s="75" t="s">
        <v>442</v>
      </c>
      <c r="B13" s="33" t="s">
        <v>451</v>
      </c>
      <c r="C13" s="33" t="s">
        <v>617</v>
      </c>
      <c r="D13" s="33" t="s">
        <v>212</v>
      </c>
      <c r="E13" s="124" t="s">
        <v>208</v>
      </c>
      <c r="F13" s="62"/>
      <c r="G13" s="56" t="str">
        <f>_xlfn.XLOOKUP('Owned vehicles'!K13,DB!N:N,DB!J:J,"Select Unit")</f>
        <v>Select Unit</v>
      </c>
      <c r="H13" s="178" t="s">
        <v>7955</v>
      </c>
      <c r="I13" s="61"/>
      <c r="J13" s="45" t="str">
        <f t="shared" si="2"/>
        <v>-</v>
      </c>
      <c r="K13" s="74" t="str">
        <f t="shared" si="0"/>
        <v>Scope 1Passenger vehiclesCars (by size)Small carUnknown</v>
      </c>
      <c r="L13" s="127" t="str">
        <f t="shared" si="1"/>
        <v>Scope2UK Electricity for EVsCars (by size)Small carUnknown</v>
      </c>
      <c r="M13" s="139"/>
    </row>
    <row r="14" spans="1:13" s="28" customFormat="1" ht="20.5" customHeight="1">
      <c r="A14" s="75" t="s">
        <v>442</v>
      </c>
      <c r="B14" s="33" t="s">
        <v>451</v>
      </c>
      <c r="C14" s="33" t="s">
        <v>617</v>
      </c>
      <c r="D14" s="33" t="s">
        <v>212</v>
      </c>
      <c r="E14" s="124" t="s">
        <v>607</v>
      </c>
      <c r="F14" s="62"/>
      <c r="G14" s="56" t="str">
        <f>_xlfn.XLOOKUP('Owned vehicles'!K14,DB!N:N,DB!J:J,"Select Unit")</f>
        <v>Select Unit</v>
      </c>
      <c r="H14" s="163" t="str">
        <f>IF(OR(ISBLANK(F14),ISBLANK(G14),ISBLANK('Electricity; heat; cooling; T&amp;D'!$C$6)),"Select Country in 'Electricity, heat, cooling, T&amp;D' tab",INDEX(DB!J:J,MATCH(L14,DB!N:N,0))/$C$137*'Electricity; heat; cooling; T&amp;D'!$E$6)</f>
        <v>Select Country in 'Electricity, heat, cooling, T&amp;D' tab</v>
      </c>
      <c r="I14" s="61"/>
      <c r="J14" s="45" t="str">
        <f>IF(H14&lt;&gt;"Select Country in 'Electricity, heat, cooling, T&amp;D' tab",(G14+H14)*I14,"-")</f>
        <v>-</v>
      </c>
      <c r="K14" s="74" t="str">
        <f t="shared" si="0"/>
        <v>Scope 1Passenger vehiclesCars (by size)Small carPlug-in Hybrid Electric Vehicle</v>
      </c>
      <c r="L14" s="127" t="str">
        <f t="shared" ref="L14:L15" si="3">_xlfn.CONCAT("Scope 2UK electricity for EVs",C14,D14,E14,F14)</f>
        <v>Scope 2UK electricity for EVsCars (by size)Small carPlug-in Hybrid Electric Vehicle</v>
      </c>
      <c r="M14" s="139"/>
    </row>
    <row r="15" spans="1:13" s="28" customFormat="1" ht="20.5" customHeight="1">
      <c r="A15" s="75" t="s">
        <v>442</v>
      </c>
      <c r="B15" s="33" t="s">
        <v>451</v>
      </c>
      <c r="C15" s="33" t="s">
        <v>617</v>
      </c>
      <c r="D15" s="33" t="s">
        <v>212</v>
      </c>
      <c r="E15" s="124" t="s">
        <v>608</v>
      </c>
      <c r="F15" s="62"/>
      <c r="G15" s="56" t="str">
        <f>_xlfn.XLOOKUP('Owned vehicles'!K15,DB!N:N,DB!J:J,"Select Unit")</f>
        <v>Select Unit</v>
      </c>
      <c r="H15" s="163" t="str">
        <f>IF(OR(ISBLANK(F15),ISBLANK(G15),ISBLANK('Electricity; heat; cooling; T&amp;D'!$C$6)),"Select Country in 'Electricity, heat, cooling, T&amp;D' tab",INDEX(DB!J:J,MATCH(L15,DB!N:N,0))/$C$137*'Electricity; heat; cooling; T&amp;D'!$E$6)</f>
        <v>Select Country in 'Electricity, heat, cooling, T&amp;D' tab</v>
      </c>
      <c r="I15" s="61"/>
      <c r="J15" s="45" t="str">
        <f>IF(H15&lt;&gt;"Select Country in 'Electricity, heat, cooling, T&amp;D' tab",(G15+H15)*I15,"-")</f>
        <v>-</v>
      </c>
      <c r="K15" s="74" t="str">
        <f t="shared" si="0"/>
        <v>Scope 1Passenger vehiclesCars (by size)Small carBattery Electric Vehicle</v>
      </c>
      <c r="L15" s="127" t="str">
        <f t="shared" si="3"/>
        <v>Scope 2UK electricity for EVsCars (by size)Small carBattery Electric Vehicle</v>
      </c>
      <c r="M15" s="139"/>
    </row>
    <row r="16" spans="1:13" s="28" customFormat="1" ht="20.5" customHeight="1">
      <c r="A16" s="75" t="s">
        <v>442</v>
      </c>
      <c r="B16" s="33" t="s">
        <v>451</v>
      </c>
      <c r="C16" s="33" t="s">
        <v>617</v>
      </c>
      <c r="D16" s="33" t="s">
        <v>136</v>
      </c>
      <c r="E16" s="124" t="s">
        <v>141</v>
      </c>
      <c r="F16" s="62"/>
      <c r="G16" s="56" t="str">
        <f>_xlfn.XLOOKUP('Owned vehicles'!K16,DB!N:N,DB!J:J,"Select Unit")</f>
        <v>Select Unit</v>
      </c>
      <c r="H16" s="178" t="s">
        <v>7955</v>
      </c>
      <c r="I16" s="61"/>
      <c r="J16" s="45" t="str">
        <f t="shared" ref="J16:J21" si="4">IF(OR(ISBLANK(G16),ISBLANK(H16),ISBLANK(I16)),"-",(G16)*I16)</f>
        <v>-</v>
      </c>
      <c r="K16" s="74" t="str">
        <f t="shared" si="0"/>
        <v>Scope 1Passenger vehiclesCars (by size)Medium carDiesel</v>
      </c>
      <c r="L16" s="127" t="str">
        <f t="shared" si="1"/>
        <v>Scope2UK Electricity for EVsCars (by size)Medium carDiesel</v>
      </c>
      <c r="M16" s="139"/>
    </row>
    <row r="17" spans="1:13" s="28" customFormat="1" ht="20.5" customHeight="1">
      <c r="A17" s="75" t="s">
        <v>442</v>
      </c>
      <c r="B17" s="33" t="s">
        <v>451</v>
      </c>
      <c r="C17" s="33" t="s">
        <v>617</v>
      </c>
      <c r="D17" s="33" t="s">
        <v>136</v>
      </c>
      <c r="E17" s="124" t="s">
        <v>207</v>
      </c>
      <c r="F17" s="62"/>
      <c r="G17" s="56" t="str">
        <f>_xlfn.XLOOKUP('Owned vehicles'!K17,DB!N:N,DB!J:J,"Select Unit")</f>
        <v>Select Unit</v>
      </c>
      <c r="H17" s="178" t="s">
        <v>7955</v>
      </c>
      <c r="I17" s="61"/>
      <c r="J17" s="45" t="str">
        <f t="shared" si="4"/>
        <v>-</v>
      </c>
      <c r="K17" s="74" t="str">
        <f t="shared" si="0"/>
        <v>Scope 1Passenger vehiclesCars (by size)Medium carPetrol</v>
      </c>
      <c r="L17" s="127" t="str">
        <f t="shared" si="1"/>
        <v>Scope2UK Electricity for EVsCars (by size)Medium carPetrol</v>
      </c>
      <c r="M17" s="139"/>
    </row>
    <row r="18" spans="1:13" s="28" customFormat="1" ht="20.5" customHeight="1">
      <c r="A18" s="75" t="s">
        <v>442</v>
      </c>
      <c r="B18" s="33" t="s">
        <v>451</v>
      </c>
      <c r="C18" s="33" t="s">
        <v>617</v>
      </c>
      <c r="D18" s="33" t="s">
        <v>136</v>
      </c>
      <c r="E18" s="124" t="s">
        <v>215</v>
      </c>
      <c r="F18" s="62"/>
      <c r="G18" s="56" t="str">
        <f>_xlfn.XLOOKUP('Owned vehicles'!K18,DB!N:N,DB!J:J,"Select Unit")</f>
        <v>Select Unit</v>
      </c>
      <c r="H18" s="178" t="s">
        <v>7955</v>
      </c>
      <c r="I18" s="61"/>
      <c r="J18" s="45" t="str">
        <f t="shared" si="4"/>
        <v>-</v>
      </c>
      <c r="K18" s="74" t="str">
        <f t="shared" si="0"/>
        <v>Scope 1Passenger vehiclesCars (by size)Medium carHybrid</v>
      </c>
      <c r="L18" s="127" t="str">
        <f t="shared" si="1"/>
        <v>Scope2UK Electricity for EVsCars (by size)Medium carHybrid</v>
      </c>
      <c r="M18" s="139"/>
    </row>
    <row r="19" spans="1:13" s="28" customFormat="1" ht="20.5" customHeight="1">
      <c r="A19" s="75" t="s">
        <v>442</v>
      </c>
      <c r="B19" s="33" t="s">
        <v>451</v>
      </c>
      <c r="C19" s="33" t="s">
        <v>617</v>
      </c>
      <c r="D19" s="33" t="s">
        <v>136</v>
      </c>
      <c r="E19" s="124" t="s">
        <v>10</v>
      </c>
      <c r="F19" s="62"/>
      <c r="G19" s="56" t="str">
        <f>_xlfn.XLOOKUP('Owned vehicles'!K19,DB!N:N,DB!J:J,"Select Unit")</f>
        <v>Select Unit</v>
      </c>
      <c r="H19" s="178" t="s">
        <v>7955</v>
      </c>
      <c r="I19" s="61"/>
      <c r="J19" s="45" t="str">
        <f t="shared" si="4"/>
        <v>-</v>
      </c>
      <c r="K19" s="74" t="str">
        <f t="shared" si="0"/>
        <v>Scope 1Passenger vehiclesCars (by size)Medium carCNG</v>
      </c>
      <c r="L19" s="127" t="str">
        <f t="shared" si="1"/>
        <v>Scope2UK Electricity for EVsCars (by size)Medium carCNG</v>
      </c>
      <c r="M19" s="139"/>
    </row>
    <row r="20" spans="1:13" s="28" customFormat="1" ht="20.5" customHeight="1">
      <c r="A20" s="75" t="s">
        <v>442</v>
      </c>
      <c r="B20" s="33" t="s">
        <v>451</v>
      </c>
      <c r="C20" s="33" t="s">
        <v>617</v>
      </c>
      <c r="D20" s="33" t="s">
        <v>136</v>
      </c>
      <c r="E20" s="124" t="s">
        <v>12</v>
      </c>
      <c r="F20" s="62"/>
      <c r="G20" s="56" t="str">
        <f>_xlfn.XLOOKUP('Owned vehicles'!K20,DB!N:N,DB!J:J,"Select Unit")</f>
        <v>Select Unit</v>
      </c>
      <c r="H20" s="178" t="s">
        <v>7955</v>
      </c>
      <c r="I20" s="61"/>
      <c r="J20" s="45" t="str">
        <f t="shared" si="4"/>
        <v>-</v>
      </c>
      <c r="K20" s="74" t="str">
        <f t="shared" si="0"/>
        <v>Scope 1Passenger vehiclesCars (by size)Medium carLPG</v>
      </c>
      <c r="L20" s="127" t="str">
        <f t="shared" si="1"/>
        <v>Scope2UK Electricity for EVsCars (by size)Medium carLPG</v>
      </c>
      <c r="M20" s="139"/>
    </row>
    <row r="21" spans="1:13" s="28" customFormat="1" ht="20.5" customHeight="1">
      <c r="A21" s="75" t="s">
        <v>442</v>
      </c>
      <c r="B21" s="33" t="s">
        <v>451</v>
      </c>
      <c r="C21" s="33" t="s">
        <v>617</v>
      </c>
      <c r="D21" s="33" t="s">
        <v>136</v>
      </c>
      <c r="E21" s="124" t="s">
        <v>208</v>
      </c>
      <c r="F21" s="62"/>
      <c r="G21" s="56" t="str">
        <f>_xlfn.XLOOKUP('Owned vehicles'!K21,DB!N:N,DB!J:J,"Select Unit")</f>
        <v>Select Unit</v>
      </c>
      <c r="H21" s="178" t="s">
        <v>7955</v>
      </c>
      <c r="I21" s="61"/>
      <c r="J21" s="45" t="str">
        <f t="shared" si="4"/>
        <v>-</v>
      </c>
      <c r="K21" s="74" t="str">
        <f t="shared" si="0"/>
        <v>Scope 1Passenger vehiclesCars (by size)Medium carUnknown</v>
      </c>
      <c r="L21" s="127" t="str">
        <f t="shared" si="1"/>
        <v>Scope2UK Electricity for EVsCars (by size)Medium carUnknown</v>
      </c>
      <c r="M21" s="139"/>
    </row>
    <row r="22" spans="1:13" s="28" customFormat="1" ht="20.5" customHeight="1">
      <c r="A22" s="75" t="s">
        <v>442</v>
      </c>
      <c r="B22" s="33" t="s">
        <v>451</v>
      </c>
      <c r="C22" s="33" t="s">
        <v>617</v>
      </c>
      <c r="D22" s="33" t="s">
        <v>136</v>
      </c>
      <c r="E22" s="124" t="s">
        <v>607</v>
      </c>
      <c r="F22" s="62"/>
      <c r="G22" s="56" t="str">
        <f>_xlfn.XLOOKUP('Owned vehicles'!K22,DB!N:N,DB!J:J,"Select Unit")</f>
        <v>Select Unit</v>
      </c>
      <c r="H22" s="163" t="str">
        <f>IF(OR(ISBLANK(F22),ISBLANK(G22),ISBLANK('Electricity; heat; cooling; T&amp;D'!$C$6)),"Select Country in 'Electricity, heat, cooling, T&amp;D' tab",INDEX(DB!J:J,MATCH(L22,DB!N:N,0))/$C$137*'Electricity; heat; cooling; T&amp;D'!$E$6)</f>
        <v>Select Country in 'Electricity, heat, cooling, T&amp;D' tab</v>
      </c>
      <c r="I22" s="61"/>
      <c r="J22" s="45" t="str">
        <f>IF(H22&lt;&gt;"Select Country in 'Electricity, heat, cooling, T&amp;D' tab",(G22+H22)*I22,"-")</f>
        <v>-</v>
      </c>
      <c r="K22" s="74" t="str">
        <f t="shared" si="0"/>
        <v>Scope 1Passenger vehiclesCars (by size)Medium carPlug-in Hybrid Electric Vehicle</v>
      </c>
      <c r="L22" s="127" t="str">
        <f t="shared" ref="L22:L23" si="5">_xlfn.CONCAT("Scope 2UK electricity for EVs",C22,D22,E22,F22)</f>
        <v>Scope 2UK electricity for EVsCars (by size)Medium carPlug-in Hybrid Electric Vehicle</v>
      </c>
      <c r="M22" s="139"/>
    </row>
    <row r="23" spans="1:13" s="28" customFormat="1" ht="20.5" customHeight="1">
      <c r="A23" s="75" t="s">
        <v>442</v>
      </c>
      <c r="B23" s="33" t="s">
        <v>451</v>
      </c>
      <c r="C23" s="33" t="s">
        <v>617</v>
      </c>
      <c r="D23" s="33" t="s">
        <v>136</v>
      </c>
      <c r="E23" s="124" t="s">
        <v>608</v>
      </c>
      <c r="F23" s="62"/>
      <c r="G23" s="56" t="str">
        <f>_xlfn.XLOOKUP('Owned vehicles'!K23,DB!N:N,DB!J:J,"Select Unit")</f>
        <v>Select Unit</v>
      </c>
      <c r="H23" s="163" t="str">
        <f>IF(OR(ISBLANK(F23),ISBLANK(G23),ISBLANK('Electricity; heat; cooling; T&amp;D'!$C$6)),"Select Country in 'Electricity, heat, cooling, T&amp;D' tab",INDEX(DB!J:J,MATCH(L23,DB!N:N,0))/$C$137*'Electricity; heat; cooling; T&amp;D'!$E$6)</f>
        <v>Select Country in 'Electricity, heat, cooling, T&amp;D' tab</v>
      </c>
      <c r="I23" s="61"/>
      <c r="J23" s="45" t="str">
        <f>IF(H23&lt;&gt;"Select Country in 'Electricity, heat, cooling, T&amp;D' tab",(G23+H23)*I23,"-")</f>
        <v>-</v>
      </c>
      <c r="K23" s="74" t="str">
        <f t="shared" si="0"/>
        <v>Scope 1Passenger vehiclesCars (by size)Medium carBattery Electric Vehicle</v>
      </c>
      <c r="L23" s="127" t="str">
        <f t="shared" si="5"/>
        <v>Scope 2UK electricity for EVsCars (by size)Medium carBattery Electric Vehicle</v>
      </c>
      <c r="M23" s="139"/>
    </row>
    <row r="24" spans="1:13" s="28" customFormat="1" ht="20.5" customHeight="1">
      <c r="A24" s="75" t="s">
        <v>442</v>
      </c>
      <c r="B24" s="33" t="s">
        <v>451</v>
      </c>
      <c r="C24" s="33" t="s">
        <v>617</v>
      </c>
      <c r="D24" s="33" t="s">
        <v>213</v>
      </c>
      <c r="E24" s="124" t="s">
        <v>141</v>
      </c>
      <c r="F24" s="62"/>
      <c r="G24" s="56" t="str">
        <f>_xlfn.XLOOKUP('Owned vehicles'!K24,DB!N:N,DB!J:J,"Select Unit")</f>
        <v>Select Unit</v>
      </c>
      <c r="H24" s="178" t="s">
        <v>7955</v>
      </c>
      <c r="I24" s="61"/>
      <c r="J24" s="45" t="str">
        <f t="shared" ref="J24:J29" si="6">IF(OR(ISBLANK(G24),ISBLANK(H24),ISBLANK(I24)),"-",(G24)*I24)</f>
        <v>-</v>
      </c>
      <c r="K24" s="74" t="str">
        <f t="shared" si="0"/>
        <v>Scope 1Passenger vehiclesCars (by size)Large carDiesel</v>
      </c>
      <c r="L24" s="127" t="str">
        <f t="shared" si="1"/>
        <v>Scope2UK Electricity for EVsCars (by size)Large carDiesel</v>
      </c>
      <c r="M24" s="139"/>
    </row>
    <row r="25" spans="1:13" s="28" customFormat="1" ht="20.5" customHeight="1">
      <c r="A25" s="75" t="s">
        <v>442</v>
      </c>
      <c r="B25" s="33" t="s">
        <v>451</v>
      </c>
      <c r="C25" s="33" t="s">
        <v>617</v>
      </c>
      <c r="D25" s="33" t="s">
        <v>213</v>
      </c>
      <c r="E25" s="124" t="s">
        <v>207</v>
      </c>
      <c r="F25" s="62"/>
      <c r="G25" s="56" t="str">
        <f>_xlfn.XLOOKUP('Owned vehicles'!K25,DB!N:N,DB!J:J,"Select Unit")</f>
        <v>Select Unit</v>
      </c>
      <c r="H25" s="178" t="s">
        <v>7955</v>
      </c>
      <c r="I25" s="61"/>
      <c r="J25" s="45" t="str">
        <f t="shared" si="6"/>
        <v>-</v>
      </c>
      <c r="K25" s="74" t="str">
        <f t="shared" si="0"/>
        <v>Scope 1Passenger vehiclesCars (by size)Large carPetrol</v>
      </c>
      <c r="L25" s="127" t="str">
        <f t="shared" si="1"/>
        <v>Scope2UK Electricity for EVsCars (by size)Large carPetrol</v>
      </c>
      <c r="M25" s="139"/>
    </row>
    <row r="26" spans="1:13" s="28" customFormat="1" ht="20.5" customHeight="1">
      <c r="A26" s="75" t="s">
        <v>442</v>
      </c>
      <c r="B26" s="33" t="s">
        <v>451</v>
      </c>
      <c r="C26" s="33" t="s">
        <v>617</v>
      </c>
      <c r="D26" s="33" t="s">
        <v>213</v>
      </c>
      <c r="E26" s="124" t="s">
        <v>215</v>
      </c>
      <c r="F26" s="62"/>
      <c r="G26" s="56" t="str">
        <f>_xlfn.XLOOKUP('Owned vehicles'!K26,DB!N:N,DB!J:J,"Select Unit")</f>
        <v>Select Unit</v>
      </c>
      <c r="H26" s="178" t="s">
        <v>7955</v>
      </c>
      <c r="I26" s="61"/>
      <c r="J26" s="45" t="str">
        <f t="shared" si="6"/>
        <v>-</v>
      </c>
      <c r="K26" s="74" t="str">
        <f t="shared" si="0"/>
        <v>Scope 1Passenger vehiclesCars (by size)Large carHybrid</v>
      </c>
      <c r="L26" s="127" t="str">
        <f t="shared" si="1"/>
        <v>Scope2UK Electricity for EVsCars (by size)Large carHybrid</v>
      </c>
      <c r="M26" s="139"/>
    </row>
    <row r="27" spans="1:13" s="28" customFormat="1" ht="20.5" customHeight="1">
      <c r="A27" s="75" t="s">
        <v>442</v>
      </c>
      <c r="B27" s="33" t="s">
        <v>451</v>
      </c>
      <c r="C27" s="33" t="s">
        <v>617</v>
      </c>
      <c r="D27" s="33" t="s">
        <v>213</v>
      </c>
      <c r="E27" s="124" t="s">
        <v>10</v>
      </c>
      <c r="F27" s="62"/>
      <c r="G27" s="56" t="str">
        <f>_xlfn.XLOOKUP('Owned vehicles'!K27,DB!N:N,DB!J:J,"Select Unit")</f>
        <v>Select Unit</v>
      </c>
      <c r="H27" s="178" t="s">
        <v>7955</v>
      </c>
      <c r="I27" s="61"/>
      <c r="J27" s="45" t="str">
        <f t="shared" si="6"/>
        <v>-</v>
      </c>
      <c r="K27" s="74" t="str">
        <f t="shared" si="0"/>
        <v>Scope 1Passenger vehiclesCars (by size)Large carCNG</v>
      </c>
      <c r="L27" s="127" t="str">
        <f t="shared" si="1"/>
        <v>Scope2UK Electricity for EVsCars (by size)Large carCNG</v>
      </c>
      <c r="M27" s="139"/>
    </row>
    <row r="28" spans="1:13" s="28" customFormat="1" ht="20.5" customHeight="1">
      <c r="A28" s="75" t="s">
        <v>442</v>
      </c>
      <c r="B28" s="33" t="s">
        <v>451</v>
      </c>
      <c r="C28" s="33" t="s">
        <v>617</v>
      </c>
      <c r="D28" s="33" t="s">
        <v>213</v>
      </c>
      <c r="E28" s="124" t="s">
        <v>12</v>
      </c>
      <c r="F28" s="62"/>
      <c r="G28" s="56" t="str">
        <f>_xlfn.XLOOKUP('Owned vehicles'!K28,DB!N:N,DB!J:J,"Select Unit")</f>
        <v>Select Unit</v>
      </c>
      <c r="H28" s="178" t="s">
        <v>7955</v>
      </c>
      <c r="I28" s="61"/>
      <c r="J28" s="45" t="str">
        <f t="shared" si="6"/>
        <v>-</v>
      </c>
      <c r="K28" s="74" t="str">
        <f t="shared" si="0"/>
        <v>Scope 1Passenger vehiclesCars (by size)Large carLPG</v>
      </c>
      <c r="L28" s="127" t="str">
        <f t="shared" si="1"/>
        <v>Scope2UK Electricity for EVsCars (by size)Large carLPG</v>
      </c>
      <c r="M28" s="139"/>
    </row>
    <row r="29" spans="1:13" s="28" customFormat="1" ht="20.5" customHeight="1">
      <c r="A29" s="75" t="s">
        <v>442</v>
      </c>
      <c r="B29" s="33" t="s">
        <v>451</v>
      </c>
      <c r="C29" s="33" t="s">
        <v>617</v>
      </c>
      <c r="D29" s="33" t="s">
        <v>213</v>
      </c>
      <c r="E29" s="124" t="s">
        <v>208</v>
      </c>
      <c r="F29" s="62"/>
      <c r="G29" s="56" t="str">
        <f>_xlfn.XLOOKUP('Owned vehicles'!K29,DB!N:N,DB!J:J,"Select Unit")</f>
        <v>Select Unit</v>
      </c>
      <c r="H29" s="178" t="s">
        <v>7955</v>
      </c>
      <c r="I29" s="61"/>
      <c r="J29" s="45" t="str">
        <f t="shared" si="6"/>
        <v>-</v>
      </c>
      <c r="K29" s="74" t="str">
        <f t="shared" si="0"/>
        <v>Scope 1Passenger vehiclesCars (by size)Large carUnknown</v>
      </c>
      <c r="L29" s="127" t="str">
        <f t="shared" si="1"/>
        <v>Scope2UK Electricity for EVsCars (by size)Large carUnknown</v>
      </c>
      <c r="M29" s="139"/>
    </row>
    <row r="30" spans="1:13" s="28" customFormat="1" ht="20.5" customHeight="1">
      <c r="A30" s="75" t="s">
        <v>442</v>
      </c>
      <c r="B30" s="33" t="s">
        <v>451</v>
      </c>
      <c r="C30" s="33" t="s">
        <v>617</v>
      </c>
      <c r="D30" s="33" t="s">
        <v>213</v>
      </c>
      <c r="E30" s="124" t="s">
        <v>607</v>
      </c>
      <c r="F30" s="62"/>
      <c r="G30" s="56" t="str">
        <f>_xlfn.XLOOKUP('Owned vehicles'!K30,DB!N:N,DB!J:J,"Select Unit")</f>
        <v>Select Unit</v>
      </c>
      <c r="H30" s="163" t="str">
        <f>IF(OR(ISBLANK(F30),ISBLANK(G30),ISBLANK('Electricity; heat; cooling; T&amp;D'!$C$6)),"Select Country in 'Electricity, heat, cooling, T&amp;D' tab",INDEX(DB!J:J,MATCH(L30,DB!N:N,0))/$C$137*'Electricity; heat; cooling; T&amp;D'!$E$6)</f>
        <v>Select Country in 'Electricity, heat, cooling, T&amp;D' tab</v>
      </c>
      <c r="I30" s="61"/>
      <c r="J30" s="45" t="str">
        <f>IF(H30&lt;&gt;"Select Country in 'Electricity, heat, cooling, T&amp;D' tab",(G30+H30)*I30,"-")</f>
        <v>-</v>
      </c>
      <c r="K30" s="74" t="str">
        <f t="shared" si="0"/>
        <v>Scope 1Passenger vehiclesCars (by size)Large carPlug-in Hybrid Electric Vehicle</v>
      </c>
      <c r="L30" s="127" t="str">
        <f t="shared" ref="L30:L31" si="7">_xlfn.CONCAT("Scope 2UK electricity for EVs",C30,D30,E30,F30)</f>
        <v>Scope 2UK electricity for EVsCars (by size)Large carPlug-in Hybrid Electric Vehicle</v>
      </c>
      <c r="M30" s="139"/>
    </row>
    <row r="31" spans="1:13" s="28" customFormat="1" ht="20.5" customHeight="1">
      <c r="A31" s="75" t="s">
        <v>442</v>
      </c>
      <c r="B31" s="33" t="s">
        <v>451</v>
      </c>
      <c r="C31" s="33" t="s">
        <v>617</v>
      </c>
      <c r="D31" s="33" t="s">
        <v>213</v>
      </c>
      <c r="E31" s="124" t="s">
        <v>608</v>
      </c>
      <c r="F31" s="62"/>
      <c r="G31" s="56" t="str">
        <f>_xlfn.XLOOKUP('Owned vehicles'!K31,DB!N:N,DB!J:J,"Select Unit")</f>
        <v>Select Unit</v>
      </c>
      <c r="H31" s="163" t="str">
        <f>IF(OR(ISBLANK(F31),ISBLANK(G31),ISBLANK('Electricity; heat; cooling; T&amp;D'!$C$6)),"Select Country in 'Electricity, heat, cooling, T&amp;D' tab",INDEX(DB!J:J,MATCH(L31,DB!N:N,0))/$C$137*'Electricity; heat; cooling; T&amp;D'!$E$6)</f>
        <v>Select Country in 'Electricity, heat, cooling, T&amp;D' tab</v>
      </c>
      <c r="I31" s="61"/>
      <c r="J31" s="45" t="str">
        <f>IF(H31&lt;&gt;"Select Country in 'Electricity, heat, cooling, T&amp;D' tab",(G31+H31)*I31,"-")</f>
        <v>-</v>
      </c>
      <c r="K31" s="74" t="str">
        <f t="shared" si="0"/>
        <v>Scope 1Passenger vehiclesCars (by size)Large carBattery Electric Vehicle</v>
      </c>
      <c r="L31" s="127" t="str">
        <f t="shared" si="7"/>
        <v>Scope 2UK electricity for EVsCars (by size)Large carBattery Electric Vehicle</v>
      </c>
      <c r="M31" s="139"/>
    </row>
    <row r="32" spans="1:13" s="28" customFormat="1" ht="20.5" customHeight="1">
      <c r="A32" s="75" t="s">
        <v>442</v>
      </c>
      <c r="B32" s="33" t="s">
        <v>451</v>
      </c>
      <c r="C32" s="33" t="s">
        <v>617</v>
      </c>
      <c r="D32" s="33" t="s">
        <v>214</v>
      </c>
      <c r="E32" s="124" t="s">
        <v>141</v>
      </c>
      <c r="F32" s="62"/>
      <c r="G32" s="56" t="str">
        <f>_xlfn.XLOOKUP('Owned vehicles'!K32,DB!N:N,DB!J:J,"Select Unit")</f>
        <v>Select Unit</v>
      </c>
      <c r="H32" s="178" t="s">
        <v>7955</v>
      </c>
      <c r="I32" s="61"/>
      <c r="J32" s="45" t="str">
        <f t="shared" ref="J32:J37" si="8">IF(OR(ISBLANK(G32),ISBLANK(H32),ISBLANK(I32)),"-",(G32)*I32)</f>
        <v>-</v>
      </c>
      <c r="K32" s="74" t="str">
        <f t="shared" si="0"/>
        <v>Scope 1Passenger vehiclesCars (by size)Average carDiesel</v>
      </c>
      <c r="L32" s="127" t="str">
        <f t="shared" si="1"/>
        <v>Scope2UK Electricity for EVsCars (by size)Average carDiesel</v>
      </c>
      <c r="M32" s="139"/>
    </row>
    <row r="33" spans="1:13" s="28" customFormat="1" ht="20.5" customHeight="1">
      <c r="A33" s="75" t="s">
        <v>442</v>
      </c>
      <c r="B33" s="33" t="s">
        <v>451</v>
      </c>
      <c r="C33" s="33" t="s">
        <v>617</v>
      </c>
      <c r="D33" s="33" t="s">
        <v>214</v>
      </c>
      <c r="E33" s="124" t="s">
        <v>207</v>
      </c>
      <c r="F33" s="62"/>
      <c r="G33" s="56" t="str">
        <f>_xlfn.XLOOKUP('Owned vehicles'!K33,DB!N:N,DB!J:J,"Select Unit")</f>
        <v>Select Unit</v>
      </c>
      <c r="H33" s="178" t="s">
        <v>7955</v>
      </c>
      <c r="I33" s="61"/>
      <c r="J33" s="45" t="str">
        <f t="shared" si="8"/>
        <v>-</v>
      </c>
      <c r="K33" s="74" t="str">
        <f t="shared" si="0"/>
        <v>Scope 1Passenger vehiclesCars (by size)Average carPetrol</v>
      </c>
      <c r="L33" s="127" t="str">
        <f t="shared" si="1"/>
        <v>Scope2UK Electricity for EVsCars (by size)Average carPetrol</v>
      </c>
      <c r="M33" s="139"/>
    </row>
    <row r="34" spans="1:13" s="28" customFormat="1" ht="20.5" customHeight="1">
      <c r="A34" s="75" t="s">
        <v>442</v>
      </c>
      <c r="B34" s="33" t="s">
        <v>451</v>
      </c>
      <c r="C34" s="33" t="s">
        <v>617</v>
      </c>
      <c r="D34" s="33" t="s">
        <v>214</v>
      </c>
      <c r="E34" s="124" t="s">
        <v>215</v>
      </c>
      <c r="F34" s="62"/>
      <c r="G34" s="56" t="str">
        <f>_xlfn.XLOOKUP('Owned vehicles'!K34,DB!N:N,DB!J:J,"Select Unit")</f>
        <v>Select Unit</v>
      </c>
      <c r="H34" s="178" t="s">
        <v>7955</v>
      </c>
      <c r="I34" s="61"/>
      <c r="J34" s="45" t="str">
        <f t="shared" si="8"/>
        <v>-</v>
      </c>
      <c r="K34" s="74" t="str">
        <f t="shared" si="0"/>
        <v>Scope 1Passenger vehiclesCars (by size)Average carHybrid</v>
      </c>
      <c r="L34" s="127" t="str">
        <f t="shared" ref="L34:L93" si="9">_xlfn.CONCAT("Scope2UK Electricity for EVs",C34,D34,E34,F34)</f>
        <v>Scope2UK Electricity for EVsCars (by size)Average carHybrid</v>
      </c>
      <c r="M34" s="139"/>
    </row>
    <row r="35" spans="1:13" s="28" customFormat="1" ht="20.5" customHeight="1">
      <c r="A35" s="75" t="s">
        <v>442</v>
      </c>
      <c r="B35" s="33" t="s">
        <v>451</v>
      </c>
      <c r="C35" s="33" t="s">
        <v>617</v>
      </c>
      <c r="D35" s="33" t="s">
        <v>214</v>
      </c>
      <c r="E35" s="124" t="s">
        <v>10</v>
      </c>
      <c r="F35" s="62"/>
      <c r="G35" s="56" t="str">
        <f>_xlfn.XLOOKUP('Owned vehicles'!K35,DB!N:N,DB!J:J,"Select Unit")</f>
        <v>Select Unit</v>
      </c>
      <c r="H35" s="178" t="s">
        <v>7955</v>
      </c>
      <c r="I35" s="61"/>
      <c r="J35" s="45" t="str">
        <f t="shared" si="8"/>
        <v>-</v>
      </c>
      <c r="K35" s="74" t="str">
        <f t="shared" si="0"/>
        <v>Scope 1Passenger vehiclesCars (by size)Average carCNG</v>
      </c>
      <c r="L35" s="127" t="str">
        <f t="shared" si="9"/>
        <v>Scope2UK Electricity for EVsCars (by size)Average carCNG</v>
      </c>
      <c r="M35" s="139"/>
    </row>
    <row r="36" spans="1:13" s="28" customFormat="1" ht="20.5" customHeight="1">
      <c r="A36" s="75" t="s">
        <v>442</v>
      </c>
      <c r="B36" s="33" t="s">
        <v>451</v>
      </c>
      <c r="C36" s="33" t="s">
        <v>617</v>
      </c>
      <c r="D36" s="33" t="s">
        <v>214</v>
      </c>
      <c r="E36" s="124" t="s">
        <v>12</v>
      </c>
      <c r="F36" s="62"/>
      <c r="G36" s="56" t="str">
        <f>_xlfn.XLOOKUP('Owned vehicles'!K36,DB!N:N,DB!J:J,"Select Unit")</f>
        <v>Select Unit</v>
      </c>
      <c r="H36" s="178" t="s">
        <v>7955</v>
      </c>
      <c r="I36" s="61"/>
      <c r="J36" s="45" t="str">
        <f t="shared" si="8"/>
        <v>-</v>
      </c>
      <c r="K36" s="74" t="str">
        <f t="shared" si="0"/>
        <v>Scope 1Passenger vehiclesCars (by size)Average carLPG</v>
      </c>
      <c r="L36" s="127" t="str">
        <f t="shared" si="9"/>
        <v>Scope2UK Electricity for EVsCars (by size)Average carLPG</v>
      </c>
      <c r="M36" s="139"/>
    </row>
    <row r="37" spans="1:13" s="28" customFormat="1" ht="20.5" customHeight="1">
      <c r="A37" s="75" t="s">
        <v>442</v>
      </c>
      <c r="B37" s="33" t="s">
        <v>451</v>
      </c>
      <c r="C37" s="33" t="s">
        <v>617</v>
      </c>
      <c r="D37" s="33" t="s">
        <v>214</v>
      </c>
      <c r="E37" s="124" t="s">
        <v>208</v>
      </c>
      <c r="F37" s="62"/>
      <c r="G37" s="56" t="str">
        <f>_xlfn.XLOOKUP('Owned vehicles'!K37,DB!N:N,DB!J:J,"Select Unit")</f>
        <v>Select Unit</v>
      </c>
      <c r="H37" s="178" t="s">
        <v>7955</v>
      </c>
      <c r="I37" s="61"/>
      <c r="J37" s="45" t="str">
        <f t="shared" si="8"/>
        <v>-</v>
      </c>
      <c r="K37" s="74" t="str">
        <f t="shared" si="0"/>
        <v>Scope 1Passenger vehiclesCars (by size)Average carUnknown</v>
      </c>
      <c r="L37" s="127" t="str">
        <f t="shared" si="9"/>
        <v>Scope2UK Electricity for EVsCars (by size)Average carUnknown</v>
      </c>
      <c r="M37" s="139"/>
    </row>
    <row r="38" spans="1:13" s="28" customFormat="1" ht="20.5" customHeight="1">
      <c r="A38" s="75" t="s">
        <v>442</v>
      </c>
      <c r="B38" s="33" t="s">
        <v>451</v>
      </c>
      <c r="C38" s="33" t="s">
        <v>617</v>
      </c>
      <c r="D38" s="33" t="s">
        <v>214</v>
      </c>
      <c r="E38" s="124" t="s">
        <v>607</v>
      </c>
      <c r="F38" s="62"/>
      <c r="G38" s="56" t="str">
        <f>_xlfn.XLOOKUP('Owned vehicles'!K38,DB!N:N,DB!J:J,"Select Unit")</f>
        <v>Select Unit</v>
      </c>
      <c r="H38" s="163" t="str">
        <f>IF(OR(ISBLANK(F38),ISBLANK(G38),ISBLANK('Electricity; heat; cooling; T&amp;D'!$C$6)),"Select Country in 'Electricity, heat, cooling, T&amp;D' tab",INDEX(DB!J:J,MATCH(L38,DB!N:N,0))/$C$137*'Electricity; heat; cooling; T&amp;D'!$E$6)</f>
        <v>Select Country in 'Electricity, heat, cooling, T&amp;D' tab</v>
      </c>
      <c r="I38" s="61"/>
      <c r="J38" s="45" t="str">
        <f>IF(H38&lt;&gt;"Select Country in 'Electricity, heat, cooling, T&amp;D' tab",(G38+H38)*I38,"-")</f>
        <v>-</v>
      </c>
      <c r="K38" s="74" t="str">
        <f t="shared" si="0"/>
        <v>Scope 1Passenger vehiclesCars (by size)Average carPlug-in Hybrid Electric Vehicle</v>
      </c>
      <c r="L38" s="127" t="str">
        <f t="shared" ref="L38:L39" si="10">_xlfn.CONCAT("Scope 2UK electricity for EVs",C38,D38,E38,F38)</f>
        <v>Scope 2UK electricity for EVsCars (by size)Average carPlug-in Hybrid Electric Vehicle</v>
      </c>
      <c r="M38" s="139"/>
    </row>
    <row r="39" spans="1:13" s="28" customFormat="1" ht="20.5" customHeight="1">
      <c r="A39" s="75" t="s">
        <v>442</v>
      </c>
      <c r="B39" s="33" t="s">
        <v>451</v>
      </c>
      <c r="C39" s="33" t="s">
        <v>617</v>
      </c>
      <c r="D39" s="33" t="s">
        <v>214</v>
      </c>
      <c r="E39" s="124" t="s">
        <v>608</v>
      </c>
      <c r="F39" s="62"/>
      <c r="G39" s="56" t="str">
        <f>_xlfn.XLOOKUP('Owned vehicles'!K39,DB!N:N,DB!J:J,"Select Unit")</f>
        <v>Select Unit</v>
      </c>
      <c r="H39" s="163" t="str">
        <f>IF(OR(ISBLANK(F39),ISBLANK(G39),ISBLANK('Electricity; heat; cooling; T&amp;D'!$C$6)),"Select Country in 'Electricity, heat, cooling, T&amp;D' tab",INDEX(DB!J:J,MATCH(L39,DB!N:N,0))/$C$137*'Electricity; heat; cooling; T&amp;D'!$E$6)</f>
        <v>Select Country in 'Electricity, heat, cooling, T&amp;D' tab</v>
      </c>
      <c r="I39" s="61"/>
      <c r="J39" s="45" t="str">
        <f>IF(H39&lt;&gt;"Select Country in 'Electricity, heat, cooling, T&amp;D' tab",(G39+H39)*I39,"-")</f>
        <v>-</v>
      </c>
      <c r="K39" s="74" t="str">
        <f t="shared" si="0"/>
        <v>Scope 1Passenger vehiclesCars (by size)Average carBattery Electric Vehicle</v>
      </c>
      <c r="L39" s="127" t="str">
        <f t="shared" si="10"/>
        <v>Scope 2UK electricity for EVsCars (by size)Average carBattery Electric Vehicle</v>
      </c>
      <c r="M39" s="139"/>
    </row>
    <row r="40" spans="1:13" s="28" customFormat="1" ht="20.5" customHeight="1">
      <c r="A40" s="75" t="s">
        <v>442</v>
      </c>
      <c r="B40" s="33" t="s">
        <v>451</v>
      </c>
      <c r="C40" s="33" t="s">
        <v>216</v>
      </c>
      <c r="D40" s="33" t="s">
        <v>133</v>
      </c>
      <c r="E40" s="124"/>
      <c r="F40" s="62"/>
      <c r="G40" s="56" t="str">
        <f>_xlfn.XLOOKUP('Owned vehicles'!K40,DB!N:N,DB!J:J,"Select Unit")</f>
        <v>Select Unit</v>
      </c>
      <c r="H40" s="178" t="s">
        <v>7955</v>
      </c>
      <c r="I40" s="61"/>
      <c r="J40" s="45" t="str">
        <f t="shared" ref="J40:J48" si="11">IF(OR(ISBLANK(G40),ISBLANK(H40),ISBLANK(I40)),"-",(G40)*I40)</f>
        <v>-</v>
      </c>
      <c r="K40" s="74" t="str">
        <f t="shared" si="0"/>
        <v>Scope 1Passenger vehiclesMotorbikeSmall</v>
      </c>
      <c r="L40" s="127" t="str">
        <f t="shared" si="9"/>
        <v>Scope2UK Electricity for EVsMotorbikeSmall</v>
      </c>
      <c r="M40" s="139"/>
    </row>
    <row r="41" spans="1:13" s="28" customFormat="1" ht="20.5" customHeight="1">
      <c r="A41" s="75" t="s">
        <v>442</v>
      </c>
      <c r="B41" s="33" t="s">
        <v>451</v>
      </c>
      <c r="C41" s="33" t="s">
        <v>216</v>
      </c>
      <c r="D41" s="33" t="s">
        <v>209</v>
      </c>
      <c r="E41" s="124"/>
      <c r="F41" s="62"/>
      <c r="G41" s="56" t="str">
        <f>_xlfn.XLOOKUP('Owned vehicles'!K41,DB!N:N,DB!J:J,"Select Unit")</f>
        <v>Select Unit</v>
      </c>
      <c r="H41" s="178" t="s">
        <v>7955</v>
      </c>
      <c r="I41" s="61"/>
      <c r="J41" s="45" t="str">
        <f t="shared" si="11"/>
        <v>-</v>
      </c>
      <c r="K41" s="74" t="str">
        <f t="shared" si="0"/>
        <v>Scope 1Passenger vehiclesMotorbikeMedium</v>
      </c>
      <c r="L41" s="127" t="str">
        <f t="shared" si="9"/>
        <v>Scope2UK Electricity for EVsMotorbikeMedium</v>
      </c>
      <c r="M41" s="139"/>
    </row>
    <row r="42" spans="1:13" s="28" customFormat="1" ht="20.5" customHeight="1">
      <c r="A42" s="75" t="s">
        <v>442</v>
      </c>
      <c r="B42" s="33" t="s">
        <v>451</v>
      </c>
      <c r="C42" s="33" t="s">
        <v>216</v>
      </c>
      <c r="D42" s="33" t="s">
        <v>210</v>
      </c>
      <c r="E42" s="124"/>
      <c r="F42" s="62"/>
      <c r="G42" s="56" t="str">
        <f>_xlfn.XLOOKUP('Owned vehicles'!K42,DB!N:N,DB!J:J,"Select Unit")</f>
        <v>Select Unit</v>
      </c>
      <c r="H42" s="178" t="s">
        <v>7955</v>
      </c>
      <c r="I42" s="61"/>
      <c r="J42" s="45" t="str">
        <f t="shared" si="11"/>
        <v>-</v>
      </c>
      <c r="K42" s="74" t="str">
        <f t="shared" si="0"/>
        <v>Scope 1Passenger vehiclesMotorbikeLarge</v>
      </c>
      <c r="L42" s="127" t="str">
        <f t="shared" si="9"/>
        <v>Scope2UK Electricity for EVsMotorbikeLarge</v>
      </c>
      <c r="M42" s="139"/>
    </row>
    <row r="43" spans="1:13" ht="20.5" customHeight="1">
      <c r="A43" s="109" t="s">
        <v>442</v>
      </c>
      <c r="B43" s="33" t="s">
        <v>451</v>
      </c>
      <c r="C43" s="33" t="s">
        <v>216</v>
      </c>
      <c r="D43" s="33" t="s">
        <v>211</v>
      </c>
      <c r="E43" s="124"/>
      <c r="F43" s="62"/>
      <c r="G43" s="56" t="str">
        <f>_xlfn.XLOOKUP('Owned vehicles'!K43,DB!N:N,DB!J:J,"Select Unit")</f>
        <v>Select Unit</v>
      </c>
      <c r="H43" s="178" t="s">
        <v>7955</v>
      </c>
      <c r="I43" s="61"/>
      <c r="J43" s="45" t="str">
        <f t="shared" si="11"/>
        <v>-</v>
      </c>
      <c r="K43" s="74" t="str">
        <f t="shared" si="0"/>
        <v>Scope 1Passenger vehiclesMotorbikeAverage</v>
      </c>
      <c r="L43" s="127" t="str">
        <f t="shared" si="9"/>
        <v>Scope2UK Electricity for EVsMotorbikeAverage</v>
      </c>
    </row>
    <row r="44" spans="1:13" ht="20.5" customHeight="1">
      <c r="A44" s="109" t="s">
        <v>442</v>
      </c>
      <c r="B44" s="33" t="s">
        <v>453</v>
      </c>
      <c r="C44" s="33" t="s">
        <v>217</v>
      </c>
      <c r="D44" s="33" t="s">
        <v>618</v>
      </c>
      <c r="E44" s="124" t="s">
        <v>141</v>
      </c>
      <c r="F44" s="62"/>
      <c r="G44" s="56" t="str">
        <f>_xlfn.XLOOKUP('Owned vehicles'!K44,DB!N:N,DB!J:J,"Select Unit")</f>
        <v>Select Unit</v>
      </c>
      <c r="H44" s="178" t="s">
        <v>7955</v>
      </c>
      <c r="I44" s="61"/>
      <c r="J44" s="45" t="str">
        <f t="shared" si="11"/>
        <v>-</v>
      </c>
      <c r="K44" s="74" t="str">
        <f t="shared" si="0"/>
        <v>Scope 1Delivery vehiclesVansClass I (up to 1.305 tonnes)Diesel</v>
      </c>
      <c r="L44" s="127" t="str">
        <f t="shared" si="9"/>
        <v>Scope2UK Electricity for EVsVansClass I (up to 1.305 tonnes)Diesel</v>
      </c>
    </row>
    <row r="45" spans="1:13" ht="20.5" customHeight="1">
      <c r="A45" s="109" t="s">
        <v>442</v>
      </c>
      <c r="B45" s="33" t="s">
        <v>453</v>
      </c>
      <c r="C45" s="33" t="s">
        <v>217</v>
      </c>
      <c r="D45" s="33" t="s">
        <v>618</v>
      </c>
      <c r="E45" s="124" t="s">
        <v>207</v>
      </c>
      <c r="F45" s="62"/>
      <c r="G45" s="56" t="str">
        <f>_xlfn.XLOOKUP('Owned vehicles'!K45,DB!N:N,DB!J:J,"Select Unit")</f>
        <v>Select Unit</v>
      </c>
      <c r="H45" s="178" t="s">
        <v>7955</v>
      </c>
      <c r="I45" s="61"/>
      <c r="J45" s="45" t="str">
        <f t="shared" si="11"/>
        <v>-</v>
      </c>
      <c r="K45" s="74" t="str">
        <f t="shared" si="0"/>
        <v>Scope 1Delivery vehiclesVansClass I (up to 1.305 tonnes)Petrol</v>
      </c>
      <c r="L45" s="127" t="str">
        <f t="shared" si="9"/>
        <v>Scope2UK Electricity for EVsVansClass I (up to 1.305 tonnes)Petrol</v>
      </c>
    </row>
    <row r="46" spans="1:13" ht="20.5" customHeight="1">
      <c r="A46" s="109" t="s">
        <v>442</v>
      </c>
      <c r="B46" s="33" t="s">
        <v>453</v>
      </c>
      <c r="C46" s="33" t="s">
        <v>217</v>
      </c>
      <c r="D46" s="33" t="s">
        <v>618</v>
      </c>
      <c r="E46" s="124" t="s">
        <v>10</v>
      </c>
      <c r="F46" s="62"/>
      <c r="G46" s="56" t="str">
        <f>_xlfn.XLOOKUP('Owned vehicles'!K46,DB!N:N,DB!J:J,"Select Unit")</f>
        <v>Select Unit</v>
      </c>
      <c r="H46" s="178" t="s">
        <v>7955</v>
      </c>
      <c r="I46" s="61"/>
      <c r="J46" s="45" t="str">
        <f t="shared" si="11"/>
        <v>-</v>
      </c>
      <c r="K46" s="74" t="str">
        <f t="shared" si="0"/>
        <v>Scope 1Delivery vehiclesVansClass I (up to 1.305 tonnes)CNG</v>
      </c>
      <c r="L46" s="127" t="str">
        <f t="shared" ref="L46:L47" si="12">_xlfn.CONCAT("Scope 2UK electricity for EVs",C46,D46,E46,F46)</f>
        <v>Scope 2UK electricity for EVsVansClass I (up to 1.305 tonnes)CNG</v>
      </c>
    </row>
    <row r="47" spans="1:13" ht="20.5" customHeight="1">
      <c r="A47" s="109" t="s">
        <v>442</v>
      </c>
      <c r="B47" s="33" t="s">
        <v>453</v>
      </c>
      <c r="C47" s="33" t="s">
        <v>217</v>
      </c>
      <c r="D47" s="33" t="s">
        <v>618</v>
      </c>
      <c r="E47" s="124" t="s">
        <v>12</v>
      </c>
      <c r="F47" s="62"/>
      <c r="G47" s="56" t="str">
        <f>_xlfn.XLOOKUP('Owned vehicles'!K47,DB!N:N,DB!J:J,"Select Unit")</f>
        <v>Select Unit</v>
      </c>
      <c r="H47" s="178" t="s">
        <v>7955</v>
      </c>
      <c r="I47" s="61"/>
      <c r="J47" s="45" t="str">
        <f t="shared" si="11"/>
        <v>-</v>
      </c>
      <c r="K47" s="74" t="str">
        <f t="shared" ref="K47:K102" si="13">_xlfn.CONCAT(A47,B47,C47,D47,E47,F47)</f>
        <v>Scope 1Delivery vehiclesVansClass I (up to 1.305 tonnes)LPG</v>
      </c>
      <c r="L47" s="127" t="str">
        <f t="shared" si="12"/>
        <v>Scope 2UK electricity for EVsVansClass I (up to 1.305 tonnes)LPG</v>
      </c>
    </row>
    <row r="48" spans="1:13" ht="20.5" customHeight="1">
      <c r="A48" s="109" t="s">
        <v>442</v>
      </c>
      <c r="B48" s="33" t="s">
        <v>453</v>
      </c>
      <c r="C48" s="33" t="s">
        <v>217</v>
      </c>
      <c r="D48" s="33" t="s">
        <v>618</v>
      </c>
      <c r="E48" s="124" t="s">
        <v>208</v>
      </c>
      <c r="F48" s="62"/>
      <c r="G48" s="56" t="str">
        <f>_xlfn.XLOOKUP('Owned vehicles'!K48,DB!N:N,DB!J:J,"Select Unit")</f>
        <v>Select Unit</v>
      </c>
      <c r="H48" s="178" t="s">
        <v>7955</v>
      </c>
      <c r="I48" s="61"/>
      <c r="J48" s="45" t="str">
        <f t="shared" si="11"/>
        <v>-</v>
      </c>
      <c r="K48" s="74" t="str">
        <f t="shared" si="13"/>
        <v>Scope 1Delivery vehiclesVansClass I (up to 1.305 tonnes)Unknown</v>
      </c>
      <c r="L48" s="127" t="str">
        <f t="shared" si="9"/>
        <v>Scope2UK Electricity for EVsVansClass I (up to 1.305 tonnes)Unknown</v>
      </c>
    </row>
    <row r="49" spans="1:12" ht="20.5" customHeight="1">
      <c r="A49" s="109" t="s">
        <v>442</v>
      </c>
      <c r="B49" s="33" t="s">
        <v>453</v>
      </c>
      <c r="C49" s="33" t="s">
        <v>217</v>
      </c>
      <c r="D49" s="33" t="s">
        <v>618</v>
      </c>
      <c r="E49" s="124" t="s">
        <v>607</v>
      </c>
      <c r="F49" s="62"/>
      <c r="G49" s="56" t="str">
        <f>_xlfn.XLOOKUP('Owned vehicles'!K49,DB!N:N,DB!J:J,"Select Unit")</f>
        <v>Select Unit</v>
      </c>
      <c r="H49" s="163" t="str">
        <f>IF(OR(ISBLANK(F46),ISBLANK(G46),ISBLANK('Electricity; heat; cooling; T&amp;D'!$C$6)),"Select Country in 'Electricity, heat, cooling, T&amp;D' tab",INDEX(DB!J:J,MATCH(L46,DB!N:N,0))/$C$137*'Electricity; heat; cooling; T&amp;D'!$E$6)</f>
        <v>Select Country in 'Electricity, heat, cooling, T&amp;D' tab</v>
      </c>
      <c r="I49" s="61"/>
      <c r="J49" s="45" t="str">
        <f>IF(H49&lt;&gt;"Select Country in 'Electricity, heat, cooling, T&amp;D' tab",(G49+H49)*I49,"-")</f>
        <v>-</v>
      </c>
      <c r="K49" s="74" t="str">
        <f t="shared" si="13"/>
        <v>Scope 1Delivery vehiclesVansClass I (up to 1.305 tonnes)Plug-in Hybrid Electric Vehicle</v>
      </c>
      <c r="L49" s="127" t="str">
        <f t="shared" si="9"/>
        <v>Scope2UK Electricity for EVsVansClass I (up to 1.305 tonnes)Plug-in Hybrid Electric Vehicle</v>
      </c>
    </row>
    <row r="50" spans="1:12" ht="20.5" customHeight="1">
      <c r="A50" s="109" t="s">
        <v>442</v>
      </c>
      <c r="B50" s="33" t="s">
        <v>453</v>
      </c>
      <c r="C50" s="33" t="s">
        <v>217</v>
      </c>
      <c r="D50" s="33" t="s">
        <v>618</v>
      </c>
      <c r="E50" s="124" t="s">
        <v>608</v>
      </c>
      <c r="F50" s="62"/>
      <c r="G50" s="56" t="str">
        <f>_xlfn.XLOOKUP('Owned vehicles'!K50,DB!N:N,DB!J:J,"Select Unit")</f>
        <v>Select Unit</v>
      </c>
      <c r="H50" s="163" t="str">
        <f>IF(OR(ISBLANK(F47),ISBLANK(G47),ISBLANK('Electricity; heat; cooling; T&amp;D'!$C$6)),"Select Country in 'Electricity, heat, cooling, T&amp;D' tab",INDEX(DB!J:J,MATCH(L47,DB!N:N,0))/$C$137*'Electricity; heat; cooling; T&amp;D'!$E$6)</f>
        <v>Select Country in 'Electricity, heat, cooling, T&amp;D' tab</v>
      </c>
      <c r="I50" s="61"/>
      <c r="J50" s="45" t="str">
        <f>IF(H50&lt;&gt;"Select Country in 'Electricity, heat, cooling, T&amp;D' tab",(G50+H50)*I50,"-")</f>
        <v>-</v>
      </c>
      <c r="K50" s="74" t="str">
        <f t="shared" si="13"/>
        <v>Scope 1Delivery vehiclesVansClass I (up to 1.305 tonnes)Battery Electric Vehicle</v>
      </c>
      <c r="L50" s="127" t="str">
        <f t="shared" si="9"/>
        <v>Scope2UK Electricity for EVsVansClass I (up to 1.305 tonnes)Battery Electric Vehicle</v>
      </c>
    </row>
    <row r="51" spans="1:12" ht="20.5" customHeight="1">
      <c r="A51" s="109" t="s">
        <v>442</v>
      </c>
      <c r="B51" s="33" t="s">
        <v>453</v>
      </c>
      <c r="C51" s="33" t="s">
        <v>217</v>
      </c>
      <c r="D51" s="33" t="s">
        <v>619</v>
      </c>
      <c r="E51" s="124" t="s">
        <v>141</v>
      </c>
      <c r="F51" s="62"/>
      <c r="G51" s="56" t="str">
        <f>_xlfn.XLOOKUP('Owned vehicles'!K51,DB!N:N,DB!J:J,"Select Unit")</f>
        <v>Select Unit</v>
      </c>
      <c r="H51" s="178" t="s">
        <v>7955</v>
      </c>
      <c r="I51" s="61"/>
      <c r="J51" s="45" t="str">
        <f t="shared" ref="J51:J55" si="14">IF(OR(ISBLANK(G51),ISBLANK(H51),ISBLANK(I51)),"-",(G51)*I51)</f>
        <v>-</v>
      </c>
      <c r="K51" s="74" t="str">
        <f t="shared" si="13"/>
        <v>Scope 1Delivery vehiclesVansClass II (1.305 to 1.74 tonnes)Diesel</v>
      </c>
      <c r="L51" s="127" t="str">
        <f t="shared" si="9"/>
        <v>Scope2UK Electricity for EVsVansClass II (1.305 to 1.74 tonnes)Diesel</v>
      </c>
    </row>
    <row r="52" spans="1:12" ht="20.5" customHeight="1">
      <c r="A52" s="109" t="s">
        <v>442</v>
      </c>
      <c r="B52" s="33" t="s">
        <v>453</v>
      </c>
      <c r="C52" s="33" t="s">
        <v>217</v>
      </c>
      <c r="D52" s="33" t="s">
        <v>619</v>
      </c>
      <c r="E52" s="124" t="s">
        <v>207</v>
      </c>
      <c r="F52" s="62"/>
      <c r="G52" s="56" t="str">
        <f>_xlfn.XLOOKUP('Owned vehicles'!K52,DB!N:N,DB!J:J,"Select Unit")</f>
        <v>Select Unit</v>
      </c>
      <c r="H52" s="178" t="s">
        <v>7955</v>
      </c>
      <c r="I52" s="61"/>
      <c r="J52" s="45" t="str">
        <f t="shared" si="14"/>
        <v>-</v>
      </c>
      <c r="K52" s="74" t="str">
        <f t="shared" si="13"/>
        <v>Scope 1Delivery vehiclesVansClass II (1.305 to 1.74 tonnes)Petrol</v>
      </c>
      <c r="L52" s="127" t="str">
        <f t="shared" si="9"/>
        <v>Scope2UK Electricity for EVsVansClass II (1.305 to 1.74 tonnes)Petrol</v>
      </c>
    </row>
    <row r="53" spans="1:12" ht="20.5" customHeight="1">
      <c r="A53" s="109" t="s">
        <v>442</v>
      </c>
      <c r="B53" s="33" t="s">
        <v>453</v>
      </c>
      <c r="C53" s="33" t="s">
        <v>217</v>
      </c>
      <c r="D53" s="33" t="s">
        <v>619</v>
      </c>
      <c r="E53" s="124" t="s">
        <v>10</v>
      </c>
      <c r="F53" s="62"/>
      <c r="G53" s="56" t="str">
        <f>_xlfn.XLOOKUP('Owned vehicles'!K53,DB!N:N,DB!J:J,"Select Unit")</f>
        <v>Select Unit</v>
      </c>
      <c r="H53" s="178" t="s">
        <v>7955</v>
      </c>
      <c r="I53" s="61"/>
      <c r="J53" s="45" t="str">
        <f t="shared" si="14"/>
        <v>-</v>
      </c>
      <c r="K53" s="74" t="str">
        <f t="shared" si="13"/>
        <v>Scope 1Delivery vehiclesVansClass II (1.305 to 1.74 tonnes)CNG</v>
      </c>
      <c r="L53" s="127" t="str">
        <f t="shared" si="9"/>
        <v>Scope2UK Electricity for EVsVansClass II (1.305 to 1.74 tonnes)CNG</v>
      </c>
    </row>
    <row r="54" spans="1:12" ht="20.5" customHeight="1">
      <c r="A54" s="109" t="s">
        <v>442</v>
      </c>
      <c r="B54" s="33" t="s">
        <v>453</v>
      </c>
      <c r="C54" s="33" t="s">
        <v>217</v>
      </c>
      <c r="D54" s="33" t="s">
        <v>619</v>
      </c>
      <c r="E54" s="124" t="s">
        <v>12</v>
      </c>
      <c r="F54" s="62"/>
      <c r="G54" s="56" t="str">
        <f>_xlfn.XLOOKUP('Owned vehicles'!K54,DB!N:N,DB!J:J,"Select Unit")</f>
        <v>Select Unit</v>
      </c>
      <c r="H54" s="178" t="s">
        <v>7955</v>
      </c>
      <c r="I54" s="61"/>
      <c r="J54" s="45" t="str">
        <f t="shared" si="14"/>
        <v>-</v>
      </c>
      <c r="K54" s="74" t="str">
        <f t="shared" si="13"/>
        <v>Scope 1Delivery vehiclesVansClass II (1.305 to 1.74 tonnes)LPG</v>
      </c>
      <c r="L54" s="127" t="str">
        <f t="shared" ref="L54:L55" si="15">_xlfn.CONCAT("Scope 2UK electricity for EVs",C54,D54,E54,F54)</f>
        <v>Scope 2UK electricity for EVsVansClass II (1.305 to 1.74 tonnes)LPG</v>
      </c>
    </row>
    <row r="55" spans="1:12" ht="20.5" customHeight="1">
      <c r="A55" s="109" t="s">
        <v>442</v>
      </c>
      <c r="B55" s="33" t="s">
        <v>453</v>
      </c>
      <c r="C55" s="33" t="s">
        <v>217</v>
      </c>
      <c r="D55" s="33" t="s">
        <v>619</v>
      </c>
      <c r="E55" s="124" t="s">
        <v>208</v>
      </c>
      <c r="F55" s="62"/>
      <c r="G55" s="56" t="str">
        <f>_xlfn.XLOOKUP('Owned vehicles'!K55,DB!N:N,DB!J:J,"Select Unit")</f>
        <v>Select Unit</v>
      </c>
      <c r="H55" s="178" t="s">
        <v>7955</v>
      </c>
      <c r="I55" s="61"/>
      <c r="J55" s="45" t="str">
        <f t="shared" si="14"/>
        <v>-</v>
      </c>
      <c r="K55" s="74" t="str">
        <f t="shared" si="13"/>
        <v>Scope 1Delivery vehiclesVansClass II (1.305 to 1.74 tonnes)Unknown</v>
      </c>
      <c r="L55" s="127" t="str">
        <f t="shared" si="15"/>
        <v>Scope 2UK electricity for EVsVansClass II (1.305 to 1.74 tonnes)Unknown</v>
      </c>
    </row>
    <row r="56" spans="1:12" ht="20.5" customHeight="1">
      <c r="A56" s="109" t="s">
        <v>442</v>
      </c>
      <c r="B56" s="33" t="s">
        <v>453</v>
      </c>
      <c r="C56" s="33" t="s">
        <v>217</v>
      </c>
      <c r="D56" s="33" t="s">
        <v>619</v>
      </c>
      <c r="E56" s="124" t="s">
        <v>607</v>
      </c>
      <c r="F56" s="62"/>
      <c r="G56" s="56" t="str">
        <f>_xlfn.XLOOKUP('Owned vehicles'!K56,DB!N:N,DB!J:J,"Select Unit")</f>
        <v>Select Unit</v>
      </c>
      <c r="H56" s="163" t="str">
        <f>IF(OR(ISBLANK(F54),ISBLANK(G54),ISBLANK('Electricity; heat; cooling; T&amp;D'!$C$6)),"Select Country in 'Electricity, heat, cooling, T&amp;D' tab",INDEX(DB!J:J,MATCH(L54,DB!N:N,0))/$C$137*'Electricity; heat; cooling; T&amp;D'!$E$6)</f>
        <v>Select Country in 'Electricity, heat, cooling, T&amp;D' tab</v>
      </c>
      <c r="I56" s="61"/>
      <c r="J56" s="45" t="str">
        <f>IF(H56&lt;&gt;"Select Country in 'Electricity, heat, cooling, T&amp;D' tab",(G56+H56)*I56,"-")</f>
        <v>-</v>
      </c>
      <c r="K56" s="74" t="str">
        <f t="shared" si="13"/>
        <v>Scope 1Delivery vehiclesVansClass II (1.305 to 1.74 tonnes)Plug-in Hybrid Electric Vehicle</v>
      </c>
      <c r="L56" s="127" t="str">
        <f t="shared" si="9"/>
        <v>Scope2UK Electricity for EVsVansClass II (1.305 to 1.74 tonnes)Plug-in Hybrid Electric Vehicle</v>
      </c>
    </row>
    <row r="57" spans="1:12" ht="20.5" customHeight="1">
      <c r="A57" s="109" t="s">
        <v>442</v>
      </c>
      <c r="B57" s="33" t="s">
        <v>453</v>
      </c>
      <c r="C57" s="33" t="s">
        <v>217</v>
      </c>
      <c r="D57" s="33" t="s">
        <v>619</v>
      </c>
      <c r="E57" s="124" t="s">
        <v>608</v>
      </c>
      <c r="F57" s="62"/>
      <c r="G57" s="56" t="str">
        <f>_xlfn.XLOOKUP('Owned vehicles'!K57,DB!N:N,DB!J:J,"Select Unit")</f>
        <v>Select Unit</v>
      </c>
      <c r="H57" s="163" t="str">
        <f>IF(OR(ISBLANK(F55),ISBLANK(G55),ISBLANK('Electricity; heat; cooling; T&amp;D'!$C$6)),"Select Country in 'Electricity, heat, cooling, T&amp;D' tab",INDEX(DB!J:J,MATCH(L55,DB!N:N,0))/$C$137*'Electricity; heat; cooling; T&amp;D'!$E$6)</f>
        <v>Select Country in 'Electricity, heat, cooling, T&amp;D' tab</v>
      </c>
      <c r="I57" s="61"/>
      <c r="J57" s="45" t="str">
        <f>IF(H57&lt;&gt;"Select Country in 'Electricity, heat, cooling, T&amp;D' tab",(G57+H57)*I57,"-")</f>
        <v>-</v>
      </c>
      <c r="K57" s="74" t="str">
        <f t="shared" si="13"/>
        <v>Scope 1Delivery vehiclesVansClass II (1.305 to 1.74 tonnes)Battery Electric Vehicle</v>
      </c>
      <c r="L57" s="127" t="str">
        <f t="shared" si="9"/>
        <v>Scope2UK Electricity for EVsVansClass II (1.305 to 1.74 tonnes)Battery Electric Vehicle</v>
      </c>
    </row>
    <row r="58" spans="1:12" ht="20.5" customHeight="1">
      <c r="A58" s="109" t="s">
        <v>442</v>
      </c>
      <c r="B58" s="33" t="s">
        <v>453</v>
      </c>
      <c r="C58" s="33" t="s">
        <v>217</v>
      </c>
      <c r="D58" s="33" t="s">
        <v>620</v>
      </c>
      <c r="E58" s="124" t="s">
        <v>141</v>
      </c>
      <c r="F58" s="62"/>
      <c r="G58" s="56" t="str">
        <f>_xlfn.XLOOKUP('Owned vehicles'!K58,DB!N:N,DB!J:J,"Select Unit")</f>
        <v>Select Unit</v>
      </c>
      <c r="H58" s="178" t="s">
        <v>7955</v>
      </c>
      <c r="I58" s="61"/>
      <c r="J58" s="45" t="str">
        <f t="shared" ref="J58:J62" si="16">IF(OR(ISBLANK(G58),ISBLANK(H58),ISBLANK(I58)),"-",(G58)*I58)</f>
        <v>-</v>
      </c>
      <c r="K58" s="74" t="str">
        <f t="shared" si="13"/>
        <v>Scope 1Delivery vehiclesVansClass III (1.74 to 3.5 tonnes)Diesel</v>
      </c>
      <c r="L58" s="127" t="str">
        <f t="shared" si="9"/>
        <v>Scope2UK Electricity for EVsVansClass III (1.74 to 3.5 tonnes)Diesel</v>
      </c>
    </row>
    <row r="59" spans="1:12" ht="20.5" customHeight="1">
      <c r="A59" s="109" t="s">
        <v>442</v>
      </c>
      <c r="B59" s="33" t="s">
        <v>453</v>
      </c>
      <c r="C59" s="33" t="s">
        <v>217</v>
      </c>
      <c r="D59" s="33" t="s">
        <v>620</v>
      </c>
      <c r="E59" s="124" t="s">
        <v>207</v>
      </c>
      <c r="F59" s="62"/>
      <c r="G59" s="56" t="str">
        <f>_xlfn.XLOOKUP('Owned vehicles'!K59,DB!N:N,DB!J:J,"Select Unit")</f>
        <v>Select Unit</v>
      </c>
      <c r="H59" s="178" t="s">
        <v>7955</v>
      </c>
      <c r="I59" s="61"/>
      <c r="J59" s="45" t="str">
        <f t="shared" si="16"/>
        <v>-</v>
      </c>
      <c r="K59" s="74" t="str">
        <f t="shared" si="13"/>
        <v>Scope 1Delivery vehiclesVansClass III (1.74 to 3.5 tonnes)Petrol</v>
      </c>
      <c r="L59" s="127" t="str">
        <f t="shared" si="9"/>
        <v>Scope2UK Electricity for EVsVansClass III (1.74 to 3.5 tonnes)Petrol</v>
      </c>
    </row>
    <row r="60" spans="1:12" ht="20.5" customHeight="1">
      <c r="A60" s="109" t="s">
        <v>442</v>
      </c>
      <c r="B60" s="33" t="s">
        <v>453</v>
      </c>
      <c r="C60" s="33" t="s">
        <v>217</v>
      </c>
      <c r="D60" s="33" t="s">
        <v>620</v>
      </c>
      <c r="E60" s="124" t="s">
        <v>10</v>
      </c>
      <c r="F60" s="62"/>
      <c r="G60" s="56" t="str">
        <f>_xlfn.XLOOKUP('Owned vehicles'!K60,DB!N:N,DB!J:J,"Select Unit")</f>
        <v>Select Unit</v>
      </c>
      <c r="H60" s="178" t="s">
        <v>7955</v>
      </c>
      <c r="I60" s="61"/>
      <c r="J60" s="45" t="str">
        <f t="shared" si="16"/>
        <v>-</v>
      </c>
      <c r="K60" s="74" t="str">
        <f t="shared" si="13"/>
        <v>Scope 1Delivery vehiclesVansClass III (1.74 to 3.5 tonnes)CNG</v>
      </c>
      <c r="L60" s="127" t="str">
        <f t="shared" si="9"/>
        <v>Scope2UK Electricity for EVsVansClass III (1.74 to 3.5 tonnes)CNG</v>
      </c>
    </row>
    <row r="61" spans="1:12" ht="20.5" customHeight="1">
      <c r="A61" s="109" t="s">
        <v>442</v>
      </c>
      <c r="B61" s="33" t="s">
        <v>453</v>
      </c>
      <c r="C61" s="33" t="s">
        <v>217</v>
      </c>
      <c r="D61" s="33" t="s">
        <v>620</v>
      </c>
      <c r="E61" s="124" t="s">
        <v>12</v>
      </c>
      <c r="F61" s="62"/>
      <c r="G61" s="56" t="str">
        <f>_xlfn.XLOOKUP('Owned vehicles'!K61,DB!N:N,DB!J:J,"Select Unit")</f>
        <v>Select Unit</v>
      </c>
      <c r="H61" s="178" t="s">
        <v>7955</v>
      </c>
      <c r="I61" s="61"/>
      <c r="J61" s="45" t="str">
        <f t="shared" si="16"/>
        <v>-</v>
      </c>
      <c r="K61" s="74" t="str">
        <f t="shared" si="13"/>
        <v>Scope 1Delivery vehiclesVansClass III (1.74 to 3.5 tonnes)LPG</v>
      </c>
      <c r="L61" s="127" t="str">
        <f t="shared" si="9"/>
        <v>Scope2UK Electricity for EVsVansClass III (1.74 to 3.5 tonnes)LPG</v>
      </c>
    </row>
    <row r="62" spans="1:12" ht="20.5" customHeight="1">
      <c r="A62" s="109" t="s">
        <v>442</v>
      </c>
      <c r="B62" s="33" t="s">
        <v>453</v>
      </c>
      <c r="C62" s="33" t="s">
        <v>217</v>
      </c>
      <c r="D62" s="33" t="s">
        <v>620</v>
      </c>
      <c r="E62" s="124" t="s">
        <v>208</v>
      </c>
      <c r="F62" s="62"/>
      <c r="G62" s="56" t="str">
        <f>_xlfn.XLOOKUP('Owned vehicles'!K62,DB!N:N,DB!J:J,"Select Unit")</f>
        <v>Select Unit</v>
      </c>
      <c r="H62" s="178" t="s">
        <v>7955</v>
      </c>
      <c r="I62" s="61"/>
      <c r="J62" s="45" t="str">
        <f t="shared" si="16"/>
        <v>-</v>
      </c>
      <c r="K62" s="74" t="str">
        <f t="shared" si="13"/>
        <v>Scope 1Delivery vehiclesVansClass III (1.74 to 3.5 tonnes)Unknown</v>
      </c>
      <c r="L62" s="127" t="str">
        <f t="shared" ref="L62:L63" si="17">_xlfn.CONCAT("Scope 2UK electricity for EVs",C62,D62,E62,F62)</f>
        <v>Scope 2UK electricity for EVsVansClass III (1.74 to 3.5 tonnes)Unknown</v>
      </c>
    </row>
    <row r="63" spans="1:12" ht="20.5" customHeight="1">
      <c r="A63" s="109" t="s">
        <v>442</v>
      </c>
      <c r="B63" s="33" t="s">
        <v>453</v>
      </c>
      <c r="C63" s="33" t="s">
        <v>217</v>
      </c>
      <c r="D63" s="33" t="s">
        <v>620</v>
      </c>
      <c r="E63" s="124" t="s">
        <v>607</v>
      </c>
      <c r="F63" s="62"/>
      <c r="G63" s="56" t="str">
        <f>_xlfn.XLOOKUP('Owned vehicles'!K63,DB!N:N,DB!J:J,"Select Unit")</f>
        <v>Select Unit</v>
      </c>
      <c r="H63" s="163" t="str">
        <f>IF(OR(ISBLANK(F62),ISBLANK(G62),ISBLANK('Electricity; heat; cooling; T&amp;D'!$C$6)),"Select Country in 'Electricity, heat, cooling, T&amp;D' tab",INDEX(DB!J:J,MATCH(L62,DB!N:N,0))/$C$137*'Electricity; heat; cooling; T&amp;D'!$E$6)</f>
        <v>Select Country in 'Electricity, heat, cooling, T&amp;D' tab</v>
      </c>
      <c r="I63" s="61"/>
      <c r="J63" s="45" t="str">
        <f>IF(H63&lt;&gt;"Select Country in 'Electricity, heat, cooling, T&amp;D' tab",(G63+H63)*I63,"-")</f>
        <v>-</v>
      </c>
      <c r="K63" s="74" t="str">
        <f t="shared" si="13"/>
        <v>Scope 1Delivery vehiclesVansClass III (1.74 to 3.5 tonnes)Plug-in Hybrid Electric Vehicle</v>
      </c>
      <c r="L63" s="127" t="str">
        <f t="shared" si="17"/>
        <v>Scope 2UK electricity for EVsVansClass III (1.74 to 3.5 tonnes)Plug-in Hybrid Electric Vehicle</v>
      </c>
    </row>
    <row r="64" spans="1:12" ht="20.5" customHeight="1">
      <c r="A64" s="109" t="s">
        <v>442</v>
      </c>
      <c r="B64" s="33" t="s">
        <v>453</v>
      </c>
      <c r="C64" s="33" t="s">
        <v>217</v>
      </c>
      <c r="D64" s="33" t="s">
        <v>620</v>
      </c>
      <c r="E64" s="124" t="s">
        <v>608</v>
      </c>
      <c r="F64" s="62"/>
      <c r="G64" s="56" t="str">
        <f>_xlfn.XLOOKUP('Owned vehicles'!K64,DB!N:N,DB!J:J,"Select Unit")</f>
        <v>Select Unit</v>
      </c>
      <c r="H64" s="163" t="str">
        <f>IF(OR(ISBLANK(F63),ISBLANK(G63),ISBLANK('Electricity; heat; cooling; T&amp;D'!$C$6)),"Select Country in 'Electricity, heat, cooling, T&amp;D' tab",INDEX(DB!J:J,MATCH(L63,DB!N:N,0))/$C$137*'Electricity; heat; cooling; T&amp;D'!$E$6)</f>
        <v>Select Country in 'Electricity, heat, cooling, T&amp;D' tab</v>
      </c>
      <c r="I64" s="61"/>
      <c r="J64" s="45" t="str">
        <f>IF(H64&lt;&gt;"Select Country in 'Electricity, heat, cooling, T&amp;D' tab",(G64+H64)*I64,"-")</f>
        <v>-</v>
      </c>
      <c r="K64" s="74" t="str">
        <f t="shared" si="13"/>
        <v>Scope 1Delivery vehiclesVansClass III (1.74 to 3.5 tonnes)Battery Electric Vehicle</v>
      </c>
      <c r="L64" s="127" t="str">
        <f t="shared" si="9"/>
        <v>Scope2UK Electricity for EVsVansClass III (1.74 to 3.5 tonnes)Battery Electric Vehicle</v>
      </c>
    </row>
    <row r="65" spans="1:12" ht="20.5" customHeight="1">
      <c r="A65" s="109" t="s">
        <v>442</v>
      </c>
      <c r="B65" s="33" t="s">
        <v>453</v>
      </c>
      <c r="C65" s="33" t="s">
        <v>217</v>
      </c>
      <c r="D65" s="33" t="s">
        <v>621</v>
      </c>
      <c r="E65" s="124" t="s">
        <v>141</v>
      </c>
      <c r="F65" s="62"/>
      <c r="G65" s="56" t="str">
        <f>_xlfn.XLOOKUP('Owned vehicles'!K65,DB!N:N,DB!J:J,"Select Unit")</f>
        <v>Select Unit</v>
      </c>
      <c r="H65" s="45" t="s">
        <v>7955</v>
      </c>
      <c r="I65" s="61"/>
      <c r="J65" s="45" t="str">
        <f t="shared" ref="J65:J69" si="18">IF(OR(ISBLANK(G65),ISBLANK(H65),ISBLANK(I65)),"-",(G65)*I65)</f>
        <v>-</v>
      </c>
      <c r="K65" s="74" t="str">
        <f t="shared" si="13"/>
        <v>Scope 1Delivery vehiclesVansAverage (up to 3.5 tonnes)Diesel</v>
      </c>
      <c r="L65" s="127" t="str">
        <f t="shared" si="9"/>
        <v>Scope2UK Electricity for EVsVansAverage (up to 3.5 tonnes)Diesel</v>
      </c>
    </row>
    <row r="66" spans="1:12" ht="20.5" customHeight="1">
      <c r="A66" s="109" t="s">
        <v>442</v>
      </c>
      <c r="B66" s="33" t="s">
        <v>453</v>
      </c>
      <c r="C66" s="33" t="s">
        <v>217</v>
      </c>
      <c r="D66" s="33" t="s">
        <v>621</v>
      </c>
      <c r="E66" s="124" t="s">
        <v>207</v>
      </c>
      <c r="F66" s="62"/>
      <c r="G66" s="56" t="str">
        <f>_xlfn.XLOOKUP('Owned vehicles'!K66,DB!N:N,DB!J:J,"Select Unit")</f>
        <v>Select Unit</v>
      </c>
      <c r="H66" s="45" t="s">
        <v>7955</v>
      </c>
      <c r="I66" s="61"/>
      <c r="J66" s="45" t="str">
        <f t="shared" si="18"/>
        <v>-</v>
      </c>
      <c r="K66" s="74" t="str">
        <f t="shared" si="13"/>
        <v>Scope 1Delivery vehiclesVansAverage (up to 3.5 tonnes)Petrol</v>
      </c>
      <c r="L66" s="127" t="str">
        <f t="shared" si="9"/>
        <v>Scope2UK Electricity for EVsVansAverage (up to 3.5 tonnes)Petrol</v>
      </c>
    </row>
    <row r="67" spans="1:12" ht="20.5" customHeight="1">
      <c r="A67" s="109" t="s">
        <v>442</v>
      </c>
      <c r="B67" s="33" t="s">
        <v>453</v>
      </c>
      <c r="C67" s="33" t="s">
        <v>217</v>
      </c>
      <c r="D67" s="33" t="s">
        <v>621</v>
      </c>
      <c r="E67" s="124" t="s">
        <v>10</v>
      </c>
      <c r="F67" s="62"/>
      <c r="G67" s="56" t="str">
        <f>_xlfn.XLOOKUP('Owned vehicles'!K67,DB!N:N,DB!J:J,"Select Unit")</f>
        <v>Select Unit</v>
      </c>
      <c r="H67" s="45" t="s">
        <v>7955</v>
      </c>
      <c r="I67" s="61"/>
      <c r="J67" s="45" t="str">
        <f t="shared" si="18"/>
        <v>-</v>
      </c>
      <c r="K67" s="74" t="str">
        <f t="shared" si="13"/>
        <v>Scope 1Delivery vehiclesVansAverage (up to 3.5 tonnes)CNG</v>
      </c>
      <c r="L67" s="127" t="str">
        <f t="shared" si="9"/>
        <v>Scope2UK Electricity for EVsVansAverage (up to 3.5 tonnes)CNG</v>
      </c>
    </row>
    <row r="68" spans="1:12" ht="20.5" customHeight="1">
      <c r="A68" s="109" t="s">
        <v>442</v>
      </c>
      <c r="B68" s="33" t="s">
        <v>453</v>
      </c>
      <c r="C68" s="33" t="s">
        <v>217</v>
      </c>
      <c r="D68" s="33" t="s">
        <v>621</v>
      </c>
      <c r="E68" s="124" t="s">
        <v>12</v>
      </c>
      <c r="F68" s="62"/>
      <c r="G68" s="56" t="str">
        <f>_xlfn.XLOOKUP('Owned vehicles'!K68,DB!N:N,DB!J:J,"Select Unit")</f>
        <v>Select Unit</v>
      </c>
      <c r="H68" s="45" t="s">
        <v>7955</v>
      </c>
      <c r="I68" s="61"/>
      <c r="J68" s="45" t="str">
        <f t="shared" si="18"/>
        <v>-</v>
      </c>
      <c r="K68" s="74" t="str">
        <f t="shared" si="13"/>
        <v>Scope 1Delivery vehiclesVansAverage (up to 3.5 tonnes)LPG</v>
      </c>
      <c r="L68" s="127" t="str">
        <f t="shared" si="9"/>
        <v>Scope2UK Electricity for EVsVansAverage (up to 3.5 tonnes)LPG</v>
      </c>
    </row>
    <row r="69" spans="1:12" ht="20.5" customHeight="1">
      <c r="A69" s="109" t="s">
        <v>442</v>
      </c>
      <c r="B69" s="33" t="s">
        <v>453</v>
      </c>
      <c r="C69" s="33" t="s">
        <v>217</v>
      </c>
      <c r="D69" s="33" t="s">
        <v>621</v>
      </c>
      <c r="E69" s="124" t="s">
        <v>208</v>
      </c>
      <c r="F69" s="62"/>
      <c r="G69" s="56" t="str">
        <f>_xlfn.XLOOKUP('Owned vehicles'!K69,DB!N:N,DB!J:J,"Select Unit")</f>
        <v>Select Unit</v>
      </c>
      <c r="H69" s="45" t="s">
        <v>7955</v>
      </c>
      <c r="I69" s="61"/>
      <c r="J69" s="45" t="str">
        <f t="shared" si="18"/>
        <v>-</v>
      </c>
      <c r="K69" s="74" t="str">
        <f t="shared" si="13"/>
        <v>Scope 1Delivery vehiclesVansAverage (up to 3.5 tonnes)Unknown</v>
      </c>
      <c r="L69" s="127" t="str">
        <f t="shared" si="9"/>
        <v>Scope2UK Electricity for EVsVansAverage (up to 3.5 tonnes)Unknown</v>
      </c>
    </row>
    <row r="70" spans="1:12" ht="20.5" customHeight="1">
      <c r="A70" s="109" t="s">
        <v>442</v>
      </c>
      <c r="B70" s="33" t="s">
        <v>453</v>
      </c>
      <c r="C70" s="33" t="s">
        <v>217</v>
      </c>
      <c r="D70" s="33" t="s">
        <v>621</v>
      </c>
      <c r="E70" s="124" t="s">
        <v>607</v>
      </c>
      <c r="F70" s="62"/>
      <c r="G70" s="56" t="str">
        <f>_xlfn.XLOOKUP('Owned vehicles'!K70,DB!N:N,DB!J:J,"Select Unit")</f>
        <v>Select Unit</v>
      </c>
      <c r="H70" s="163" t="str">
        <f>IF(OR(ISBLANK(F70),ISBLANK(G70),ISBLANK('Electricity; heat; cooling; T&amp;D'!$C$6)),"Select Country in 'Electricity, heat, cooling, T&amp;D' tab",INDEX(DB!J:J,MATCH(L70,DB!N:N,0))/$C$137*'Electricity; heat; cooling; T&amp;D'!$E$6)</f>
        <v>Select Country in 'Electricity, heat, cooling, T&amp;D' tab</v>
      </c>
      <c r="I70" s="61"/>
      <c r="J70" s="45" t="str">
        <f>IF(H70&lt;&gt;"Select Country in 'Electricity, heat, cooling, T&amp;D' tab",(G70+H70)*I70,"-")</f>
        <v>-</v>
      </c>
      <c r="K70" s="74" t="str">
        <f t="shared" si="13"/>
        <v>Scope 1Delivery vehiclesVansAverage (up to 3.5 tonnes)Plug-in Hybrid Electric Vehicle</v>
      </c>
      <c r="L70" s="127" t="str">
        <f t="shared" ref="L70:L71" si="19">_xlfn.CONCAT("Scope 2UK electricity for EVs",C70,D70,E70,F70)</f>
        <v>Scope 2UK electricity for EVsVansAverage (up to 3.5 tonnes)Plug-in Hybrid Electric Vehicle</v>
      </c>
    </row>
    <row r="71" spans="1:12" ht="20.5" customHeight="1">
      <c r="A71" s="109" t="s">
        <v>442</v>
      </c>
      <c r="B71" s="33" t="s">
        <v>453</v>
      </c>
      <c r="C71" s="33" t="s">
        <v>217</v>
      </c>
      <c r="D71" s="33" t="s">
        <v>621</v>
      </c>
      <c r="E71" s="124" t="s">
        <v>608</v>
      </c>
      <c r="F71" s="62"/>
      <c r="G71" s="56" t="str">
        <f>_xlfn.XLOOKUP('Owned vehicles'!K71,DB!N:N,DB!J:J,"Select Unit")</f>
        <v>Select Unit</v>
      </c>
      <c r="H71" s="163" t="str">
        <f>IF(OR(ISBLANK(F71),ISBLANK(G71),ISBLANK('Electricity; heat; cooling; T&amp;D'!$C$6)),"Select Country in 'Electricity, heat, cooling, T&amp;D' tab",INDEX(DB!J:J,MATCH(L71,DB!N:N,0))/$C$137*'Electricity; heat; cooling; T&amp;D'!$E$6)</f>
        <v>Select Country in 'Electricity, heat, cooling, T&amp;D' tab</v>
      </c>
      <c r="I71" s="61"/>
      <c r="J71" s="45" t="str">
        <f>IF(H71&lt;&gt;"Select Country in 'Electricity, heat, cooling, T&amp;D' tab",(G71+H71)*I71,"-")</f>
        <v>-</v>
      </c>
      <c r="K71" s="74" t="str">
        <f t="shared" si="13"/>
        <v>Scope 1Delivery vehiclesVansAverage (up to 3.5 tonnes)Battery Electric Vehicle</v>
      </c>
      <c r="L71" s="127" t="str">
        <f t="shared" si="19"/>
        <v>Scope 2UK electricity for EVsVansAverage (up to 3.5 tonnes)Battery Electric Vehicle</v>
      </c>
    </row>
    <row r="72" spans="1:12" ht="20.5" customHeight="1">
      <c r="A72" s="109" t="s">
        <v>442</v>
      </c>
      <c r="B72" s="33" t="s">
        <v>453</v>
      </c>
      <c r="C72" s="33" t="s">
        <v>622</v>
      </c>
      <c r="D72" s="33" t="s">
        <v>218</v>
      </c>
      <c r="E72" s="124" t="s">
        <v>623</v>
      </c>
      <c r="F72" s="62"/>
      <c r="G72" s="56" t="str">
        <f>_xlfn.XLOOKUP('Owned vehicles'!K72,DB!N:N,DB!J:J,"Select Unit")</f>
        <v>Select Unit</v>
      </c>
      <c r="H72" s="45" t="s">
        <v>7955</v>
      </c>
      <c r="I72" s="61"/>
      <c r="J72" s="45" t="str">
        <f t="shared" ref="J72:J135" si="20">IF(OR(ISBLANK(G72),ISBLANK(H72),ISBLANK(I72)),"-",(G72)*I72)</f>
        <v>-</v>
      </c>
      <c r="K72" s="74" t="str">
        <f t="shared" si="13"/>
        <v>Scope 1Delivery vehiclesHGV (all diesel)Rigid (&gt;3.5 - 7.5 tonnes)0% Laden</v>
      </c>
      <c r="L72" s="127" t="str">
        <f t="shared" si="9"/>
        <v>Scope2UK Electricity for EVsHGV (all diesel)Rigid (&gt;3.5 - 7.5 tonnes)0% Laden</v>
      </c>
    </row>
    <row r="73" spans="1:12" ht="20.5" customHeight="1">
      <c r="A73" s="109" t="s">
        <v>442</v>
      </c>
      <c r="B73" s="33" t="s">
        <v>453</v>
      </c>
      <c r="C73" s="33" t="s">
        <v>622</v>
      </c>
      <c r="D73" s="33" t="s">
        <v>218</v>
      </c>
      <c r="E73" s="124" t="s">
        <v>624</v>
      </c>
      <c r="F73" s="62"/>
      <c r="G73" s="56" t="str">
        <f>_xlfn.XLOOKUP('Owned vehicles'!K73,DB!N:N,DB!J:J,"Select Unit")</f>
        <v>Select Unit</v>
      </c>
      <c r="H73" s="45" t="s">
        <v>7955</v>
      </c>
      <c r="I73" s="61"/>
      <c r="J73" s="45" t="str">
        <f t="shared" si="20"/>
        <v>-</v>
      </c>
      <c r="K73" s="74" t="str">
        <f t="shared" si="13"/>
        <v>Scope 1Delivery vehiclesHGV (all diesel)Rigid (&gt;3.5 - 7.5 tonnes)50% Laden</v>
      </c>
      <c r="L73" s="127" t="str">
        <f t="shared" si="9"/>
        <v>Scope2UK Electricity for EVsHGV (all diesel)Rigid (&gt;3.5 - 7.5 tonnes)50% Laden</v>
      </c>
    </row>
    <row r="74" spans="1:12" ht="20.5" customHeight="1">
      <c r="A74" s="109" t="s">
        <v>442</v>
      </c>
      <c r="B74" s="33" t="s">
        <v>453</v>
      </c>
      <c r="C74" s="33" t="s">
        <v>622</v>
      </c>
      <c r="D74" s="33" t="s">
        <v>218</v>
      </c>
      <c r="E74" s="124" t="s">
        <v>625</v>
      </c>
      <c r="F74" s="62"/>
      <c r="G74" s="56" t="str">
        <f>_xlfn.XLOOKUP('Owned vehicles'!K74,DB!N:N,DB!J:J,"Select Unit")</f>
        <v>Select Unit</v>
      </c>
      <c r="H74" s="45" t="s">
        <v>7955</v>
      </c>
      <c r="I74" s="61"/>
      <c r="J74" s="45" t="str">
        <f t="shared" si="20"/>
        <v>-</v>
      </c>
      <c r="K74" s="74" t="str">
        <f t="shared" si="13"/>
        <v>Scope 1Delivery vehiclesHGV (all diesel)Rigid (&gt;3.5 - 7.5 tonnes)100% Laden</v>
      </c>
      <c r="L74" s="127" t="str">
        <f t="shared" si="9"/>
        <v>Scope2UK Electricity for EVsHGV (all diesel)Rigid (&gt;3.5 - 7.5 tonnes)100% Laden</v>
      </c>
    </row>
    <row r="75" spans="1:12" ht="20.5" customHeight="1">
      <c r="A75" s="109" t="s">
        <v>442</v>
      </c>
      <c r="B75" s="33" t="s">
        <v>453</v>
      </c>
      <c r="C75" s="33" t="s">
        <v>622</v>
      </c>
      <c r="D75" s="33" t="s">
        <v>218</v>
      </c>
      <c r="E75" s="124" t="s">
        <v>626</v>
      </c>
      <c r="F75" s="62"/>
      <c r="G75" s="56" t="str">
        <f>_xlfn.XLOOKUP('Owned vehicles'!K75,DB!N:N,DB!J:J,"Select Unit")</f>
        <v>Select Unit</v>
      </c>
      <c r="H75" s="45" t="s">
        <v>7955</v>
      </c>
      <c r="I75" s="61"/>
      <c r="J75" s="45" t="str">
        <f t="shared" si="20"/>
        <v>-</v>
      </c>
      <c r="K75" s="74" t="str">
        <f t="shared" si="13"/>
        <v>Scope 1Delivery vehiclesHGV (all diesel)Rigid (&gt;3.5 - 7.5 tonnes)Average laden</v>
      </c>
      <c r="L75" s="127" t="str">
        <f t="shared" si="9"/>
        <v>Scope2UK Electricity for EVsHGV (all diesel)Rigid (&gt;3.5 - 7.5 tonnes)Average laden</v>
      </c>
    </row>
    <row r="76" spans="1:12" ht="20.5" customHeight="1">
      <c r="A76" s="109" t="s">
        <v>442</v>
      </c>
      <c r="B76" s="33" t="s">
        <v>453</v>
      </c>
      <c r="C76" s="33" t="s">
        <v>622</v>
      </c>
      <c r="D76" s="33" t="s">
        <v>219</v>
      </c>
      <c r="E76" s="124" t="s">
        <v>623</v>
      </c>
      <c r="F76" s="62"/>
      <c r="G76" s="56" t="str">
        <f>_xlfn.XLOOKUP('Owned vehicles'!K76,DB!N:N,DB!J:J,"Select Unit")</f>
        <v>Select Unit</v>
      </c>
      <c r="H76" s="45" t="s">
        <v>7955</v>
      </c>
      <c r="I76" s="61"/>
      <c r="J76" s="45" t="str">
        <f t="shared" si="20"/>
        <v>-</v>
      </c>
      <c r="K76" s="74" t="str">
        <f t="shared" si="13"/>
        <v>Scope 1Delivery vehiclesHGV (all diesel)Rigid (&gt;7.5 tonnes-17 tonnes)0% Laden</v>
      </c>
      <c r="L76" s="127" t="str">
        <f t="shared" si="9"/>
        <v>Scope2UK Electricity for EVsHGV (all diesel)Rigid (&gt;7.5 tonnes-17 tonnes)0% Laden</v>
      </c>
    </row>
    <row r="77" spans="1:12" ht="20.5" customHeight="1">
      <c r="A77" s="109" t="s">
        <v>442</v>
      </c>
      <c r="B77" s="33" t="s">
        <v>453</v>
      </c>
      <c r="C77" s="33" t="s">
        <v>622</v>
      </c>
      <c r="D77" s="33" t="s">
        <v>219</v>
      </c>
      <c r="E77" s="124" t="s">
        <v>624</v>
      </c>
      <c r="F77" s="62"/>
      <c r="G77" s="56" t="str">
        <f>_xlfn.XLOOKUP('Owned vehicles'!K77,DB!N:N,DB!J:J,"Select Unit")</f>
        <v>Select Unit</v>
      </c>
      <c r="H77" s="45" t="s">
        <v>7955</v>
      </c>
      <c r="I77" s="61"/>
      <c r="J77" s="45" t="str">
        <f t="shared" si="20"/>
        <v>-</v>
      </c>
      <c r="K77" s="74" t="str">
        <f t="shared" si="13"/>
        <v>Scope 1Delivery vehiclesHGV (all diesel)Rigid (&gt;7.5 tonnes-17 tonnes)50% Laden</v>
      </c>
      <c r="L77" s="127" t="str">
        <f t="shared" si="9"/>
        <v>Scope2UK Electricity for EVsHGV (all diesel)Rigid (&gt;7.5 tonnes-17 tonnes)50% Laden</v>
      </c>
    </row>
    <row r="78" spans="1:12" ht="20.5" customHeight="1">
      <c r="A78" s="109" t="s">
        <v>442</v>
      </c>
      <c r="B78" s="33" t="s">
        <v>453</v>
      </c>
      <c r="C78" s="33" t="s">
        <v>622</v>
      </c>
      <c r="D78" s="33" t="s">
        <v>219</v>
      </c>
      <c r="E78" s="124" t="s">
        <v>625</v>
      </c>
      <c r="F78" s="62"/>
      <c r="G78" s="56" t="str">
        <f>_xlfn.XLOOKUP('Owned vehicles'!K78,DB!N:N,DB!J:J,"Select Unit")</f>
        <v>Select Unit</v>
      </c>
      <c r="H78" s="45" t="s">
        <v>7955</v>
      </c>
      <c r="I78" s="61"/>
      <c r="J78" s="45" t="str">
        <f t="shared" si="20"/>
        <v>-</v>
      </c>
      <c r="K78" s="74" t="str">
        <f t="shared" si="13"/>
        <v>Scope 1Delivery vehiclesHGV (all diesel)Rigid (&gt;7.5 tonnes-17 tonnes)100% Laden</v>
      </c>
      <c r="L78" s="127" t="str">
        <f t="shared" si="9"/>
        <v>Scope2UK Electricity for EVsHGV (all diesel)Rigid (&gt;7.5 tonnes-17 tonnes)100% Laden</v>
      </c>
    </row>
    <row r="79" spans="1:12" ht="20.5" customHeight="1">
      <c r="A79" s="109" t="s">
        <v>442</v>
      </c>
      <c r="B79" s="33" t="s">
        <v>453</v>
      </c>
      <c r="C79" s="33" t="s">
        <v>622</v>
      </c>
      <c r="D79" s="33" t="s">
        <v>219</v>
      </c>
      <c r="E79" s="124" t="s">
        <v>626</v>
      </c>
      <c r="F79" s="62"/>
      <c r="G79" s="56" t="str">
        <f>_xlfn.XLOOKUP('Owned vehicles'!K79,DB!N:N,DB!J:J,"Select Unit")</f>
        <v>Select Unit</v>
      </c>
      <c r="H79" s="45" t="s">
        <v>7955</v>
      </c>
      <c r="I79" s="61"/>
      <c r="J79" s="45" t="str">
        <f t="shared" si="20"/>
        <v>-</v>
      </c>
      <c r="K79" s="74" t="str">
        <f t="shared" si="13"/>
        <v>Scope 1Delivery vehiclesHGV (all diesel)Rigid (&gt;7.5 tonnes-17 tonnes)Average laden</v>
      </c>
      <c r="L79" s="127" t="str">
        <f t="shared" si="9"/>
        <v>Scope2UK Electricity for EVsHGV (all diesel)Rigid (&gt;7.5 tonnes-17 tonnes)Average laden</v>
      </c>
    </row>
    <row r="80" spans="1:12" ht="20.5" customHeight="1">
      <c r="A80" s="109" t="s">
        <v>442</v>
      </c>
      <c r="B80" s="33" t="s">
        <v>453</v>
      </c>
      <c r="C80" s="33" t="s">
        <v>622</v>
      </c>
      <c r="D80" s="33" t="s">
        <v>220</v>
      </c>
      <c r="E80" s="124" t="s">
        <v>623</v>
      </c>
      <c r="F80" s="62"/>
      <c r="G80" s="56" t="str">
        <f>_xlfn.XLOOKUP('Owned vehicles'!K80,DB!N:N,DB!J:J,"Select Unit")</f>
        <v>Select Unit</v>
      </c>
      <c r="H80" s="45" t="s">
        <v>7955</v>
      </c>
      <c r="I80" s="61"/>
      <c r="J80" s="45" t="str">
        <f t="shared" si="20"/>
        <v>-</v>
      </c>
      <c r="K80" s="74" t="str">
        <f t="shared" si="13"/>
        <v>Scope 1Delivery vehiclesHGV (all diesel)Rigid (&gt;17 tonnes)0% Laden</v>
      </c>
      <c r="L80" s="127" t="str">
        <f t="shared" si="9"/>
        <v>Scope2UK Electricity for EVsHGV (all diesel)Rigid (&gt;17 tonnes)0% Laden</v>
      </c>
    </row>
    <row r="81" spans="1:12" ht="20.5" customHeight="1">
      <c r="A81" s="109" t="s">
        <v>442</v>
      </c>
      <c r="B81" s="33" t="s">
        <v>453</v>
      </c>
      <c r="C81" s="33" t="s">
        <v>622</v>
      </c>
      <c r="D81" s="33" t="s">
        <v>220</v>
      </c>
      <c r="E81" s="124" t="s">
        <v>624</v>
      </c>
      <c r="F81" s="62"/>
      <c r="G81" s="56" t="str">
        <f>_xlfn.XLOOKUP('Owned vehicles'!K81,DB!N:N,DB!J:J,"Select Unit")</f>
        <v>Select Unit</v>
      </c>
      <c r="H81" s="45" t="s">
        <v>7955</v>
      </c>
      <c r="I81" s="61"/>
      <c r="J81" s="45" t="str">
        <f t="shared" si="20"/>
        <v>-</v>
      </c>
      <c r="K81" s="74" t="str">
        <f t="shared" si="13"/>
        <v>Scope 1Delivery vehiclesHGV (all diesel)Rigid (&gt;17 tonnes)50% Laden</v>
      </c>
      <c r="L81" s="127" t="str">
        <f t="shared" si="9"/>
        <v>Scope2UK Electricity for EVsHGV (all diesel)Rigid (&gt;17 tonnes)50% Laden</v>
      </c>
    </row>
    <row r="82" spans="1:12" ht="20.5" customHeight="1">
      <c r="A82" s="109" t="s">
        <v>442</v>
      </c>
      <c r="B82" s="33" t="s">
        <v>453</v>
      </c>
      <c r="C82" s="33" t="s">
        <v>622</v>
      </c>
      <c r="D82" s="33" t="s">
        <v>220</v>
      </c>
      <c r="E82" s="124" t="s">
        <v>625</v>
      </c>
      <c r="F82" s="62"/>
      <c r="G82" s="56" t="str">
        <f>_xlfn.XLOOKUP('Owned vehicles'!K82,DB!N:N,DB!J:J,"Select Unit")</f>
        <v>Select Unit</v>
      </c>
      <c r="H82" s="45" t="s">
        <v>7955</v>
      </c>
      <c r="I82" s="61"/>
      <c r="J82" s="45" t="str">
        <f t="shared" si="20"/>
        <v>-</v>
      </c>
      <c r="K82" s="74" t="str">
        <f t="shared" si="13"/>
        <v>Scope 1Delivery vehiclesHGV (all diesel)Rigid (&gt;17 tonnes)100% Laden</v>
      </c>
      <c r="L82" s="127" t="str">
        <f t="shared" si="9"/>
        <v>Scope2UK Electricity for EVsHGV (all diesel)Rigid (&gt;17 tonnes)100% Laden</v>
      </c>
    </row>
    <row r="83" spans="1:12" ht="20.5" customHeight="1">
      <c r="A83" s="109" t="s">
        <v>442</v>
      </c>
      <c r="B83" s="33" t="s">
        <v>453</v>
      </c>
      <c r="C83" s="33" t="s">
        <v>622</v>
      </c>
      <c r="D83" s="33" t="s">
        <v>220</v>
      </c>
      <c r="E83" s="124" t="s">
        <v>626</v>
      </c>
      <c r="F83" s="62"/>
      <c r="G83" s="56" t="str">
        <f>_xlfn.XLOOKUP('Owned vehicles'!K83,DB!N:N,DB!J:J,"Select Unit")</f>
        <v>Select Unit</v>
      </c>
      <c r="H83" s="45" t="s">
        <v>7955</v>
      </c>
      <c r="I83" s="61"/>
      <c r="J83" s="45" t="str">
        <f t="shared" si="20"/>
        <v>-</v>
      </c>
      <c r="K83" s="74" t="str">
        <f t="shared" si="13"/>
        <v>Scope 1Delivery vehiclesHGV (all diesel)Rigid (&gt;17 tonnes)Average laden</v>
      </c>
      <c r="L83" s="127" t="str">
        <f t="shared" si="9"/>
        <v>Scope2UK Electricity for EVsHGV (all diesel)Rigid (&gt;17 tonnes)Average laden</v>
      </c>
    </row>
    <row r="84" spans="1:12" ht="20.5" customHeight="1">
      <c r="A84" s="109" t="s">
        <v>442</v>
      </c>
      <c r="B84" s="33" t="s">
        <v>453</v>
      </c>
      <c r="C84" s="33" t="s">
        <v>622</v>
      </c>
      <c r="D84" s="33" t="s">
        <v>198</v>
      </c>
      <c r="E84" s="124" t="s">
        <v>623</v>
      </c>
      <c r="F84" s="62"/>
      <c r="G84" s="56" t="str">
        <f>_xlfn.XLOOKUP('Owned vehicles'!K84,DB!N:N,DB!J:J,"Select Unit")</f>
        <v>Select Unit</v>
      </c>
      <c r="H84" s="45" t="s">
        <v>7955</v>
      </c>
      <c r="I84" s="61"/>
      <c r="J84" s="45" t="str">
        <f t="shared" si="20"/>
        <v>-</v>
      </c>
      <c r="K84" s="74" t="str">
        <f t="shared" si="13"/>
        <v>Scope 1Delivery vehiclesHGV (all diesel)All rigids0% Laden</v>
      </c>
      <c r="L84" s="127" t="str">
        <f t="shared" si="9"/>
        <v>Scope2UK Electricity for EVsHGV (all diesel)All rigids0% Laden</v>
      </c>
    </row>
    <row r="85" spans="1:12" ht="20.5" customHeight="1">
      <c r="A85" s="109" t="s">
        <v>442</v>
      </c>
      <c r="B85" s="33" t="s">
        <v>453</v>
      </c>
      <c r="C85" s="33" t="s">
        <v>622</v>
      </c>
      <c r="D85" s="33" t="s">
        <v>198</v>
      </c>
      <c r="E85" s="124" t="s">
        <v>624</v>
      </c>
      <c r="F85" s="62"/>
      <c r="G85" s="56" t="str">
        <f>_xlfn.XLOOKUP('Owned vehicles'!K85,DB!N:N,DB!J:J,"Select Unit")</f>
        <v>Select Unit</v>
      </c>
      <c r="H85" s="45" t="s">
        <v>7955</v>
      </c>
      <c r="I85" s="61"/>
      <c r="J85" s="45" t="str">
        <f t="shared" si="20"/>
        <v>-</v>
      </c>
      <c r="K85" s="74" t="str">
        <f t="shared" si="13"/>
        <v>Scope 1Delivery vehiclesHGV (all diesel)All rigids50% Laden</v>
      </c>
      <c r="L85" s="127" t="str">
        <f t="shared" si="9"/>
        <v>Scope2UK Electricity for EVsHGV (all diesel)All rigids50% Laden</v>
      </c>
    </row>
    <row r="86" spans="1:12" ht="20.5" customHeight="1">
      <c r="A86" s="109" t="s">
        <v>442</v>
      </c>
      <c r="B86" s="33" t="s">
        <v>453</v>
      </c>
      <c r="C86" s="33" t="s">
        <v>622</v>
      </c>
      <c r="D86" s="33" t="s">
        <v>198</v>
      </c>
      <c r="E86" s="124" t="s">
        <v>625</v>
      </c>
      <c r="F86" s="62"/>
      <c r="G86" s="56" t="str">
        <f>_xlfn.XLOOKUP('Owned vehicles'!K86,DB!N:N,DB!J:J,"Select Unit")</f>
        <v>Select Unit</v>
      </c>
      <c r="H86" s="45" t="s">
        <v>7955</v>
      </c>
      <c r="I86" s="61"/>
      <c r="J86" s="45" t="str">
        <f t="shared" si="20"/>
        <v>-</v>
      </c>
      <c r="K86" s="74" t="str">
        <f t="shared" si="13"/>
        <v>Scope 1Delivery vehiclesHGV (all diesel)All rigids100% Laden</v>
      </c>
      <c r="L86" s="127" t="str">
        <f t="shared" si="9"/>
        <v>Scope2UK Electricity for EVsHGV (all diesel)All rigids100% Laden</v>
      </c>
    </row>
    <row r="87" spans="1:12" ht="20.5" customHeight="1">
      <c r="A87" s="109" t="s">
        <v>442</v>
      </c>
      <c r="B87" s="33" t="s">
        <v>453</v>
      </c>
      <c r="C87" s="33" t="s">
        <v>622</v>
      </c>
      <c r="D87" s="33" t="s">
        <v>198</v>
      </c>
      <c r="E87" s="124" t="s">
        <v>626</v>
      </c>
      <c r="F87" s="62"/>
      <c r="G87" s="56" t="str">
        <f>_xlfn.XLOOKUP('Owned vehicles'!K87,DB!N:N,DB!J:J,"Select Unit")</f>
        <v>Select Unit</v>
      </c>
      <c r="H87" s="45" t="s">
        <v>7955</v>
      </c>
      <c r="I87" s="61"/>
      <c r="J87" s="45" t="str">
        <f t="shared" si="20"/>
        <v>-</v>
      </c>
      <c r="K87" s="74" t="str">
        <f t="shared" si="13"/>
        <v>Scope 1Delivery vehiclesHGV (all diesel)All rigidsAverage laden</v>
      </c>
      <c r="L87" s="127" t="str">
        <f t="shared" si="9"/>
        <v>Scope2UK Electricity for EVsHGV (all diesel)All rigidsAverage laden</v>
      </c>
    </row>
    <row r="88" spans="1:12" ht="20.5" customHeight="1">
      <c r="A88" s="109" t="s">
        <v>442</v>
      </c>
      <c r="B88" s="33" t="s">
        <v>453</v>
      </c>
      <c r="C88" s="33" t="s">
        <v>622</v>
      </c>
      <c r="D88" s="33" t="s">
        <v>221</v>
      </c>
      <c r="E88" s="124" t="s">
        <v>623</v>
      </c>
      <c r="F88" s="62"/>
      <c r="G88" s="56" t="str">
        <f>_xlfn.XLOOKUP('Owned vehicles'!K88,DB!N:N,DB!J:J,"Select Unit")</f>
        <v>Select Unit</v>
      </c>
      <c r="H88" s="45" t="s">
        <v>7955</v>
      </c>
      <c r="I88" s="61"/>
      <c r="J88" s="45" t="str">
        <f t="shared" si="20"/>
        <v>-</v>
      </c>
      <c r="K88" s="74" t="str">
        <f t="shared" si="13"/>
        <v>Scope 1Delivery vehiclesHGV (all diesel)Articulated (&gt;3.5 - 33t)0% Laden</v>
      </c>
      <c r="L88" s="127" t="str">
        <f t="shared" si="9"/>
        <v>Scope2UK Electricity for EVsHGV (all diesel)Articulated (&gt;3.5 - 33t)0% Laden</v>
      </c>
    </row>
    <row r="89" spans="1:12" ht="20.5" customHeight="1">
      <c r="A89" s="109" t="s">
        <v>442</v>
      </c>
      <c r="B89" s="33" t="s">
        <v>453</v>
      </c>
      <c r="C89" s="33" t="s">
        <v>622</v>
      </c>
      <c r="D89" s="33" t="s">
        <v>221</v>
      </c>
      <c r="E89" s="124" t="s">
        <v>624</v>
      </c>
      <c r="F89" s="62"/>
      <c r="G89" s="56" t="str">
        <f>_xlfn.XLOOKUP('Owned vehicles'!K89,DB!N:N,DB!J:J,"Select Unit")</f>
        <v>Select Unit</v>
      </c>
      <c r="H89" s="45" t="s">
        <v>7955</v>
      </c>
      <c r="I89" s="61"/>
      <c r="J89" s="45" t="str">
        <f t="shared" si="20"/>
        <v>-</v>
      </c>
      <c r="K89" s="74" t="str">
        <f t="shared" si="13"/>
        <v>Scope 1Delivery vehiclesHGV (all diesel)Articulated (&gt;3.5 - 33t)50% Laden</v>
      </c>
      <c r="L89" s="127" t="str">
        <f t="shared" si="9"/>
        <v>Scope2UK Electricity for EVsHGV (all diesel)Articulated (&gt;3.5 - 33t)50% Laden</v>
      </c>
    </row>
    <row r="90" spans="1:12" ht="20.5" customHeight="1">
      <c r="A90" s="109" t="s">
        <v>442</v>
      </c>
      <c r="B90" s="33" t="s">
        <v>453</v>
      </c>
      <c r="C90" s="33" t="s">
        <v>622</v>
      </c>
      <c r="D90" s="33" t="s">
        <v>221</v>
      </c>
      <c r="E90" s="124" t="s">
        <v>625</v>
      </c>
      <c r="F90" s="62"/>
      <c r="G90" s="56" t="str">
        <f>_xlfn.XLOOKUP('Owned vehicles'!K90,DB!N:N,DB!J:J,"Select Unit")</f>
        <v>Select Unit</v>
      </c>
      <c r="H90" s="45" t="s">
        <v>7955</v>
      </c>
      <c r="I90" s="61"/>
      <c r="J90" s="45" t="str">
        <f t="shared" si="20"/>
        <v>-</v>
      </c>
      <c r="K90" s="74" t="str">
        <f t="shared" si="13"/>
        <v>Scope 1Delivery vehiclesHGV (all diesel)Articulated (&gt;3.5 - 33t)100% Laden</v>
      </c>
      <c r="L90" s="127" t="str">
        <f t="shared" si="9"/>
        <v>Scope2UK Electricity for EVsHGV (all diesel)Articulated (&gt;3.5 - 33t)100% Laden</v>
      </c>
    </row>
    <row r="91" spans="1:12" ht="20.5" customHeight="1">
      <c r="A91" s="109" t="s">
        <v>442</v>
      </c>
      <c r="B91" s="33" t="s">
        <v>453</v>
      </c>
      <c r="C91" s="33" t="s">
        <v>622</v>
      </c>
      <c r="D91" s="33" t="s">
        <v>221</v>
      </c>
      <c r="E91" s="124" t="s">
        <v>626</v>
      </c>
      <c r="F91" s="62"/>
      <c r="G91" s="56" t="str">
        <f>_xlfn.XLOOKUP('Owned vehicles'!K91,DB!N:N,DB!J:J,"Select Unit")</f>
        <v>Select Unit</v>
      </c>
      <c r="H91" s="45" t="s">
        <v>7955</v>
      </c>
      <c r="I91" s="61"/>
      <c r="J91" s="45" t="str">
        <f t="shared" si="20"/>
        <v>-</v>
      </c>
      <c r="K91" s="74" t="str">
        <f t="shared" si="13"/>
        <v>Scope 1Delivery vehiclesHGV (all diesel)Articulated (&gt;3.5 - 33t)Average laden</v>
      </c>
      <c r="L91" s="127" t="str">
        <f t="shared" si="9"/>
        <v>Scope2UK Electricity for EVsHGV (all diesel)Articulated (&gt;3.5 - 33t)Average laden</v>
      </c>
    </row>
    <row r="92" spans="1:12" ht="20.5" customHeight="1">
      <c r="A92" s="109" t="s">
        <v>442</v>
      </c>
      <c r="B92" s="33" t="s">
        <v>453</v>
      </c>
      <c r="C92" s="33" t="s">
        <v>622</v>
      </c>
      <c r="D92" s="33" t="s">
        <v>222</v>
      </c>
      <c r="E92" s="124" t="s">
        <v>623</v>
      </c>
      <c r="F92" s="62"/>
      <c r="G92" s="56" t="str">
        <f>_xlfn.XLOOKUP('Owned vehicles'!K92,DB!N:N,DB!J:J,"Select Unit")</f>
        <v>Select Unit</v>
      </c>
      <c r="H92" s="45" t="s">
        <v>7955</v>
      </c>
      <c r="I92" s="61"/>
      <c r="J92" s="45" t="str">
        <f t="shared" si="20"/>
        <v>-</v>
      </c>
      <c r="K92" s="74" t="str">
        <f t="shared" si="13"/>
        <v>Scope 1Delivery vehiclesHGV (all diesel)Articulated (&gt;33t)0% Laden</v>
      </c>
      <c r="L92" s="127" t="str">
        <f t="shared" si="9"/>
        <v>Scope2UK Electricity for EVsHGV (all diesel)Articulated (&gt;33t)0% Laden</v>
      </c>
    </row>
    <row r="93" spans="1:12" ht="20.5" customHeight="1">
      <c r="A93" s="109" t="s">
        <v>442</v>
      </c>
      <c r="B93" s="33" t="s">
        <v>453</v>
      </c>
      <c r="C93" s="33" t="s">
        <v>622</v>
      </c>
      <c r="D93" s="33" t="s">
        <v>222</v>
      </c>
      <c r="E93" s="124" t="s">
        <v>624</v>
      </c>
      <c r="F93" s="62"/>
      <c r="G93" s="56" t="str">
        <f>_xlfn.XLOOKUP('Owned vehicles'!K93,DB!N:N,DB!J:J,"Select Unit")</f>
        <v>Select Unit</v>
      </c>
      <c r="H93" s="45" t="s">
        <v>7955</v>
      </c>
      <c r="I93" s="61"/>
      <c r="J93" s="45" t="str">
        <f t="shared" si="20"/>
        <v>-</v>
      </c>
      <c r="K93" s="74" t="str">
        <f t="shared" si="13"/>
        <v>Scope 1Delivery vehiclesHGV (all diesel)Articulated (&gt;33t)50% Laden</v>
      </c>
      <c r="L93" s="127" t="str">
        <f t="shared" si="9"/>
        <v>Scope2UK Electricity for EVsHGV (all diesel)Articulated (&gt;33t)50% Laden</v>
      </c>
    </row>
    <row r="94" spans="1:12" ht="20.5" customHeight="1">
      <c r="A94" s="109" t="s">
        <v>442</v>
      </c>
      <c r="B94" s="33" t="s">
        <v>453</v>
      </c>
      <c r="C94" s="33" t="s">
        <v>622</v>
      </c>
      <c r="D94" s="33" t="s">
        <v>222</v>
      </c>
      <c r="E94" s="124" t="s">
        <v>625</v>
      </c>
      <c r="F94" s="62"/>
      <c r="G94" s="56" t="str">
        <f>_xlfn.XLOOKUP('Owned vehicles'!K94,DB!N:N,DB!J:J,"Select Unit")</f>
        <v>Select Unit</v>
      </c>
      <c r="H94" s="45" t="s">
        <v>7955</v>
      </c>
      <c r="I94" s="61"/>
      <c r="J94" s="45" t="str">
        <f t="shared" si="20"/>
        <v>-</v>
      </c>
      <c r="K94" s="74" t="str">
        <f t="shared" si="13"/>
        <v>Scope 1Delivery vehiclesHGV (all diesel)Articulated (&gt;33t)100% Laden</v>
      </c>
      <c r="L94" s="127" t="str">
        <f t="shared" ref="L94:L135" si="21">_xlfn.CONCAT("Scope2UK Electricity for EVs",C94,D94,E94,F94)</f>
        <v>Scope2UK Electricity for EVsHGV (all diesel)Articulated (&gt;33t)100% Laden</v>
      </c>
    </row>
    <row r="95" spans="1:12" ht="20.5" customHeight="1">
      <c r="A95" s="109" t="s">
        <v>442</v>
      </c>
      <c r="B95" s="33" t="s">
        <v>453</v>
      </c>
      <c r="C95" s="33" t="s">
        <v>622</v>
      </c>
      <c r="D95" s="33" t="s">
        <v>222</v>
      </c>
      <c r="E95" s="124" t="s">
        <v>626</v>
      </c>
      <c r="F95" s="62"/>
      <c r="G95" s="56" t="str">
        <f>_xlfn.XLOOKUP('Owned vehicles'!K95,DB!N:N,DB!J:J,"Select Unit")</f>
        <v>Select Unit</v>
      </c>
      <c r="H95" s="45" t="s">
        <v>7955</v>
      </c>
      <c r="I95" s="61"/>
      <c r="J95" s="45" t="str">
        <f t="shared" si="20"/>
        <v>-</v>
      </c>
      <c r="K95" s="74" t="str">
        <f t="shared" si="13"/>
        <v>Scope 1Delivery vehiclesHGV (all diesel)Articulated (&gt;33t)Average laden</v>
      </c>
      <c r="L95" s="127" t="str">
        <f t="shared" si="21"/>
        <v>Scope2UK Electricity for EVsHGV (all diesel)Articulated (&gt;33t)Average laden</v>
      </c>
    </row>
    <row r="96" spans="1:12" ht="20.5" customHeight="1">
      <c r="A96" s="109" t="s">
        <v>442</v>
      </c>
      <c r="B96" s="33" t="s">
        <v>453</v>
      </c>
      <c r="C96" s="33" t="s">
        <v>622</v>
      </c>
      <c r="D96" s="33" t="s">
        <v>223</v>
      </c>
      <c r="E96" s="124" t="s">
        <v>623</v>
      </c>
      <c r="F96" s="62"/>
      <c r="G96" s="56" t="str">
        <f>_xlfn.XLOOKUP('Owned vehicles'!K96,DB!N:N,DB!J:J,"Select Unit")</f>
        <v>Select Unit</v>
      </c>
      <c r="H96" s="45" t="s">
        <v>7955</v>
      </c>
      <c r="I96" s="61"/>
      <c r="J96" s="45" t="str">
        <f t="shared" si="20"/>
        <v>-</v>
      </c>
      <c r="K96" s="74" t="str">
        <f t="shared" si="13"/>
        <v>Scope 1Delivery vehiclesHGV (all diesel)All artics0% Laden</v>
      </c>
      <c r="L96" s="127" t="str">
        <f t="shared" si="21"/>
        <v>Scope2UK Electricity for EVsHGV (all diesel)All artics0% Laden</v>
      </c>
    </row>
    <row r="97" spans="1:12" ht="20.5" customHeight="1">
      <c r="A97" s="109" t="s">
        <v>442</v>
      </c>
      <c r="B97" s="33" t="s">
        <v>453</v>
      </c>
      <c r="C97" s="33" t="s">
        <v>622</v>
      </c>
      <c r="D97" s="33" t="s">
        <v>223</v>
      </c>
      <c r="E97" s="124" t="s">
        <v>624</v>
      </c>
      <c r="F97" s="62"/>
      <c r="G97" s="56" t="str">
        <f>_xlfn.XLOOKUP('Owned vehicles'!K97,DB!N:N,DB!J:J,"Select Unit")</f>
        <v>Select Unit</v>
      </c>
      <c r="H97" s="45" t="s">
        <v>7955</v>
      </c>
      <c r="I97" s="61"/>
      <c r="J97" s="45" t="str">
        <f t="shared" si="20"/>
        <v>-</v>
      </c>
      <c r="K97" s="74" t="str">
        <f t="shared" si="13"/>
        <v>Scope 1Delivery vehiclesHGV (all diesel)All artics50% Laden</v>
      </c>
      <c r="L97" s="127" t="str">
        <f t="shared" si="21"/>
        <v>Scope2UK Electricity for EVsHGV (all diesel)All artics50% Laden</v>
      </c>
    </row>
    <row r="98" spans="1:12" ht="20.5" customHeight="1">
      <c r="A98" s="109" t="s">
        <v>442</v>
      </c>
      <c r="B98" s="33" t="s">
        <v>453</v>
      </c>
      <c r="C98" s="33" t="s">
        <v>622</v>
      </c>
      <c r="D98" s="33" t="s">
        <v>223</v>
      </c>
      <c r="E98" s="124" t="s">
        <v>625</v>
      </c>
      <c r="F98" s="62"/>
      <c r="G98" s="56" t="str">
        <f>_xlfn.XLOOKUP('Owned vehicles'!K98,DB!N:N,DB!J:J,"Select Unit")</f>
        <v>Select Unit</v>
      </c>
      <c r="H98" s="45" t="s">
        <v>7955</v>
      </c>
      <c r="I98" s="61"/>
      <c r="J98" s="45" t="str">
        <f t="shared" si="20"/>
        <v>-</v>
      </c>
      <c r="K98" s="74" t="str">
        <f t="shared" si="13"/>
        <v>Scope 1Delivery vehiclesHGV (all diesel)All artics100% Laden</v>
      </c>
      <c r="L98" s="127" t="str">
        <f t="shared" si="21"/>
        <v>Scope2UK Electricity for EVsHGV (all diesel)All artics100% Laden</v>
      </c>
    </row>
    <row r="99" spans="1:12" ht="20.5" customHeight="1">
      <c r="A99" s="109" t="s">
        <v>442</v>
      </c>
      <c r="B99" s="33" t="s">
        <v>453</v>
      </c>
      <c r="C99" s="33" t="s">
        <v>622</v>
      </c>
      <c r="D99" s="33" t="s">
        <v>223</v>
      </c>
      <c r="E99" s="124" t="s">
        <v>626</v>
      </c>
      <c r="F99" s="62"/>
      <c r="G99" s="56" t="str">
        <f>_xlfn.XLOOKUP('Owned vehicles'!K99,DB!N:N,DB!J:J,"Select Unit")</f>
        <v>Select Unit</v>
      </c>
      <c r="H99" s="45" t="s">
        <v>7955</v>
      </c>
      <c r="I99" s="61"/>
      <c r="J99" s="45" t="str">
        <f t="shared" si="20"/>
        <v>-</v>
      </c>
      <c r="K99" s="74" t="str">
        <f t="shared" si="13"/>
        <v>Scope 1Delivery vehiclesHGV (all diesel)All articsAverage laden</v>
      </c>
      <c r="L99" s="127" t="str">
        <f t="shared" si="21"/>
        <v>Scope2UK Electricity for EVsHGV (all diesel)All articsAverage laden</v>
      </c>
    </row>
    <row r="100" spans="1:12" ht="20.5" customHeight="1">
      <c r="A100" s="109" t="s">
        <v>442</v>
      </c>
      <c r="B100" s="33" t="s">
        <v>453</v>
      </c>
      <c r="C100" s="33" t="s">
        <v>622</v>
      </c>
      <c r="D100" s="33" t="s">
        <v>224</v>
      </c>
      <c r="E100" s="124" t="s">
        <v>623</v>
      </c>
      <c r="F100" s="62"/>
      <c r="G100" s="56" t="str">
        <f>_xlfn.XLOOKUP('Owned vehicles'!K100,DB!N:N,DB!J:J,"Select Unit")</f>
        <v>Select Unit</v>
      </c>
      <c r="H100" s="45" t="s">
        <v>7955</v>
      </c>
      <c r="I100" s="61"/>
      <c r="J100" s="45" t="str">
        <f t="shared" si="20"/>
        <v>-</v>
      </c>
      <c r="K100" s="74" t="str">
        <f t="shared" si="13"/>
        <v>Scope 1Delivery vehiclesHGV (all diesel)All HGVs0% Laden</v>
      </c>
      <c r="L100" s="127" t="str">
        <f t="shared" si="21"/>
        <v>Scope2UK Electricity for EVsHGV (all diesel)All HGVs0% Laden</v>
      </c>
    </row>
    <row r="101" spans="1:12" ht="20.5" customHeight="1">
      <c r="A101" s="109" t="s">
        <v>442</v>
      </c>
      <c r="B101" s="33" t="s">
        <v>453</v>
      </c>
      <c r="C101" s="33" t="s">
        <v>622</v>
      </c>
      <c r="D101" s="33" t="s">
        <v>224</v>
      </c>
      <c r="E101" s="124" t="s">
        <v>624</v>
      </c>
      <c r="F101" s="62"/>
      <c r="G101" s="56" t="str">
        <f>_xlfn.XLOOKUP('Owned vehicles'!K101,DB!N:N,DB!J:J,"Select Unit")</f>
        <v>Select Unit</v>
      </c>
      <c r="H101" s="45" t="s">
        <v>7955</v>
      </c>
      <c r="I101" s="61"/>
      <c r="J101" s="45" t="str">
        <f t="shared" si="20"/>
        <v>-</v>
      </c>
      <c r="K101" s="74" t="str">
        <f t="shared" si="13"/>
        <v>Scope 1Delivery vehiclesHGV (all diesel)All HGVs50% Laden</v>
      </c>
      <c r="L101" s="127" t="str">
        <f t="shared" si="21"/>
        <v>Scope2UK Electricity for EVsHGV (all diesel)All HGVs50% Laden</v>
      </c>
    </row>
    <row r="102" spans="1:12" ht="20.5" customHeight="1">
      <c r="A102" s="109" t="s">
        <v>442</v>
      </c>
      <c r="B102" s="33" t="s">
        <v>453</v>
      </c>
      <c r="C102" s="33" t="s">
        <v>622</v>
      </c>
      <c r="D102" s="33" t="s">
        <v>224</v>
      </c>
      <c r="E102" s="124" t="s">
        <v>625</v>
      </c>
      <c r="F102" s="62"/>
      <c r="G102" s="56" t="str">
        <f>_xlfn.XLOOKUP('Owned vehicles'!K102,DB!N:N,DB!J:J,"Select Unit")</f>
        <v>Select Unit</v>
      </c>
      <c r="H102" s="45" t="s">
        <v>7955</v>
      </c>
      <c r="I102" s="61"/>
      <c r="J102" s="45" t="str">
        <f t="shared" si="20"/>
        <v>-</v>
      </c>
      <c r="K102" s="74" t="str">
        <f t="shared" si="13"/>
        <v>Scope 1Delivery vehiclesHGV (all diesel)All HGVs100% Laden</v>
      </c>
      <c r="L102" s="127" t="str">
        <f t="shared" si="21"/>
        <v>Scope2UK Electricity for EVsHGV (all diesel)All HGVs100% Laden</v>
      </c>
    </row>
    <row r="103" spans="1:12" ht="20.5" customHeight="1">
      <c r="A103" s="109" t="s">
        <v>442</v>
      </c>
      <c r="B103" s="33" t="s">
        <v>453</v>
      </c>
      <c r="C103" s="33" t="s">
        <v>622</v>
      </c>
      <c r="D103" s="33" t="s">
        <v>224</v>
      </c>
      <c r="E103" s="124" t="s">
        <v>626</v>
      </c>
      <c r="F103" s="62"/>
      <c r="G103" s="56" t="str">
        <f>_xlfn.XLOOKUP('Owned vehicles'!K103,DB!N:N,DB!J:J,"Select Unit")</f>
        <v>Select Unit</v>
      </c>
      <c r="H103" s="45" t="s">
        <v>7955</v>
      </c>
      <c r="I103" s="61"/>
      <c r="J103" s="45" t="str">
        <f t="shared" si="20"/>
        <v>-</v>
      </c>
      <c r="K103" s="74" t="str">
        <f t="shared" ref="K103:K135" si="22">_xlfn.CONCAT(A103,B103,C103,D103,E103,F103)</f>
        <v>Scope 1Delivery vehiclesHGV (all diesel)All HGVsAverage laden</v>
      </c>
      <c r="L103" s="127" t="str">
        <f t="shared" si="21"/>
        <v>Scope2UK Electricity for EVsHGV (all diesel)All HGVsAverage laden</v>
      </c>
    </row>
    <row r="104" spans="1:12" ht="20.5" customHeight="1">
      <c r="A104" s="109" t="s">
        <v>442</v>
      </c>
      <c r="B104" s="33" t="s">
        <v>453</v>
      </c>
      <c r="C104" s="33" t="s">
        <v>627</v>
      </c>
      <c r="D104" s="33" t="s">
        <v>218</v>
      </c>
      <c r="E104" s="124" t="s">
        <v>623</v>
      </c>
      <c r="F104" s="62"/>
      <c r="G104" s="56" t="str">
        <f>_xlfn.XLOOKUP('Owned vehicles'!K104,DB!N:N,DB!J:J,"Select Unit")</f>
        <v>Select Unit</v>
      </c>
      <c r="H104" s="45" t="s">
        <v>7955</v>
      </c>
      <c r="I104" s="61"/>
      <c r="J104" s="45" t="str">
        <f t="shared" si="20"/>
        <v>-</v>
      </c>
      <c r="K104" s="74" t="str">
        <f t="shared" si="22"/>
        <v>Scope 1Delivery vehiclesHGVs refrigerated (all diesel)Rigid (&gt;3.5 - 7.5 tonnes)0% Laden</v>
      </c>
      <c r="L104" s="127" t="str">
        <f t="shared" si="21"/>
        <v>Scope2UK Electricity for EVsHGVs refrigerated (all diesel)Rigid (&gt;3.5 - 7.5 tonnes)0% Laden</v>
      </c>
    </row>
    <row r="105" spans="1:12" ht="20.5" customHeight="1">
      <c r="A105" s="109" t="s">
        <v>442</v>
      </c>
      <c r="B105" s="33" t="s">
        <v>453</v>
      </c>
      <c r="C105" s="33" t="s">
        <v>627</v>
      </c>
      <c r="D105" s="33" t="s">
        <v>218</v>
      </c>
      <c r="E105" s="124" t="s">
        <v>624</v>
      </c>
      <c r="F105" s="62"/>
      <c r="G105" s="56" t="str">
        <f>_xlfn.XLOOKUP('Owned vehicles'!K105,DB!N:N,DB!J:J,"Select Unit")</f>
        <v>Select Unit</v>
      </c>
      <c r="H105" s="45" t="s">
        <v>7955</v>
      </c>
      <c r="I105" s="61"/>
      <c r="J105" s="45" t="str">
        <f t="shared" si="20"/>
        <v>-</v>
      </c>
      <c r="K105" s="74" t="str">
        <f t="shared" si="22"/>
        <v>Scope 1Delivery vehiclesHGVs refrigerated (all diesel)Rigid (&gt;3.5 - 7.5 tonnes)50% Laden</v>
      </c>
      <c r="L105" s="127" t="str">
        <f t="shared" si="21"/>
        <v>Scope2UK Electricity for EVsHGVs refrigerated (all diesel)Rigid (&gt;3.5 - 7.5 tonnes)50% Laden</v>
      </c>
    </row>
    <row r="106" spans="1:12" ht="20.5" customHeight="1">
      <c r="A106" s="109" t="s">
        <v>442</v>
      </c>
      <c r="B106" s="33" t="s">
        <v>453</v>
      </c>
      <c r="C106" s="33" t="s">
        <v>627</v>
      </c>
      <c r="D106" s="33" t="s">
        <v>218</v>
      </c>
      <c r="E106" s="124" t="s">
        <v>625</v>
      </c>
      <c r="F106" s="62"/>
      <c r="G106" s="56" t="str">
        <f>_xlfn.XLOOKUP('Owned vehicles'!K106,DB!N:N,DB!J:J,"Select Unit")</f>
        <v>Select Unit</v>
      </c>
      <c r="H106" s="45" t="s">
        <v>7955</v>
      </c>
      <c r="I106" s="61"/>
      <c r="J106" s="45" t="str">
        <f t="shared" si="20"/>
        <v>-</v>
      </c>
      <c r="K106" s="74" t="str">
        <f t="shared" si="22"/>
        <v>Scope 1Delivery vehiclesHGVs refrigerated (all diesel)Rigid (&gt;3.5 - 7.5 tonnes)100% Laden</v>
      </c>
      <c r="L106" s="127" t="str">
        <f t="shared" si="21"/>
        <v>Scope2UK Electricity for EVsHGVs refrigerated (all diesel)Rigid (&gt;3.5 - 7.5 tonnes)100% Laden</v>
      </c>
    </row>
    <row r="107" spans="1:12" ht="20.5" customHeight="1">
      <c r="A107" s="109" t="s">
        <v>442</v>
      </c>
      <c r="B107" s="33" t="s">
        <v>453</v>
      </c>
      <c r="C107" s="33" t="s">
        <v>627</v>
      </c>
      <c r="D107" s="33" t="s">
        <v>218</v>
      </c>
      <c r="E107" s="124" t="s">
        <v>626</v>
      </c>
      <c r="F107" s="62"/>
      <c r="G107" s="56" t="str">
        <f>_xlfn.XLOOKUP('Owned vehicles'!K107,DB!N:N,DB!J:J,"Select Unit")</f>
        <v>Select Unit</v>
      </c>
      <c r="H107" s="45" t="s">
        <v>7955</v>
      </c>
      <c r="I107" s="61"/>
      <c r="J107" s="45" t="str">
        <f t="shared" si="20"/>
        <v>-</v>
      </c>
      <c r="K107" s="74" t="str">
        <f t="shared" si="22"/>
        <v>Scope 1Delivery vehiclesHGVs refrigerated (all diesel)Rigid (&gt;3.5 - 7.5 tonnes)Average laden</v>
      </c>
      <c r="L107" s="127" t="str">
        <f t="shared" si="21"/>
        <v>Scope2UK Electricity for EVsHGVs refrigerated (all diesel)Rigid (&gt;3.5 - 7.5 tonnes)Average laden</v>
      </c>
    </row>
    <row r="108" spans="1:12" ht="20.5" customHeight="1">
      <c r="A108" s="109" t="s">
        <v>442</v>
      </c>
      <c r="B108" s="33" t="s">
        <v>453</v>
      </c>
      <c r="C108" s="33" t="s">
        <v>627</v>
      </c>
      <c r="D108" s="33" t="s">
        <v>219</v>
      </c>
      <c r="E108" s="124" t="s">
        <v>623</v>
      </c>
      <c r="F108" s="62"/>
      <c r="G108" s="56" t="str">
        <f>_xlfn.XLOOKUP('Owned vehicles'!K108,DB!N:N,DB!J:J,"Select Unit")</f>
        <v>Select Unit</v>
      </c>
      <c r="H108" s="45" t="s">
        <v>7955</v>
      </c>
      <c r="I108" s="61"/>
      <c r="J108" s="45" t="str">
        <f t="shared" si="20"/>
        <v>-</v>
      </c>
      <c r="K108" s="74" t="str">
        <f t="shared" si="22"/>
        <v>Scope 1Delivery vehiclesHGVs refrigerated (all diesel)Rigid (&gt;7.5 tonnes-17 tonnes)0% Laden</v>
      </c>
      <c r="L108" s="127" t="str">
        <f t="shared" si="21"/>
        <v>Scope2UK Electricity for EVsHGVs refrigerated (all diesel)Rigid (&gt;7.5 tonnes-17 tonnes)0% Laden</v>
      </c>
    </row>
    <row r="109" spans="1:12" ht="20.5" customHeight="1">
      <c r="A109" s="109" t="s">
        <v>442</v>
      </c>
      <c r="B109" s="33" t="s">
        <v>453</v>
      </c>
      <c r="C109" s="33" t="s">
        <v>627</v>
      </c>
      <c r="D109" s="33" t="s">
        <v>219</v>
      </c>
      <c r="E109" s="124" t="s">
        <v>624</v>
      </c>
      <c r="F109" s="62"/>
      <c r="G109" s="56" t="str">
        <f>_xlfn.XLOOKUP('Owned vehicles'!K109,DB!N:N,DB!J:J,"Select Unit")</f>
        <v>Select Unit</v>
      </c>
      <c r="H109" s="45" t="s">
        <v>7955</v>
      </c>
      <c r="I109" s="61"/>
      <c r="J109" s="45" t="str">
        <f t="shared" si="20"/>
        <v>-</v>
      </c>
      <c r="K109" s="74" t="str">
        <f t="shared" si="22"/>
        <v>Scope 1Delivery vehiclesHGVs refrigerated (all diesel)Rigid (&gt;7.5 tonnes-17 tonnes)50% Laden</v>
      </c>
      <c r="L109" s="127" t="str">
        <f t="shared" si="21"/>
        <v>Scope2UK Electricity for EVsHGVs refrigerated (all diesel)Rigid (&gt;7.5 tonnes-17 tonnes)50% Laden</v>
      </c>
    </row>
    <row r="110" spans="1:12" ht="20.5" customHeight="1">
      <c r="A110" s="109" t="s">
        <v>442</v>
      </c>
      <c r="B110" s="33" t="s">
        <v>453</v>
      </c>
      <c r="C110" s="33" t="s">
        <v>627</v>
      </c>
      <c r="D110" s="33" t="s">
        <v>219</v>
      </c>
      <c r="E110" s="124" t="s">
        <v>625</v>
      </c>
      <c r="F110" s="62"/>
      <c r="G110" s="56" t="str">
        <f>_xlfn.XLOOKUP('Owned vehicles'!K110,DB!N:N,DB!J:J,"Select Unit")</f>
        <v>Select Unit</v>
      </c>
      <c r="H110" s="45" t="s">
        <v>7955</v>
      </c>
      <c r="I110" s="61"/>
      <c r="J110" s="45" t="str">
        <f t="shared" si="20"/>
        <v>-</v>
      </c>
      <c r="K110" s="74" t="str">
        <f t="shared" si="22"/>
        <v>Scope 1Delivery vehiclesHGVs refrigerated (all diesel)Rigid (&gt;7.5 tonnes-17 tonnes)100% Laden</v>
      </c>
      <c r="L110" s="127" t="str">
        <f t="shared" si="21"/>
        <v>Scope2UK Electricity for EVsHGVs refrigerated (all diesel)Rigid (&gt;7.5 tonnes-17 tonnes)100% Laden</v>
      </c>
    </row>
    <row r="111" spans="1:12" ht="20.5" customHeight="1">
      <c r="A111" s="109" t="s">
        <v>442</v>
      </c>
      <c r="B111" s="33" t="s">
        <v>453</v>
      </c>
      <c r="C111" s="33" t="s">
        <v>627</v>
      </c>
      <c r="D111" s="33" t="s">
        <v>219</v>
      </c>
      <c r="E111" s="124" t="s">
        <v>626</v>
      </c>
      <c r="F111" s="62"/>
      <c r="G111" s="56" t="str">
        <f>_xlfn.XLOOKUP('Owned vehicles'!K111,DB!N:N,DB!J:J,"Select Unit")</f>
        <v>Select Unit</v>
      </c>
      <c r="H111" s="45" t="s">
        <v>7955</v>
      </c>
      <c r="I111" s="61"/>
      <c r="J111" s="45" t="str">
        <f t="shared" si="20"/>
        <v>-</v>
      </c>
      <c r="K111" s="74" t="str">
        <f t="shared" si="22"/>
        <v>Scope 1Delivery vehiclesHGVs refrigerated (all diesel)Rigid (&gt;7.5 tonnes-17 tonnes)Average laden</v>
      </c>
      <c r="L111" s="127" t="str">
        <f t="shared" si="21"/>
        <v>Scope2UK Electricity for EVsHGVs refrigerated (all diesel)Rigid (&gt;7.5 tonnes-17 tonnes)Average laden</v>
      </c>
    </row>
    <row r="112" spans="1:12" ht="20.5" customHeight="1">
      <c r="A112" s="109" t="s">
        <v>442</v>
      </c>
      <c r="B112" s="33" t="s">
        <v>453</v>
      </c>
      <c r="C112" s="33" t="s">
        <v>627</v>
      </c>
      <c r="D112" s="33" t="s">
        <v>220</v>
      </c>
      <c r="E112" s="124" t="s">
        <v>623</v>
      </c>
      <c r="F112" s="62"/>
      <c r="G112" s="56" t="str">
        <f>_xlfn.XLOOKUP('Owned vehicles'!K112,DB!N:N,DB!J:J,"Select Unit")</f>
        <v>Select Unit</v>
      </c>
      <c r="H112" s="45" t="s">
        <v>7955</v>
      </c>
      <c r="I112" s="61"/>
      <c r="J112" s="45" t="str">
        <f t="shared" si="20"/>
        <v>-</v>
      </c>
      <c r="K112" s="74" t="str">
        <f t="shared" si="22"/>
        <v>Scope 1Delivery vehiclesHGVs refrigerated (all diesel)Rigid (&gt;17 tonnes)0% Laden</v>
      </c>
      <c r="L112" s="127" t="str">
        <f t="shared" si="21"/>
        <v>Scope2UK Electricity for EVsHGVs refrigerated (all diesel)Rigid (&gt;17 tonnes)0% Laden</v>
      </c>
    </row>
    <row r="113" spans="1:12" ht="20.5" customHeight="1">
      <c r="A113" s="109" t="s">
        <v>442</v>
      </c>
      <c r="B113" s="33" t="s">
        <v>453</v>
      </c>
      <c r="C113" s="33" t="s">
        <v>627</v>
      </c>
      <c r="D113" s="33" t="s">
        <v>220</v>
      </c>
      <c r="E113" s="124" t="s">
        <v>624</v>
      </c>
      <c r="F113" s="62"/>
      <c r="G113" s="56" t="str">
        <f>_xlfn.XLOOKUP('Owned vehicles'!K113,DB!N:N,DB!J:J,"Select Unit")</f>
        <v>Select Unit</v>
      </c>
      <c r="H113" s="45" t="s">
        <v>7955</v>
      </c>
      <c r="I113" s="61"/>
      <c r="J113" s="45" t="str">
        <f t="shared" si="20"/>
        <v>-</v>
      </c>
      <c r="K113" s="74" t="str">
        <f t="shared" si="22"/>
        <v>Scope 1Delivery vehiclesHGVs refrigerated (all diesel)Rigid (&gt;17 tonnes)50% Laden</v>
      </c>
      <c r="L113" s="127" t="str">
        <f t="shared" si="21"/>
        <v>Scope2UK Electricity for EVsHGVs refrigerated (all diesel)Rigid (&gt;17 tonnes)50% Laden</v>
      </c>
    </row>
    <row r="114" spans="1:12" ht="20.5" customHeight="1">
      <c r="A114" s="109" t="s">
        <v>442</v>
      </c>
      <c r="B114" s="33" t="s">
        <v>453</v>
      </c>
      <c r="C114" s="33" t="s">
        <v>627</v>
      </c>
      <c r="D114" s="33" t="s">
        <v>220</v>
      </c>
      <c r="E114" s="124" t="s">
        <v>625</v>
      </c>
      <c r="F114" s="62"/>
      <c r="G114" s="56" t="str">
        <f>_xlfn.XLOOKUP('Owned vehicles'!K114,DB!N:N,DB!J:J,"Select Unit")</f>
        <v>Select Unit</v>
      </c>
      <c r="H114" s="45" t="s">
        <v>7955</v>
      </c>
      <c r="I114" s="61"/>
      <c r="J114" s="45" t="str">
        <f t="shared" si="20"/>
        <v>-</v>
      </c>
      <c r="K114" s="74" t="str">
        <f t="shared" si="22"/>
        <v>Scope 1Delivery vehiclesHGVs refrigerated (all diesel)Rigid (&gt;17 tonnes)100% Laden</v>
      </c>
      <c r="L114" s="127" t="str">
        <f t="shared" si="21"/>
        <v>Scope2UK Electricity for EVsHGVs refrigerated (all diesel)Rigid (&gt;17 tonnes)100% Laden</v>
      </c>
    </row>
    <row r="115" spans="1:12" ht="20.5" customHeight="1">
      <c r="A115" s="109" t="s">
        <v>442</v>
      </c>
      <c r="B115" s="33" t="s">
        <v>453</v>
      </c>
      <c r="C115" s="33" t="s">
        <v>627</v>
      </c>
      <c r="D115" s="33" t="s">
        <v>220</v>
      </c>
      <c r="E115" s="124" t="s">
        <v>626</v>
      </c>
      <c r="F115" s="62"/>
      <c r="G115" s="56" t="str">
        <f>_xlfn.XLOOKUP('Owned vehicles'!K115,DB!N:N,DB!J:J,"Select Unit")</f>
        <v>Select Unit</v>
      </c>
      <c r="H115" s="45" t="s">
        <v>7955</v>
      </c>
      <c r="I115" s="61"/>
      <c r="J115" s="45" t="str">
        <f t="shared" si="20"/>
        <v>-</v>
      </c>
      <c r="K115" s="74" t="str">
        <f t="shared" si="22"/>
        <v>Scope 1Delivery vehiclesHGVs refrigerated (all diesel)Rigid (&gt;17 tonnes)Average laden</v>
      </c>
      <c r="L115" s="127" t="str">
        <f t="shared" si="21"/>
        <v>Scope2UK Electricity for EVsHGVs refrigerated (all diesel)Rigid (&gt;17 tonnes)Average laden</v>
      </c>
    </row>
    <row r="116" spans="1:12" ht="20.5" customHeight="1">
      <c r="A116" s="109" t="s">
        <v>442</v>
      </c>
      <c r="B116" s="33" t="s">
        <v>453</v>
      </c>
      <c r="C116" s="33" t="s">
        <v>627</v>
      </c>
      <c r="D116" s="33" t="s">
        <v>198</v>
      </c>
      <c r="E116" s="124" t="s">
        <v>623</v>
      </c>
      <c r="F116" s="62"/>
      <c r="G116" s="56" t="str">
        <f>_xlfn.XLOOKUP('Owned vehicles'!K116,DB!N:N,DB!J:J,"Select Unit")</f>
        <v>Select Unit</v>
      </c>
      <c r="H116" s="45" t="s">
        <v>7955</v>
      </c>
      <c r="I116" s="61"/>
      <c r="J116" s="45" t="str">
        <f t="shared" si="20"/>
        <v>-</v>
      </c>
      <c r="K116" s="74" t="str">
        <f t="shared" si="22"/>
        <v>Scope 1Delivery vehiclesHGVs refrigerated (all diesel)All rigids0% Laden</v>
      </c>
      <c r="L116" s="127" t="str">
        <f t="shared" si="21"/>
        <v>Scope2UK Electricity for EVsHGVs refrigerated (all diesel)All rigids0% Laden</v>
      </c>
    </row>
    <row r="117" spans="1:12" ht="20.5" customHeight="1">
      <c r="A117" s="109" t="s">
        <v>442</v>
      </c>
      <c r="B117" s="33" t="s">
        <v>453</v>
      </c>
      <c r="C117" s="33" t="s">
        <v>627</v>
      </c>
      <c r="D117" s="33" t="s">
        <v>198</v>
      </c>
      <c r="E117" s="124" t="s">
        <v>624</v>
      </c>
      <c r="F117" s="62"/>
      <c r="G117" s="56" t="str">
        <f>_xlfn.XLOOKUP('Owned vehicles'!K117,DB!N:N,DB!J:J,"Select Unit")</f>
        <v>Select Unit</v>
      </c>
      <c r="H117" s="45" t="s">
        <v>7955</v>
      </c>
      <c r="I117" s="61"/>
      <c r="J117" s="45" t="str">
        <f t="shared" si="20"/>
        <v>-</v>
      </c>
      <c r="K117" s="74" t="str">
        <f t="shared" si="22"/>
        <v>Scope 1Delivery vehiclesHGVs refrigerated (all diesel)All rigids50% Laden</v>
      </c>
      <c r="L117" s="127" t="str">
        <f t="shared" si="21"/>
        <v>Scope2UK Electricity for EVsHGVs refrigerated (all diesel)All rigids50% Laden</v>
      </c>
    </row>
    <row r="118" spans="1:12" ht="20.5" customHeight="1">
      <c r="A118" s="109" t="s">
        <v>442</v>
      </c>
      <c r="B118" s="33" t="s">
        <v>453</v>
      </c>
      <c r="C118" s="33" t="s">
        <v>627</v>
      </c>
      <c r="D118" s="33" t="s">
        <v>198</v>
      </c>
      <c r="E118" s="124" t="s">
        <v>625</v>
      </c>
      <c r="F118" s="62"/>
      <c r="G118" s="56" t="str">
        <f>_xlfn.XLOOKUP('Owned vehicles'!K118,DB!N:N,DB!J:J,"Select Unit")</f>
        <v>Select Unit</v>
      </c>
      <c r="H118" s="45" t="s">
        <v>7955</v>
      </c>
      <c r="I118" s="61"/>
      <c r="J118" s="45" t="str">
        <f t="shared" si="20"/>
        <v>-</v>
      </c>
      <c r="K118" s="74" t="str">
        <f t="shared" si="22"/>
        <v>Scope 1Delivery vehiclesHGVs refrigerated (all diesel)All rigids100% Laden</v>
      </c>
      <c r="L118" s="127" t="str">
        <f t="shared" si="21"/>
        <v>Scope2UK Electricity for EVsHGVs refrigerated (all diesel)All rigids100% Laden</v>
      </c>
    </row>
    <row r="119" spans="1:12" ht="20.5" customHeight="1">
      <c r="A119" s="109" t="s">
        <v>442</v>
      </c>
      <c r="B119" s="33" t="s">
        <v>453</v>
      </c>
      <c r="C119" s="33" t="s">
        <v>627</v>
      </c>
      <c r="D119" s="33" t="s">
        <v>198</v>
      </c>
      <c r="E119" s="124" t="s">
        <v>626</v>
      </c>
      <c r="F119" s="62"/>
      <c r="G119" s="56" t="str">
        <f>_xlfn.XLOOKUP('Owned vehicles'!K119,DB!N:N,DB!J:J,"Select Unit")</f>
        <v>Select Unit</v>
      </c>
      <c r="H119" s="45" t="s">
        <v>7955</v>
      </c>
      <c r="I119" s="61"/>
      <c r="J119" s="45" t="str">
        <f t="shared" si="20"/>
        <v>-</v>
      </c>
      <c r="K119" s="74" t="str">
        <f t="shared" si="22"/>
        <v>Scope 1Delivery vehiclesHGVs refrigerated (all diesel)All rigidsAverage laden</v>
      </c>
      <c r="L119" s="127" t="str">
        <f t="shared" si="21"/>
        <v>Scope2UK Electricity for EVsHGVs refrigerated (all diesel)All rigidsAverage laden</v>
      </c>
    </row>
    <row r="120" spans="1:12" ht="20.5" customHeight="1">
      <c r="A120" s="109" t="s">
        <v>442</v>
      </c>
      <c r="B120" s="33" t="s">
        <v>453</v>
      </c>
      <c r="C120" s="33" t="s">
        <v>627</v>
      </c>
      <c r="D120" s="33" t="s">
        <v>221</v>
      </c>
      <c r="E120" s="124" t="s">
        <v>623</v>
      </c>
      <c r="F120" s="62"/>
      <c r="G120" s="56" t="str">
        <f>_xlfn.XLOOKUP('Owned vehicles'!K120,DB!N:N,DB!J:J,"Select Unit")</f>
        <v>Select Unit</v>
      </c>
      <c r="H120" s="45" t="s">
        <v>7955</v>
      </c>
      <c r="I120" s="61"/>
      <c r="J120" s="45" t="str">
        <f t="shared" si="20"/>
        <v>-</v>
      </c>
      <c r="K120" s="74" t="str">
        <f t="shared" si="22"/>
        <v>Scope 1Delivery vehiclesHGVs refrigerated (all diesel)Articulated (&gt;3.5 - 33t)0% Laden</v>
      </c>
      <c r="L120" s="127" t="str">
        <f t="shared" si="21"/>
        <v>Scope2UK Electricity for EVsHGVs refrigerated (all diesel)Articulated (&gt;3.5 - 33t)0% Laden</v>
      </c>
    </row>
    <row r="121" spans="1:12" ht="20.5" customHeight="1">
      <c r="A121" s="109" t="s">
        <v>442</v>
      </c>
      <c r="B121" s="33" t="s">
        <v>453</v>
      </c>
      <c r="C121" s="33" t="s">
        <v>627</v>
      </c>
      <c r="D121" s="33" t="s">
        <v>221</v>
      </c>
      <c r="E121" s="124" t="s">
        <v>624</v>
      </c>
      <c r="F121" s="62"/>
      <c r="G121" s="56" t="str">
        <f>_xlfn.XLOOKUP('Owned vehicles'!K121,DB!N:N,DB!J:J,"Select Unit")</f>
        <v>Select Unit</v>
      </c>
      <c r="H121" s="45" t="s">
        <v>7955</v>
      </c>
      <c r="I121" s="61"/>
      <c r="J121" s="45" t="str">
        <f t="shared" si="20"/>
        <v>-</v>
      </c>
      <c r="K121" s="74" t="str">
        <f t="shared" si="22"/>
        <v>Scope 1Delivery vehiclesHGVs refrigerated (all diesel)Articulated (&gt;3.5 - 33t)50% Laden</v>
      </c>
      <c r="L121" s="127" t="str">
        <f t="shared" si="21"/>
        <v>Scope2UK Electricity for EVsHGVs refrigerated (all diesel)Articulated (&gt;3.5 - 33t)50% Laden</v>
      </c>
    </row>
    <row r="122" spans="1:12" ht="20.5" customHeight="1">
      <c r="A122" s="109" t="s">
        <v>442</v>
      </c>
      <c r="B122" s="33" t="s">
        <v>453</v>
      </c>
      <c r="C122" s="33" t="s">
        <v>627</v>
      </c>
      <c r="D122" s="33" t="s">
        <v>221</v>
      </c>
      <c r="E122" s="124" t="s">
        <v>625</v>
      </c>
      <c r="F122" s="62"/>
      <c r="G122" s="56" t="str">
        <f>_xlfn.XLOOKUP('Owned vehicles'!K122,DB!N:N,DB!J:J,"Select Unit")</f>
        <v>Select Unit</v>
      </c>
      <c r="H122" s="45" t="s">
        <v>7955</v>
      </c>
      <c r="I122" s="61"/>
      <c r="J122" s="45" t="str">
        <f t="shared" si="20"/>
        <v>-</v>
      </c>
      <c r="K122" s="74" t="str">
        <f t="shared" si="22"/>
        <v>Scope 1Delivery vehiclesHGVs refrigerated (all diesel)Articulated (&gt;3.5 - 33t)100% Laden</v>
      </c>
      <c r="L122" s="127" t="str">
        <f t="shared" si="21"/>
        <v>Scope2UK Electricity for EVsHGVs refrigerated (all diesel)Articulated (&gt;3.5 - 33t)100% Laden</v>
      </c>
    </row>
    <row r="123" spans="1:12" ht="20.5" customHeight="1">
      <c r="A123" s="109" t="s">
        <v>442</v>
      </c>
      <c r="B123" s="33" t="s">
        <v>453</v>
      </c>
      <c r="C123" s="33" t="s">
        <v>627</v>
      </c>
      <c r="D123" s="33" t="s">
        <v>221</v>
      </c>
      <c r="E123" s="124" t="s">
        <v>626</v>
      </c>
      <c r="F123" s="62"/>
      <c r="G123" s="56" t="str">
        <f>_xlfn.XLOOKUP('Owned vehicles'!K123,DB!N:N,DB!J:J,"Select Unit")</f>
        <v>Select Unit</v>
      </c>
      <c r="H123" s="45" t="s">
        <v>7955</v>
      </c>
      <c r="I123" s="61"/>
      <c r="J123" s="45" t="str">
        <f t="shared" si="20"/>
        <v>-</v>
      </c>
      <c r="K123" s="74" t="str">
        <f t="shared" si="22"/>
        <v>Scope 1Delivery vehiclesHGVs refrigerated (all diesel)Articulated (&gt;3.5 - 33t)Average laden</v>
      </c>
      <c r="L123" s="127" t="str">
        <f t="shared" si="21"/>
        <v>Scope2UK Electricity for EVsHGVs refrigerated (all diesel)Articulated (&gt;3.5 - 33t)Average laden</v>
      </c>
    </row>
    <row r="124" spans="1:12" ht="20.5" customHeight="1">
      <c r="A124" s="109" t="s">
        <v>442</v>
      </c>
      <c r="B124" s="33" t="s">
        <v>453</v>
      </c>
      <c r="C124" s="33" t="s">
        <v>627</v>
      </c>
      <c r="D124" s="33" t="s">
        <v>222</v>
      </c>
      <c r="E124" s="124" t="s">
        <v>623</v>
      </c>
      <c r="F124" s="62"/>
      <c r="G124" s="56" t="str">
        <f>_xlfn.XLOOKUP('Owned vehicles'!K124,DB!N:N,DB!J:J,"Select Unit")</f>
        <v>Select Unit</v>
      </c>
      <c r="H124" s="45" t="s">
        <v>7955</v>
      </c>
      <c r="I124" s="61"/>
      <c r="J124" s="45" t="str">
        <f t="shared" si="20"/>
        <v>-</v>
      </c>
      <c r="K124" s="74" t="str">
        <f t="shared" si="22"/>
        <v>Scope 1Delivery vehiclesHGVs refrigerated (all diesel)Articulated (&gt;33t)0% Laden</v>
      </c>
      <c r="L124" s="127" t="str">
        <f t="shared" si="21"/>
        <v>Scope2UK Electricity for EVsHGVs refrigerated (all diesel)Articulated (&gt;33t)0% Laden</v>
      </c>
    </row>
    <row r="125" spans="1:12" ht="20.5" customHeight="1">
      <c r="A125" s="109" t="s">
        <v>442</v>
      </c>
      <c r="B125" s="33" t="s">
        <v>453</v>
      </c>
      <c r="C125" s="33" t="s">
        <v>627</v>
      </c>
      <c r="D125" s="33" t="s">
        <v>222</v>
      </c>
      <c r="E125" s="124" t="s">
        <v>624</v>
      </c>
      <c r="F125" s="62"/>
      <c r="G125" s="56" t="str">
        <f>_xlfn.XLOOKUP('Owned vehicles'!K125,DB!N:N,DB!J:J,"Select Unit")</f>
        <v>Select Unit</v>
      </c>
      <c r="H125" s="45" t="s">
        <v>7955</v>
      </c>
      <c r="I125" s="61"/>
      <c r="J125" s="45" t="str">
        <f t="shared" si="20"/>
        <v>-</v>
      </c>
      <c r="K125" s="74" t="str">
        <f t="shared" si="22"/>
        <v>Scope 1Delivery vehiclesHGVs refrigerated (all diesel)Articulated (&gt;33t)50% Laden</v>
      </c>
      <c r="L125" s="127" t="str">
        <f t="shared" si="21"/>
        <v>Scope2UK Electricity for EVsHGVs refrigerated (all diesel)Articulated (&gt;33t)50% Laden</v>
      </c>
    </row>
    <row r="126" spans="1:12" ht="20.5" customHeight="1">
      <c r="A126" s="109" t="s">
        <v>442</v>
      </c>
      <c r="B126" s="33" t="s">
        <v>453</v>
      </c>
      <c r="C126" s="33" t="s">
        <v>627</v>
      </c>
      <c r="D126" s="33" t="s">
        <v>222</v>
      </c>
      <c r="E126" s="124" t="s">
        <v>625</v>
      </c>
      <c r="F126" s="62"/>
      <c r="G126" s="56" t="str">
        <f>_xlfn.XLOOKUP('Owned vehicles'!K126,DB!N:N,DB!J:J,"Select Unit")</f>
        <v>Select Unit</v>
      </c>
      <c r="H126" s="45" t="s">
        <v>7955</v>
      </c>
      <c r="I126" s="61"/>
      <c r="J126" s="45" t="str">
        <f t="shared" si="20"/>
        <v>-</v>
      </c>
      <c r="K126" s="74" t="str">
        <f t="shared" si="22"/>
        <v>Scope 1Delivery vehiclesHGVs refrigerated (all diesel)Articulated (&gt;33t)100% Laden</v>
      </c>
      <c r="L126" s="127" t="str">
        <f t="shared" si="21"/>
        <v>Scope2UK Electricity for EVsHGVs refrigerated (all diesel)Articulated (&gt;33t)100% Laden</v>
      </c>
    </row>
    <row r="127" spans="1:12" ht="20.5" customHeight="1">
      <c r="A127" s="109" t="s">
        <v>442</v>
      </c>
      <c r="B127" s="33" t="s">
        <v>453</v>
      </c>
      <c r="C127" s="33" t="s">
        <v>627</v>
      </c>
      <c r="D127" s="33" t="s">
        <v>222</v>
      </c>
      <c r="E127" s="124" t="s">
        <v>626</v>
      </c>
      <c r="F127" s="62"/>
      <c r="G127" s="56" t="str">
        <f>_xlfn.XLOOKUP('Owned vehicles'!K127,DB!N:N,DB!J:J,"Select Unit")</f>
        <v>Select Unit</v>
      </c>
      <c r="H127" s="45" t="s">
        <v>7955</v>
      </c>
      <c r="I127" s="61"/>
      <c r="J127" s="45" t="str">
        <f t="shared" si="20"/>
        <v>-</v>
      </c>
      <c r="K127" s="74" t="str">
        <f t="shared" si="22"/>
        <v>Scope 1Delivery vehiclesHGVs refrigerated (all diesel)Articulated (&gt;33t)Average laden</v>
      </c>
      <c r="L127" s="127" t="str">
        <f t="shared" si="21"/>
        <v>Scope2UK Electricity for EVsHGVs refrigerated (all diesel)Articulated (&gt;33t)Average laden</v>
      </c>
    </row>
    <row r="128" spans="1:12" ht="20.5" customHeight="1">
      <c r="A128" s="109" t="s">
        <v>442</v>
      </c>
      <c r="B128" s="33" t="s">
        <v>453</v>
      </c>
      <c r="C128" s="33" t="s">
        <v>627</v>
      </c>
      <c r="D128" s="33" t="s">
        <v>223</v>
      </c>
      <c r="E128" s="124" t="s">
        <v>623</v>
      </c>
      <c r="F128" s="62"/>
      <c r="G128" s="56" t="str">
        <f>_xlfn.XLOOKUP('Owned vehicles'!K128,DB!N:N,DB!J:J,"Select Unit")</f>
        <v>Select Unit</v>
      </c>
      <c r="H128" s="45" t="s">
        <v>7955</v>
      </c>
      <c r="I128" s="61"/>
      <c r="J128" s="45" t="str">
        <f t="shared" si="20"/>
        <v>-</v>
      </c>
      <c r="K128" s="74" t="str">
        <f t="shared" si="22"/>
        <v>Scope 1Delivery vehiclesHGVs refrigerated (all diesel)All artics0% Laden</v>
      </c>
      <c r="L128" s="127" t="str">
        <f t="shared" si="21"/>
        <v>Scope2UK Electricity for EVsHGVs refrigerated (all diesel)All artics0% Laden</v>
      </c>
    </row>
    <row r="129" spans="1:12" ht="20.5" customHeight="1">
      <c r="A129" s="109" t="s">
        <v>442</v>
      </c>
      <c r="B129" s="33" t="s">
        <v>453</v>
      </c>
      <c r="C129" s="33" t="s">
        <v>627</v>
      </c>
      <c r="D129" s="33" t="s">
        <v>223</v>
      </c>
      <c r="E129" s="124" t="s">
        <v>624</v>
      </c>
      <c r="F129" s="62"/>
      <c r="G129" s="56" t="str">
        <f>_xlfn.XLOOKUP('Owned vehicles'!K129,DB!N:N,DB!J:J,"Select Unit")</f>
        <v>Select Unit</v>
      </c>
      <c r="H129" s="45" t="s">
        <v>7955</v>
      </c>
      <c r="I129" s="61"/>
      <c r="J129" s="45" t="str">
        <f t="shared" si="20"/>
        <v>-</v>
      </c>
      <c r="K129" s="74" t="str">
        <f t="shared" si="22"/>
        <v>Scope 1Delivery vehiclesHGVs refrigerated (all diesel)All artics50% Laden</v>
      </c>
      <c r="L129" s="127" t="str">
        <f t="shared" si="21"/>
        <v>Scope2UK Electricity for EVsHGVs refrigerated (all diesel)All artics50% Laden</v>
      </c>
    </row>
    <row r="130" spans="1:12" ht="20.5" customHeight="1">
      <c r="A130" s="109" t="s">
        <v>442</v>
      </c>
      <c r="B130" s="33" t="s">
        <v>453</v>
      </c>
      <c r="C130" s="33" t="s">
        <v>627</v>
      </c>
      <c r="D130" s="33" t="s">
        <v>223</v>
      </c>
      <c r="E130" s="124" t="s">
        <v>625</v>
      </c>
      <c r="F130" s="62"/>
      <c r="G130" s="56" t="str">
        <f>_xlfn.XLOOKUP('Owned vehicles'!K130,DB!N:N,DB!J:J,"Select Unit")</f>
        <v>Select Unit</v>
      </c>
      <c r="H130" s="45" t="s">
        <v>7955</v>
      </c>
      <c r="I130" s="61"/>
      <c r="J130" s="45" t="str">
        <f t="shared" si="20"/>
        <v>-</v>
      </c>
      <c r="K130" s="74" t="str">
        <f t="shared" si="22"/>
        <v>Scope 1Delivery vehiclesHGVs refrigerated (all diesel)All artics100% Laden</v>
      </c>
      <c r="L130" s="127" t="str">
        <f t="shared" si="21"/>
        <v>Scope2UK Electricity for EVsHGVs refrigerated (all diesel)All artics100% Laden</v>
      </c>
    </row>
    <row r="131" spans="1:12" ht="20.5" customHeight="1">
      <c r="A131" s="109" t="s">
        <v>442</v>
      </c>
      <c r="B131" s="33" t="s">
        <v>453</v>
      </c>
      <c r="C131" s="33" t="s">
        <v>627</v>
      </c>
      <c r="D131" s="33" t="s">
        <v>223</v>
      </c>
      <c r="E131" s="124" t="s">
        <v>626</v>
      </c>
      <c r="F131" s="62"/>
      <c r="G131" s="56" t="str">
        <f>_xlfn.XLOOKUP('Owned vehicles'!K131,DB!N:N,DB!J:J,"Select Unit")</f>
        <v>Select Unit</v>
      </c>
      <c r="H131" s="45" t="s">
        <v>7955</v>
      </c>
      <c r="I131" s="61"/>
      <c r="J131" s="45" t="str">
        <f t="shared" si="20"/>
        <v>-</v>
      </c>
      <c r="K131" s="74" t="str">
        <f t="shared" si="22"/>
        <v>Scope 1Delivery vehiclesHGVs refrigerated (all diesel)All articsAverage laden</v>
      </c>
      <c r="L131" s="127" t="str">
        <f t="shared" si="21"/>
        <v>Scope2UK Electricity for EVsHGVs refrigerated (all diesel)All articsAverage laden</v>
      </c>
    </row>
    <row r="132" spans="1:12" ht="20.5" customHeight="1">
      <c r="A132" s="109" t="s">
        <v>442</v>
      </c>
      <c r="B132" s="33" t="s">
        <v>453</v>
      </c>
      <c r="C132" s="33" t="s">
        <v>627</v>
      </c>
      <c r="D132" s="33" t="s">
        <v>224</v>
      </c>
      <c r="E132" s="124" t="s">
        <v>623</v>
      </c>
      <c r="F132" s="62"/>
      <c r="G132" s="56" t="str">
        <f>_xlfn.XLOOKUP('Owned vehicles'!K132,DB!N:N,DB!J:J,"Select Unit")</f>
        <v>Select Unit</v>
      </c>
      <c r="H132" s="45" t="s">
        <v>7955</v>
      </c>
      <c r="I132" s="61"/>
      <c r="J132" s="45" t="str">
        <f t="shared" si="20"/>
        <v>-</v>
      </c>
      <c r="K132" s="74" t="str">
        <f t="shared" si="22"/>
        <v>Scope 1Delivery vehiclesHGVs refrigerated (all diesel)All HGVs0% Laden</v>
      </c>
      <c r="L132" s="127" t="str">
        <f t="shared" si="21"/>
        <v>Scope2UK Electricity for EVsHGVs refrigerated (all diesel)All HGVs0% Laden</v>
      </c>
    </row>
    <row r="133" spans="1:12" ht="20.5" customHeight="1">
      <c r="A133" s="109" t="s">
        <v>442</v>
      </c>
      <c r="B133" s="33" t="s">
        <v>453</v>
      </c>
      <c r="C133" s="33" t="s">
        <v>627</v>
      </c>
      <c r="D133" s="33" t="s">
        <v>224</v>
      </c>
      <c r="E133" s="124" t="s">
        <v>624</v>
      </c>
      <c r="F133" s="62"/>
      <c r="G133" s="56" t="str">
        <f>_xlfn.XLOOKUP('Owned vehicles'!K133,DB!N:N,DB!J:J,"Select Unit")</f>
        <v>Select Unit</v>
      </c>
      <c r="H133" s="45" t="s">
        <v>7955</v>
      </c>
      <c r="I133" s="61"/>
      <c r="J133" s="45" t="str">
        <f t="shared" si="20"/>
        <v>-</v>
      </c>
      <c r="K133" s="74" t="str">
        <f t="shared" si="22"/>
        <v>Scope 1Delivery vehiclesHGVs refrigerated (all diesel)All HGVs50% Laden</v>
      </c>
      <c r="L133" s="127" t="str">
        <f t="shared" si="21"/>
        <v>Scope2UK Electricity for EVsHGVs refrigerated (all diesel)All HGVs50% Laden</v>
      </c>
    </row>
    <row r="134" spans="1:12" ht="20.5" customHeight="1">
      <c r="A134" s="109" t="s">
        <v>442</v>
      </c>
      <c r="B134" s="33" t="s">
        <v>453</v>
      </c>
      <c r="C134" s="33" t="s">
        <v>627</v>
      </c>
      <c r="D134" s="33" t="s">
        <v>224</v>
      </c>
      <c r="E134" s="124" t="s">
        <v>625</v>
      </c>
      <c r="F134" s="62"/>
      <c r="G134" s="56" t="str">
        <f>_xlfn.XLOOKUP('Owned vehicles'!K134,DB!N:N,DB!J:J,"Select Unit")</f>
        <v>Select Unit</v>
      </c>
      <c r="H134" s="45" t="s">
        <v>7955</v>
      </c>
      <c r="I134" s="61"/>
      <c r="J134" s="45" t="str">
        <f t="shared" si="20"/>
        <v>-</v>
      </c>
      <c r="K134" s="74" t="str">
        <f t="shared" si="22"/>
        <v>Scope 1Delivery vehiclesHGVs refrigerated (all diesel)All HGVs100% Laden</v>
      </c>
      <c r="L134" s="127" t="str">
        <f t="shared" si="21"/>
        <v>Scope2UK Electricity for EVsHGVs refrigerated (all diesel)All HGVs100% Laden</v>
      </c>
    </row>
    <row r="135" spans="1:12" ht="20.5" customHeight="1">
      <c r="A135" s="109" t="s">
        <v>442</v>
      </c>
      <c r="B135" s="33" t="s">
        <v>453</v>
      </c>
      <c r="C135" s="33" t="s">
        <v>627</v>
      </c>
      <c r="D135" s="33" t="s">
        <v>224</v>
      </c>
      <c r="E135" s="124" t="s">
        <v>626</v>
      </c>
      <c r="F135" s="62"/>
      <c r="G135" s="56" t="str">
        <f>_xlfn.XLOOKUP('Owned vehicles'!K135,DB!N:N,DB!J:J,"Select Unit")</f>
        <v>Select Unit</v>
      </c>
      <c r="H135" s="45" t="s">
        <v>7955</v>
      </c>
      <c r="I135" s="61"/>
      <c r="J135" s="45" t="str">
        <f t="shared" si="20"/>
        <v>-</v>
      </c>
      <c r="K135" s="74" t="str">
        <f t="shared" si="22"/>
        <v>Scope 1Delivery vehiclesHGVs refrigerated (all diesel)All HGVsAverage laden</v>
      </c>
      <c r="L135" s="127" t="str">
        <f t="shared" si="21"/>
        <v>Scope2UK Electricity for EVsHGVs refrigerated (all diesel)All HGVsAverage laden</v>
      </c>
    </row>
    <row r="137" spans="1:12">
      <c r="B137" s="109" t="s">
        <v>7909</v>
      </c>
      <c r="C137" s="109">
        <f>INDEX(DB!J:J,MATCH('Owned vehicles'!B137,DB!C:C,0))</f>
        <v>0.19338</v>
      </c>
    </row>
  </sheetData>
  <sheetProtection algorithmName="SHA-512" hashValue="Dl6CSdsbKqEgo+NbU4Nr+WGpDcdMJKRapVGrK/EizbRDL/DwJ45hoLnXzftq8k1yF/CHvM1YmnQDRwEP+kqoWw==" saltValue="3hG3aqQFiQAv0tPlr4vE6g==" spinCount="100000" sheet="1" objects="1" scenarios="1" selectLockedCells="1" autoFilter="0"/>
  <autoFilter ref="B7:E135" xr:uid="{770E217A-FDF6-E040-A64E-0D2679C8639A}"/>
  <mergeCells count="4">
    <mergeCell ref="B2:M2"/>
    <mergeCell ref="B6:J6"/>
    <mergeCell ref="B3:J3"/>
    <mergeCell ref="B4:H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35C098-87D9-4E33-8899-AE858C5765D5}">
          <x14:formula1>
            <xm:f>DB!$H$826:$H$827</xm:f>
          </x14:formula1>
          <xm:sqref>F8:F135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88A7A-F5D4-4E49-8531-0B89239DEC4B}">
  <sheetPr>
    <tabColor theme="0" tint="-0.14999847407452621"/>
  </sheetPr>
  <dimension ref="A1:L17"/>
  <sheetViews>
    <sheetView workbookViewId="0">
      <selection activeCell="E8" sqref="E8"/>
    </sheetView>
  </sheetViews>
  <sheetFormatPr defaultColWidth="10.83203125" defaultRowHeight="15.5"/>
  <cols>
    <col min="1" max="1" width="6.58203125" style="8" customWidth="1"/>
    <col min="2" max="2" width="19.83203125" style="8" customWidth="1"/>
    <col min="3" max="3" width="41.83203125" style="8" customWidth="1"/>
    <col min="4" max="4" width="15.5" style="8" customWidth="1"/>
    <col min="5" max="10" width="13.33203125" style="8" customWidth="1"/>
    <col min="11" max="16384" width="10.83203125" style="8"/>
  </cols>
  <sheetData>
    <row r="1" spans="1:12" ht="20.149999999999999" customHeight="1">
      <c r="A1" s="3"/>
      <c r="B1" s="4"/>
    </row>
    <row r="2" spans="1:12" ht="20.149999999999999" customHeight="1">
      <c r="A2" s="150"/>
      <c r="B2" s="244" t="s">
        <v>7961</v>
      </c>
      <c r="C2" s="244"/>
      <c r="D2" s="244"/>
      <c r="E2" s="244"/>
      <c r="F2" s="244"/>
      <c r="G2" s="244"/>
      <c r="H2" s="244"/>
      <c r="I2" s="244"/>
      <c r="J2" s="244"/>
    </row>
    <row r="3" spans="1:12" ht="34" customHeight="1">
      <c r="A3" s="150"/>
      <c r="B3" s="248" t="s">
        <v>773</v>
      </c>
      <c r="C3" s="248"/>
      <c r="D3" s="248"/>
      <c r="E3" s="248"/>
      <c r="F3" s="248"/>
      <c r="G3" s="248"/>
      <c r="H3" s="248"/>
      <c r="I3" s="248"/>
      <c r="J3" s="248"/>
    </row>
    <row r="4" spans="1:12" ht="41.15" customHeight="1">
      <c r="A4" s="150"/>
      <c r="B4" s="246" t="s">
        <v>772</v>
      </c>
      <c r="C4" s="246"/>
      <c r="D4" s="246"/>
      <c r="E4" s="246"/>
      <c r="F4" s="246"/>
      <c r="G4" s="246"/>
      <c r="H4" s="246"/>
      <c r="I4" s="246"/>
      <c r="J4" s="246"/>
    </row>
    <row r="5" spans="1:12" ht="43.5">
      <c r="A5" s="147"/>
      <c r="B5" s="20" t="s">
        <v>6</v>
      </c>
      <c r="C5" s="20" t="s">
        <v>189</v>
      </c>
      <c r="D5" s="20" t="s">
        <v>8</v>
      </c>
      <c r="E5" s="20" t="s">
        <v>767</v>
      </c>
      <c r="F5" s="20" t="s">
        <v>768</v>
      </c>
      <c r="G5" s="20" t="s">
        <v>756</v>
      </c>
      <c r="H5" s="20" t="s">
        <v>225</v>
      </c>
      <c r="I5" s="20" t="s">
        <v>769</v>
      </c>
      <c r="J5" s="20" t="s">
        <v>770</v>
      </c>
      <c r="K5" s="147"/>
    </row>
    <row r="6" spans="1:12" ht="24" customHeight="1">
      <c r="A6" s="134"/>
      <c r="B6" s="37" t="s">
        <v>190</v>
      </c>
      <c r="C6" s="64"/>
      <c r="D6" s="33" t="s">
        <v>135</v>
      </c>
      <c r="E6" s="162" t="str">
        <f>IF(OR(ISBLANK(C6),C6="Choose a country from the list"),"-",INDEX(DB!J3262:J3493,MATCH('Electricity; heat; cooling; T&amp;D'!C6,DB!E3262:E3493)))</f>
        <v>-</v>
      </c>
      <c r="F6" s="56">
        <f>_xlfn.XLOOKUP(K6,DB!N:N,DB!J:J,"-")</f>
        <v>1.7690000000000001E-2</v>
      </c>
      <c r="G6" s="148"/>
      <c r="H6" s="60"/>
      <c r="I6" s="161" t="str">
        <f>IF(OR(ISTEXT(E6),G6="Yes",ISBLANK(G6)),"-",(H6*E6))</f>
        <v>-</v>
      </c>
      <c r="J6" s="161" t="str">
        <f>IF(OR(ISBLANK(E6),G6="Yes",ISBLANK(G6)),"-",(H6*F6))</f>
        <v>-</v>
      </c>
      <c r="K6" s="134" t="s">
        <v>5669</v>
      </c>
      <c r="L6" s="109"/>
    </row>
    <row r="7" spans="1:12" ht="13" customHeight="1">
      <c r="A7" s="150"/>
      <c r="B7" s="150"/>
      <c r="C7" s="150"/>
      <c r="D7" s="150"/>
      <c r="E7" s="150"/>
      <c r="F7" s="150"/>
      <c r="G7" s="150"/>
      <c r="H7" s="150"/>
      <c r="I7" s="150"/>
      <c r="J7" s="150"/>
      <c r="K7" s="150"/>
    </row>
    <row r="8" spans="1:12" ht="24" customHeight="1">
      <c r="A8" s="134"/>
      <c r="B8" s="37" t="s">
        <v>190</v>
      </c>
      <c r="C8" s="175" t="s">
        <v>7977</v>
      </c>
      <c r="D8" s="33" t="s">
        <v>135</v>
      </c>
      <c r="E8" s="149"/>
      <c r="F8" s="149"/>
      <c r="G8" s="148"/>
      <c r="H8" s="60"/>
      <c r="I8" s="65">
        <f>IF(G8="Yes",0,H8*E8)</f>
        <v>0</v>
      </c>
      <c r="J8" s="65">
        <f>IF(G8="Yes",0,H8*F8)</f>
        <v>0</v>
      </c>
      <c r="K8" s="134"/>
    </row>
    <row r="9" spans="1:12" ht="31" customHeight="1">
      <c r="A9" s="150"/>
      <c r="B9" s="251"/>
      <c r="C9" s="251"/>
      <c r="D9" s="251"/>
      <c r="E9" s="251"/>
      <c r="F9" s="251"/>
      <c r="G9" s="251"/>
      <c r="H9" s="251"/>
      <c r="I9" s="251"/>
      <c r="J9" s="251"/>
      <c r="K9" s="40"/>
    </row>
    <row r="10" spans="1:12" ht="31" customHeight="1">
      <c r="A10" s="150"/>
      <c r="B10" s="248" t="s">
        <v>7932</v>
      </c>
      <c r="C10" s="248"/>
      <c r="D10" s="248"/>
      <c r="E10" s="248"/>
      <c r="F10" s="248"/>
      <c r="G10" s="248"/>
      <c r="H10" s="248"/>
      <c r="I10" s="248"/>
      <c r="J10" s="248"/>
      <c r="K10" s="150"/>
    </row>
    <row r="11" spans="1:12" ht="33" customHeight="1">
      <c r="A11" s="59"/>
      <c r="B11" s="2" t="s">
        <v>6</v>
      </c>
      <c r="C11" s="2" t="s">
        <v>132</v>
      </c>
      <c r="D11" s="2" t="s">
        <v>8</v>
      </c>
      <c r="E11" s="2" t="s">
        <v>134</v>
      </c>
      <c r="F11" s="2" t="s">
        <v>771</v>
      </c>
      <c r="G11" s="2" t="s">
        <v>191</v>
      </c>
      <c r="H11" s="2" t="s">
        <v>506</v>
      </c>
      <c r="I11" s="2" t="s">
        <v>770</v>
      </c>
      <c r="J11" s="58"/>
      <c r="K11" s="59"/>
    </row>
    <row r="12" spans="1:12" ht="26.15" customHeight="1">
      <c r="A12" s="134" t="s">
        <v>749</v>
      </c>
      <c r="B12" s="33" t="s">
        <v>0</v>
      </c>
      <c r="C12" s="33" t="s">
        <v>535</v>
      </c>
      <c r="D12" s="36" t="s">
        <v>135</v>
      </c>
      <c r="E12" s="56">
        <f>_xlfn.XLOOKUP(K12,DB!N:N,DB!J:J)</f>
        <v>0.17072999999999999</v>
      </c>
      <c r="F12" s="56">
        <f>_xlfn.XLOOKUP(J12,DB!N:N,DB!J:J)</f>
        <v>8.9899999999999997E-3</v>
      </c>
      <c r="G12" s="60"/>
      <c r="H12" s="34">
        <f>G12*E12</f>
        <v>0</v>
      </c>
      <c r="I12" s="34">
        <f>G12*F12</f>
        <v>0</v>
      </c>
      <c r="J12" s="134" t="s">
        <v>5670</v>
      </c>
      <c r="K12" s="134" t="s">
        <v>5502</v>
      </c>
    </row>
    <row r="13" spans="1:12">
      <c r="A13" s="3"/>
      <c r="B13" s="105" t="s">
        <v>536</v>
      </c>
      <c r="C13" s="3"/>
      <c r="D13" s="3"/>
      <c r="E13" s="24"/>
      <c r="F13" s="24"/>
      <c r="G13" s="24"/>
      <c r="H13" s="24"/>
      <c r="I13" s="24"/>
      <c r="J13" s="24"/>
      <c r="K13" s="24"/>
    </row>
    <row r="14" spans="1:12" ht="26.15" customHeight="1">
      <c r="A14" s="150"/>
      <c r="B14" s="246"/>
      <c r="C14" s="246"/>
      <c r="D14" s="246"/>
      <c r="E14" s="246"/>
      <c r="F14" s="246"/>
      <c r="G14" s="246"/>
      <c r="H14" s="246"/>
      <c r="I14" s="246"/>
      <c r="J14" s="246"/>
      <c r="K14" s="40"/>
    </row>
    <row r="15" spans="1:12" ht="31.5" customHeight="1">
      <c r="A15" s="150"/>
      <c r="B15" s="248" t="s">
        <v>7933</v>
      </c>
      <c r="C15" s="248"/>
      <c r="D15" s="248"/>
      <c r="E15" s="248"/>
      <c r="F15" s="248"/>
      <c r="G15" s="248"/>
      <c r="H15" s="248"/>
      <c r="I15" s="248"/>
      <c r="J15" s="248"/>
      <c r="K15" s="150"/>
    </row>
    <row r="16" spans="1:12">
      <c r="A16" s="59"/>
      <c r="B16" s="2" t="s">
        <v>6</v>
      </c>
      <c r="C16" s="2" t="s">
        <v>189</v>
      </c>
      <c r="D16" s="2" t="s">
        <v>8</v>
      </c>
      <c r="E16" s="2" t="s">
        <v>573</v>
      </c>
      <c r="F16" s="2" t="s">
        <v>225</v>
      </c>
      <c r="G16" s="2" t="s">
        <v>506</v>
      </c>
      <c r="H16" s="59"/>
      <c r="I16" s="59"/>
      <c r="J16" s="59"/>
    </row>
    <row r="17" spans="1:10" ht="25" customHeight="1">
      <c r="A17" s="134" t="s">
        <v>443</v>
      </c>
      <c r="B17" s="37" t="s">
        <v>547</v>
      </c>
      <c r="C17" s="37" t="str">
        <f>IF('Your organisation'!C6&lt;&gt;"",'Your organisation'!C6,"Choose a country in the tab 'Your organisation'")</f>
        <v>Choose a country in the tab 'Your organisation'</v>
      </c>
      <c r="D17" s="33" t="s">
        <v>548</v>
      </c>
      <c r="E17" s="56" t="str">
        <f>IF(C17&lt;&gt;"Choose a country in the tab 'Your organisation'",INDEX(DB!J3262:J3493,MATCH('Electricity; heat; cooling; T&amp;D'!C17,DB!E3262:E3493)),"")</f>
        <v/>
      </c>
      <c r="F17" s="60"/>
      <c r="G17" s="65" t="str">
        <f>IF(C17="Choose a country in the tab 'Your organisation'","-",E17*F17)</f>
        <v>-</v>
      </c>
      <c r="H17" s="134"/>
      <c r="I17" s="134"/>
      <c r="J17" s="59"/>
    </row>
  </sheetData>
  <sheetProtection algorithmName="SHA-512" hashValue="EgGD8ZBaLkjhLLsVwC+9wsKkzZitZ3n8dxl3MWUO+SCRoQrEla8UXc7wWMZ201Hm2ZBd3WD17nSAAkE3qtShHw==" saltValue="P3bzGZ0uYqu9tQ+16fgtcA==" spinCount="100000" sheet="1" objects="1" scenarios="1" selectLockedCells="1"/>
  <mergeCells count="7">
    <mergeCell ref="B14:J14"/>
    <mergeCell ref="B15:J15"/>
    <mergeCell ref="B2:J2"/>
    <mergeCell ref="B3:J3"/>
    <mergeCell ref="B4:J4"/>
    <mergeCell ref="B9:J9"/>
    <mergeCell ref="B10:J10"/>
  </mergeCells>
  <dataValidations count="2">
    <dataValidation type="list" allowBlank="1" showInputMessage="1" showErrorMessage="1" sqref="C7" xr:uid="{56CBA522-C456-354C-8FB1-CB4DC0DCA31B}">
      <formula1>#REF!</formula1>
    </dataValidation>
    <dataValidation type="list" allowBlank="1" showInputMessage="1" showErrorMessage="1" sqref="G6:G8" xr:uid="{F78DD9DA-793D-B841-B96B-5D146362977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6E466EE-0E66-484E-9D20-C4D5105FA6B0}">
          <x14:formula1>
            <xm:f>DB!$E$3262:$E$3493</xm:f>
          </x14:formula1>
          <xm:sqref>C6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FCCC Excel Spreadsheet" ma:contentTypeID="0x0101002AF2CAE9A48B07408FB6916B5BF387F900B685EEA6C7F95648BCE40046CB48EAA4" ma:contentTypeVersion="1" ma:contentTypeDescription="Creates a new UNFCCC Spreadsheet" ma:contentTypeScope="" ma:versionID="b44029a4b10c060c274805b3ff61049d">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3 9 f 5 5 e 6 8 - 7 f 4 8 - 4 9 d 9 - a 6 2 6 - 2 5 c 9 5 d a b a b 7 6 "   x m l n s = " h t t p : / / s c h e m a s . m i c r o s o f t . c o m / D a t a M a s h u p " > A A A A A L 4 E A A B Q S w M E F A A C A A g A D E 2 Q W G / 8 c y u k A A A A 9 g A A A B I A H A B D b 2 5 m a W c v U G F j a 2 F n Z S 5 4 b W w g o h g A K K A U A A A A A A A A A A A A A A A A A A A A A A A A A A A A h Y 9 B D o I w F E S v Q r q n L Z g Y J J + y c C u J C d G 4 J a V C I 3 w M L Z a 7 u f B I X k G M o u 5 c z p u 3 m L l f b 5 C O b e N d V G 9 0 h w k J K C e e Q t m V G q u E D P b o R y Q V s C 3 k q a i U N 8 l o 4 t G U C a m t P c e M O e e o W 9 C u r 1 j I e c A O 2 S a X t W o L 8 p H 1 f 9 n X a G y B U h E B + 9 c Y E d K A R 3 Q V L S k H N k P I N H 6 F c N r 7 b H 8 g r I f G D r 0 S C v 1 d D m y O w N 4 f x A N Q S w M E F A A C A A g A D E 2 Q 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x N k F g X + I I 3 u A E A A F Q D A A A T A B w A R m 9 y b X V s Y X M v U 2 V j d G l v b j E u b S C i G A A o o B Q A A A A A A A A A A A A A A A A A A A A A A A A A A A B 9 k l F r 2 z A Q x 9 8 D + Q 5 C Y 5 C A s d q s 7 G E l D 8 H p s r C u e Y i 7 P p R i F P l i i 8 p S k O Q s I e S 7 9 2 Q v p c z J / H A W P / 3 v f H d / O x B e G k 2 W 7 f v 6 t t / r 9 1 z J L e Q k W T w s F / f z 6 S S 9 m 2 Y Y J 9 n o a j Q i Y 6 L A 9 3 s E n 6 W p r Q A k d z s B K n 4 y 9 n V l z O v g C V Z x Y r Q H 7 d 2 A l t 5 v 3 D f G N t Y U l l c V x L V e C y F i q T 3 L r d w C m y U T t p Y K H E t 4 t e G y 0 O 7 z 6 I r r H O O i 9 h a 4 K F m i Z M U 9 I H o A Z F y F k / m D K U r U i n t j H Z t Z A F 2 a 2 g V Z w U M V q K R z O F s 4 i 3 c p C w M x b N I Z J X M s m 2 c Y O Q s j Z u I j P u V n a y 7 C N + K d c j s 6 j I i u l Y q I t z U M o 3 Y f 5 z e W p X y l w p b a d R 2 e 5 x 6 q M T 0 v p t F P q f M x b X L o y / F 5 i l 2 9 / K 3 / i S Y l 1 w V 6 k + 4 3 Q L F k I 4 t T y 7 V b G 1 s l R t W V D p d u 8 L 9 m o s O B z q c U u 0 c p 8 b D z x 4 g c 6 F I Y L P s v v Y c t K H J 9 g Y 8 u 8 C 8 X + M 2 J c 7 1 v c N s z S V H W S X l c / O q w 2 Y 8 Z e 9 S y K 8 Y L g o Z u w Q a 7 y P f G r p N K 1 9 U K b D t l Y 0 M n P T G 1 9 n b f 4 b / x N + V F 0 M + 1 / 3 o T h + 0 e j 8 N + T + q z r t y + A V B L A Q I t A B Q A A g A I A A x N k F h v / H M r p A A A A P Y A A A A S A A A A A A A A A A A A A A A A A A A A A A B D b 2 5 m a W c v U G F j a 2 F n Z S 5 4 b W x Q S w E C L Q A U A A I A C A A M T Z B Y D 8 r p q 6 Q A A A D p A A A A E w A A A A A A A A A A A A A A A A D w A A A A W 0 N v b n R l b n R f V H l w Z X N d L n h t b F B L A Q I t A B Q A A g A I A A x N k F g X + I I 3 u A E A A F Q D A A A T A A A A A A A A A A A A A A A A A O E B A A B G b 3 J t d W x h c y 9 T Z W N 0 a W 9 u M S 5 t U E s F B g A A A A A D A A M A w g A A A O 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k S A A A A A A A A x x 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N P T l N P T E l E Q V R F R F 9 E Q V R B X z I w M j 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E I i I C 8 + P E V u d H J 5 I F R 5 c G U 9 I l J l Y 2 9 2 Z X J 5 V G F y Z 2 V 0 Q 2 9 s d W 1 u I i B W Y W x 1 Z T 0 i b D E i I C 8 + P E V u d H J 5 I F R 5 c G U 9 I l J l Y 2 9 2 Z X J 5 V G F y Z 2 V 0 U m 9 3 I i B W Y W x 1 Z T 0 i b D E i I C 8 + P E V u d H J 5 I F R 5 c G U 9 I k Z p b G x U Y X J n Z X Q i I F Z h b H V l P S J z Q 0 9 O U 0 9 M S U R B V E V E X 0 R B V E F f M j A y M i I g L z 4 8 R W 5 0 c n k g V H l w Z T 0 i R m l s b G V k Q 2 9 t c G x l d G V S Z X N 1 b H R U b 1 d v c m t z a G V l d C I g V m F s d W U 9 I m w x I i A v P j x F b n R y e S B U e X B l P S J G a W x s U 3 R h d H V z I i B W Y W x 1 Z T 0 i c 0 N v b X B s Z X R l I i A v P j x F b n R y e S B U e X B l P S J G a W x s Q 2 9 s d W 1 u T m F t Z X M i I F Z h b H V l P S J z W y Z x d W 9 0 O 0 l E J n F 1 b 3 Q 7 L C Z x d W 9 0 O 1 N j b 3 B l J n F 1 b 3 Q 7 L C Z x d W 9 0 O 0 x l d m V s I D E m c X V v d D s s J n F 1 b 3 Q 7 T G V 2 Z W w g M i Z x d W 9 0 O y w m c X V v d D t M Z X Z l b C A z J n F 1 b 3 Q 7 L C Z x d W 9 0 O 0 x l d m V s I D Q m c X V v d D s s J n F 1 b 3 Q 7 Q 2 9 s d W 1 u I F R l e H Q m c X V v d D s s J n F 1 b 3 Q 7 V U 9 N J n F 1 b 3 Q 7 L C Z x d W 9 0 O 0 d I R y 9 V b m l 0 J n F 1 b 3 Q 7 L C Z x d W 9 0 O 0 d I R y B D b 2 5 2 Z X J z a W 9 u I E Z h Y 3 R v c i Z x d W 9 0 O y w m c X V v d D t T b 3 V y Y 2 U m c X V v d D s s J n F 1 b 3 Q 7 Q 2 9 1 b n R y e S Z x d W 9 0 O y w m c X V v d D t W a W 5 0 Y W d l J n F 1 b 3 Q 7 L C Z x d W 9 0 O 0 x v b 2 t 1 c C Z x d W 9 0 O 1 0 i I C 8 + P E V u d H J 5 I F R 5 c G U 9 I k Z p b G x D b 2 x 1 b W 5 U e X B l c y I g V m F s d W U 9 I n N C Z 1 l H Q m d Z Q U J n W U d C U V l H Q X d B P S I g L z 4 8 R W 5 0 c n k g V H l w Z T 0 i R m l s b E x h c 3 R V c G R h d G V k I i B W Y W x 1 Z T 0 i Z D I w M j Q t M D Q t M T Z U M D c 6 N D A 6 M j U u O D E 0 N T Q 0 N l o i I C 8 + P E V u d H J 5 I F R 5 c G U 9 I k Z p b G x F c n J v c k N v d W 5 0 I i B W Y W x 1 Z T 0 i b D A i I C 8 + P E V u d H J 5 I F R 5 c G U 9 I k Z p b G x F c n J v c k N v Z G U i I F Z h b H V l P S J z V W 5 r b m 9 3 b i I g L z 4 8 R W 5 0 c n k g V H l w Z T 0 i R m l s b E N v d W 5 0 I i B W Y W x 1 Z T 0 i b D M 0 O T I i I C 8 + P E V u d H J 5 I F R 5 c G U 9 I l F 1 Z X J 5 S U Q i I F Z h b H V l P S J z M z Q 0 Z T k w M 2 Y t Y m J m Y y 0 0 M z F m L T g y Y T Y t M z h m M G Y y Y 2 M y O T E 1 I i A v P j x F b n R y e S B U e X B l P S J B Z G R l Z F R v R G F 0 Y U 1 v Z G V s I i B W Y W x 1 Z T 0 i b D A i I C 8 + P E V u d H J 5 I F R 5 c G U 9 I l J l b G F 0 a W 9 u c 2 h p c E l u Z m 9 D b 2 5 0 Y W l u Z X I i I F Z h b H V l P S J z e y Z x d W 9 0 O 2 N v b H V t b k N v d W 5 0 J n F 1 b 3 Q 7 O j E 0 L C Z x d W 9 0 O 2 t l e U N v b H V t b k 5 h b W V z J n F 1 b 3 Q 7 O l t d L C Z x d W 9 0 O 3 F 1 Z X J 5 U m V s Y X R p b 2 5 z a G l w c y Z x d W 9 0 O z p b X S w m c X V v d D t j b 2 x 1 b W 5 J Z G V u d G l 0 a W V z J n F 1 b 3 Q 7 O l s m c X V v d D t T Z W N 0 a W 9 u M S 9 D T 0 5 T T 0 x J R E F U R U R f R E F U Q V 8 y M D I y L 0 F 1 d G 9 S Z W 1 v d m V k Q 2 9 s d W 1 u c z E u e 0 l E L D B 9 J n F 1 b 3 Q 7 L C Z x d W 9 0 O 1 N l Y 3 R p b 2 4 x L 0 N P T l N P T E l E Q V R F R F 9 E Q V R B X z I w M j I v Q X V 0 b 1 J l b W 9 2 Z W R D b 2 x 1 b W 5 z M S 5 7 U 2 N v c G U s M X 0 m c X V v d D s s J n F 1 b 3 Q 7 U 2 V j d G l v b j E v Q 0 9 O U 0 9 M S U R B V E V E X 0 R B V E F f M j A y M i 9 B d X R v U m V t b 3 Z l Z E N v b H V t b n M x L n t M Z X Z l b C A x L D J 9 J n F 1 b 3 Q 7 L C Z x d W 9 0 O 1 N l Y 3 R p b 2 4 x L 0 N P T l N P T E l E Q V R F R F 9 E Q V R B X z I w M j I v Q X V 0 b 1 J l b W 9 2 Z W R D b 2 x 1 b W 5 z M S 5 7 T G V 2 Z W w g M i w z f S Z x d W 9 0 O y w m c X V v d D t T Z W N 0 a W 9 u M S 9 D T 0 5 T T 0 x J R E F U R U R f R E F U Q V 8 y M D I y L 0 F 1 d G 9 S Z W 1 v d m V k Q 2 9 s d W 1 u c z E u e 0 x l d m V s I D M s N H 0 m c X V v d D s s J n F 1 b 3 Q 7 U 2 V j d G l v b j E v Q 0 9 O U 0 9 M S U R B V E V E X 0 R B V E F f M j A y M i 9 B d X R v U m V t b 3 Z l Z E N v b H V t b n M x L n t M Z X Z l b C A 0 L D V 9 J n F 1 b 3 Q 7 L C Z x d W 9 0 O 1 N l Y 3 R p b 2 4 x L 0 N P T l N P T E l E Q V R F R F 9 E Q V R B X z I w M j I v Q X V 0 b 1 J l b W 9 2 Z W R D b 2 x 1 b W 5 z M S 5 7 Q 2 9 s d W 1 u I F R l e H Q s N n 0 m c X V v d D s s J n F 1 b 3 Q 7 U 2 V j d G l v b j E v Q 0 9 O U 0 9 M S U R B V E V E X 0 R B V E F f M j A y M i 9 B d X R v U m V t b 3 Z l Z E N v b H V t b n M x L n t V T 0 0 s N 3 0 m c X V v d D s s J n F 1 b 3 Q 7 U 2 V j d G l v b j E v Q 0 9 O U 0 9 M S U R B V E V E X 0 R B V E F f M j A y M i 9 B d X R v U m V t b 3 Z l Z E N v b H V t b n M x L n t H S E c v V W 5 p d C w 4 f S Z x d W 9 0 O y w m c X V v d D t T Z W N 0 a W 9 u M S 9 D T 0 5 T T 0 x J R E F U R U R f R E F U Q V 8 y M D I y L 0 F 1 d G 9 S Z W 1 v d m V k Q 2 9 s d W 1 u c z E u e 0 d I R y B D b 2 5 2 Z X J z a W 9 u I E Z h Y 3 R v c i w 5 f S Z x d W 9 0 O y w m c X V v d D t T Z W N 0 a W 9 u M S 9 D T 0 5 T T 0 x J R E F U R U R f R E F U Q V 8 y M D I y L 0 F 1 d G 9 S Z W 1 v d m V k Q 2 9 s d W 1 u c z E u e 1 N v d X J j Z S w x M H 0 m c X V v d D s s J n F 1 b 3 Q 7 U 2 V j d G l v b j E v Q 0 9 O U 0 9 M S U R B V E V E X 0 R B V E F f M j A y M i 9 B d X R v U m V t b 3 Z l Z E N v b H V t b n M x L n t D b 3 V u d H J 5 L D E x f S Z x d W 9 0 O y w m c X V v d D t T Z W N 0 a W 9 u M S 9 D T 0 5 T T 0 x J R E F U R U R f R E F U Q V 8 y M D I y L 0 F 1 d G 9 S Z W 1 v d m V k Q 2 9 s d W 1 u c z E u e 1 Z p b n R h Z 2 U s M T J 9 J n F 1 b 3 Q 7 L C Z x d W 9 0 O 1 N l Y 3 R p b 2 4 x L 0 N P T l N P T E l E Q V R F R F 9 E Q V R B X z I w M j I v Q X V 0 b 1 J l b W 9 2 Z W R D b 2 x 1 b W 5 z M S 5 7 T G 9 v a 3 V w L D E z f S Z x d W 9 0 O 1 0 s J n F 1 b 3 Q 7 Q 2 9 s d W 1 u Q 2 9 1 b n Q m c X V v d D s 6 M T Q s J n F 1 b 3 Q 7 S 2 V 5 Q 2 9 s d W 1 u T m F t Z X M m c X V v d D s 6 W 1 0 s J n F 1 b 3 Q 7 Q 2 9 s d W 1 u S W R l b n R p d G l l c y Z x d W 9 0 O z p b J n F 1 b 3 Q 7 U 2 V j d G l v b j E v Q 0 9 O U 0 9 M S U R B V E V E X 0 R B V E F f M j A y M i 9 B d X R v U m V t b 3 Z l Z E N v b H V t b n M x L n t J R C w w f S Z x d W 9 0 O y w m c X V v d D t T Z W N 0 a W 9 u M S 9 D T 0 5 T T 0 x J R E F U R U R f R E F U Q V 8 y M D I y L 0 F 1 d G 9 S Z W 1 v d m V k Q 2 9 s d W 1 u c z E u e 1 N j b 3 B l L D F 9 J n F 1 b 3 Q 7 L C Z x d W 9 0 O 1 N l Y 3 R p b 2 4 x L 0 N P T l N P T E l E Q V R F R F 9 E Q V R B X z I w M j I v Q X V 0 b 1 J l b W 9 2 Z W R D b 2 x 1 b W 5 z M S 5 7 T G V 2 Z W w g M S w y f S Z x d W 9 0 O y w m c X V v d D t T Z W N 0 a W 9 u M S 9 D T 0 5 T T 0 x J R E F U R U R f R E F U Q V 8 y M D I y L 0 F 1 d G 9 S Z W 1 v d m V k Q 2 9 s d W 1 u c z E u e 0 x l d m V s I D I s M 3 0 m c X V v d D s s J n F 1 b 3 Q 7 U 2 V j d G l v b j E v Q 0 9 O U 0 9 M S U R B V E V E X 0 R B V E F f M j A y M i 9 B d X R v U m V t b 3 Z l Z E N v b H V t b n M x L n t M Z X Z l b C A z L D R 9 J n F 1 b 3 Q 7 L C Z x d W 9 0 O 1 N l Y 3 R p b 2 4 x L 0 N P T l N P T E l E Q V R F R F 9 E Q V R B X z I w M j I v Q X V 0 b 1 J l b W 9 2 Z W R D b 2 x 1 b W 5 z M S 5 7 T G V 2 Z W w g N C w 1 f S Z x d W 9 0 O y w m c X V v d D t T Z W N 0 a W 9 u M S 9 D T 0 5 T T 0 x J R E F U R U R f R E F U Q V 8 y M D I y L 0 F 1 d G 9 S Z W 1 v d m V k Q 2 9 s d W 1 u c z E u e 0 N v b H V t b i B U Z X h 0 L D Z 9 J n F 1 b 3 Q 7 L C Z x d W 9 0 O 1 N l Y 3 R p b 2 4 x L 0 N P T l N P T E l E Q V R F R F 9 E Q V R B X z I w M j I v Q X V 0 b 1 J l b W 9 2 Z W R D b 2 x 1 b W 5 z M S 5 7 V U 9 N L D d 9 J n F 1 b 3 Q 7 L C Z x d W 9 0 O 1 N l Y 3 R p b 2 4 x L 0 N P T l N P T E l E Q V R F R F 9 E Q V R B X z I w M j I v Q X V 0 b 1 J l b W 9 2 Z W R D b 2 x 1 b W 5 z M S 5 7 R 0 h H L 1 V u a X Q s O H 0 m c X V v d D s s J n F 1 b 3 Q 7 U 2 V j d G l v b j E v Q 0 9 O U 0 9 M S U R B V E V E X 0 R B V E F f M j A y M i 9 B d X R v U m V t b 3 Z l Z E N v b H V t b n M x L n t H S E c g Q 2 9 u d m V y c 2 l v b i B G Y W N 0 b 3 I s O X 0 m c X V v d D s s J n F 1 b 3 Q 7 U 2 V j d G l v b j E v Q 0 9 O U 0 9 M S U R B V E V E X 0 R B V E F f M j A y M i 9 B d X R v U m V t b 3 Z l Z E N v b H V t b n M x L n t T b 3 V y Y 2 U s M T B 9 J n F 1 b 3 Q 7 L C Z x d W 9 0 O 1 N l Y 3 R p b 2 4 x L 0 N P T l N P T E l E Q V R F R F 9 E Q V R B X z I w M j I v Q X V 0 b 1 J l b W 9 2 Z W R D b 2 x 1 b W 5 z M S 5 7 Q 2 9 1 b n R y e S w x M X 0 m c X V v d D s s J n F 1 b 3 Q 7 U 2 V j d G l v b j E v Q 0 9 O U 0 9 M S U R B V E V E X 0 R B V E F f M j A y M i 9 B d X R v U m V t b 3 Z l Z E N v b H V t b n M x L n t W a W 5 0 Y W d l L D E y f S Z x d W 9 0 O y w m c X V v d D t T Z W N 0 a W 9 u M S 9 D T 0 5 T T 0 x J R E F U R U R f R E F U Q V 8 y M D I y L 0 F 1 d G 9 S Z W 1 v d m V k Q 2 9 s d W 1 u c z E u e 0 x v b 2 t 1 c C w x M 3 0 m c X V v d D t d L C Z x d W 9 0 O 1 J l b G F 0 a W 9 u c 2 h p c E l u Z m 8 m c X V v d D s 6 W 1 1 9 I i A v P j w v U 3 R h Y m x l R W 5 0 c m l l c z 4 8 L 0 l 0 Z W 0 + P E l 0 Z W 0 + P E l 0 Z W 1 M b 2 N h d G l v b j 4 8 S X R l b V R 5 c G U + R m 9 y b X V s Y T w v S X R l b V R 5 c G U + P E l 0 Z W 1 Q Y X R o P l N l Y 3 R p b 2 4 x L 0 N P T l N P T E l E Q V R F R F 9 E Q V R B X z I w M j I v U 2 9 1 c m N l P C 9 J d G V t U G F 0 a D 4 8 L 0 l 0 Z W 1 M b 2 N h d G l v b j 4 8 U 3 R h Y m x l R W 5 0 c m l l c y A v P j w v S X R l b T 4 8 S X R l b T 4 8 S X R l b U x v Y 2 F 0 a W 9 u P j x J d G V t V H l w Z T 5 G b 3 J t d W x h P C 9 J d G V t V H l w Z T 4 8 S X R l b V B h d G g + U 2 V j d G l v b j E v Q 0 9 O U 0 9 M S U R B V E V E X 0 R B V E F f M j A y M i 9 D T 0 5 T T 0 x J R E F U R U R f R E F U Q V 8 y M D I y X 1 R h Y m x l P C 9 J d G V t U G F 0 a D 4 8 L 0 l 0 Z W 1 M b 2 N h d G l v b j 4 8 U 3 R h Y m x l R W 5 0 c m l l c y A v P j w v S X R l b T 4 8 S X R l b T 4 8 S X R l b U x v Y 2 F 0 a W 9 u P j x J d G V t V H l w Z T 5 G b 3 J t d W x h P C 9 J d G V t V H l w Z T 4 8 S X R l b V B h d G g + U 2 V j d G l v b j E v Q 0 9 O U 0 9 M S U R B V E V E X 0 R B V E F f M j A y M i 9 D a G F u Z 2 V k J T I w V H l w Z T w v S X R l b V B h d G g + P C 9 J d G V t T G 9 j Y X R p b 2 4 + P F N 0 Y W J s Z U V u d H J p Z X M g L z 4 8 L 0 l 0 Z W 0 + P C 9 J d G V t c z 4 8 L 0 x v Y 2 F s U G F j a 2 F n Z U 1 l d G F k Y X R h R m l s Z T 4 W A A A A U E s F B g A A A A A A A A A A A A A A A A A A A A A A A N o A A A A B A A A A 0 I y d 3 w E V 0 R G M e g D A T 8 K X 6 w E A A A D z c x i y L L 1 M R L d 0 I 1 Y L Y D W O A A A A A A I A A A A A A A N m A A D A A A A A E A A A A D f f C i s z e p d E N u C 1 / + w d n 5 A A A A A A B I A A A K A A A A A Q A A A A n D u 0 4 h F J j K 0 B 9 t I m r 7 L M t F A A A A A 4 A 8 3 E z 6 g W 0 I / D G x h P Y w e Z z w F U p E m D O x b O a d u i u K T P B V W J l V B f j l + 8 C i I 0 w 1 4 h U g U S m 5 3 A y 7 b c Z u b 3 y F c z K G d o 8 u l C a y F 4 Q s I 7 c K k T K c V X k B Q A A A B W c O 1 U H g c 7 Y t o c G i W p I i 4 Z h u 1 a D 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2F5D8A-67CC-4B55-A94D-85840479702E}">
  <ds:schemaRefs>
    <ds:schemaRef ds:uri="http://schemas.microsoft.com/office/infopath/2007/PartnerControls"/>
    <ds:schemaRef ds:uri="http://purl.org/dc/terms/"/>
    <ds:schemaRef ds:uri="http://purl.org/dc/dcmitype/"/>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80F84BBD-DACF-4462-BF9B-AB516D60F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29A0153-C54D-4D82-8545-E59A03AE5310}">
  <ds:schemaRefs>
    <ds:schemaRef ds:uri="http://schemas.microsoft.com/DataMashup"/>
  </ds:schemaRefs>
</ds:datastoreItem>
</file>

<file path=customXml/itemProps4.xml><?xml version="1.0" encoding="utf-8"?>
<ds:datastoreItem xmlns:ds="http://schemas.openxmlformats.org/officeDocument/2006/customXml" ds:itemID="{88018874-44F1-4C3D-BD07-6069317598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vt:i4>
      </vt:variant>
    </vt:vector>
  </HeadingPairs>
  <TitlesOfParts>
    <vt:vector size="24" baseType="lpstr">
      <vt:lpstr>Disclaimer</vt:lpstr>
      <vt:lpstr>Info and sources</vt:lpstr>
      <vt:lpstr>Report</vt:lpstr>
      <vt:lpstr>Your organisation</vt:lpstr>
      <vt:lpstr>Fuels</vt:lpstr>
      <vt:lpstr>Bioenergy</vt:lpstr>
      <vt:lpstr>Refrigerants</vt:lpstr>
      <vt:lpstr>Owned vehicles</vt:lpstr>
      <vt:lpstr>Electricity; heat; cooling; T&amp;D</vt:lpstr>
      <vt:lpstr>WTT- fuels</vt:lpstr>
      <vt:lpstr>Water</vt:lpstr>
      <vt:lpstr>Waste disposal</vt:lpstr>
      <vt:lpstr>DB</vt:lpstr>
      <vt:lpstr>Material use</vt:lpstr>
      <vt:lpstr>Business travel - land and sea</vt:lpstr>
      <vt:lpstr>Flight and Accommodation</vt:lpstr>
      <vt:lpstr>Managed assets- vehicles</vt:lpstr>
      <vt:lpstr>Managed assets- electricity</vt:lpstr>
      <vt:lpstr>Freighting goods</vt:lpstr>
      <vt:lpstr>Employees commuting</vt:lpstr>
      <vt:lpstr>Food</vt:lpstr>
      <vt:lpstr>Homeworking</vt:lpstr>
      <vt:lpstr>Dropdowns</vt:lpstr>
      <vt:lpstr>Report!Print_Area</vt:lpstr>
    </vt:vector>
  </TitlesOfParts>
  <Manager/>
  <Company>UNFCCC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Gas (GHG) Emissions Calculator 2022 v.01.1</dc:title>
  <dc:subject>Operational</dc:subject>
  <dc:creator>UNFCCC</dc:creator>
  <cp:keywords>fuels; waste; water; travel; transport; business organization; tool; calculator; emissions calculator worksheet; CO2 emissions calculator; carbon footprint calculator</cp:keywords>
  <dc:description>Version: 02.5. May 2022.
This calculator aims to support organizations to estimate their GHG emissions in order to raise awareness and to promote climate action. All data and information provided on this  calculator are for reference purpose only. It does not reflect the policy or position of the UNFCCC.</dc:description>
  <cp:lastModifiedBy>Gianmarco Diprima</cp:lastModifiedBy>
  <cp:lastPrinted>2020-12-03T11:42:31Z</cp:lastPrinted>
  <dcterms:created xsi:type="dcterms:W3CDTF">2020-11-24T14:23:14Z</dcterms:created>
  <dcterms:modified xsi:type="dcterms:W3CDTF">2026-02-02T15:02:06Z</dcterms:modified>
  <cp:category>Methodology</cp:category>
  <cp:contentStatus>Public</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0x0101002AF2CAE9A48B07408FB6916B5BF387F900B685EEA6C7F95648BCE40046CB48EAA4</vt:lpwstr>
  </property>
</Properties>
</file>