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https://beisgov.sharepoint.com/sites/InternationalClimateStrategyICE/International Climate Commitments/Implementation/Reporting/1. BTR 1 (2024)/3. Report/6. Annexes/2. ICF tables/"/>
    </mc:Choice>
  </mc:AlternateContent>
  <xr:revisionPtr revIDLastSave="532" documentId="11_2D146BDA3B34350BE44F71FDBDD1817AC7BDEDA4" xr6:coauthVersionLast="47" xr6:coauthVersionMax="47" xr10:uidLastSave="{FF50BEBE-5E4D-4477-ACCB-5FFED82ECE32}"/>
  <bookViews>
    <workbookView xWindow="-110" yWindow="-110" windowWidth="19420" windowHeight="10420" activeTab="4" xr2:uid="{00000000-000D-0000-FFFF-FFFF00000000}"/>
  </bookViews>
  <sheets>
    <sheet name="Index sheet" sheetId="1" r:id="rId1"/>
    <sheet name="Table1_2022" sheetId="2" r:id="rId2"/>
    <sheet name="Table1_2021" sheetId="3" r:id="rId3"/>
    <sheet name="Table2_2022" sheetId="4" r:id="rId4"/>
    <sheet name="Table2_2021" sheetId="5" r:id="rId5"/>
    <sheet name="Table3_2022" sheetId="6" r:id="rId6"/>
    <sheet name="Table3_2021" sheetId="7" r:id="rId7"/>
    <sheet name="Table4" sheetId="8" r:id="rId8"/>
    <sheet name="Table5" sheetId="9" r:id="rId9"/>
  </sheets>
  <definedNames>
    <definedName name="_xlnm._FilterDatabase" localSheetId="2" hidden="1">Table1_2021!$B$7:$Q$262</definedName>
    <definedName name="_xlnm._FilterDatabase" localSheetId="1" hidden="1">Table1_2022!$B$7:$Q$275</definedName>
    <definedName name="_xlnm._FilterDatabase" localSheetId="3" hidden="1">Table2_2022!$B$7:$Z$28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5" l="1"/>
  <c r="I29" i="5"/>
  <c r="H29" i="5"/>
  <c r="G29" i="5"/>
  <c r="J28" i="5"/>
  <c r="I28" i="5"/>
  <c r="G28" i="5"/>
  <c r="H28" i="5" s="1"/>
  <c r="J27" i="5"/>
  <c r="G27" i="5"/>
  <c r="H27" i="5" s="1"/>
  <c r="J26" i="5"/>
  <c r="H26" i="5"/>
  <c r="J25" i="5"/>
  <c r="H25" i="5"/>
  <c r="J24" i="5"/>
  <c r="H24" i="5"/>
  <c r="I23" i="5"/>
  <c r="J23" i="5" s="1"/>
  <c r="H23" i="5"/>
  <c r="G23" i="5"/>
  <c r="I22" i="5"/>
  <c r="J22" i="5" s="1"/>
  <c r="H22" i="5"/>
  <c r="G22" i="5"/>
  <c r="J21" i="5"/>
  <c r="H21" i="5"/>
  <c r="J28" i="4"/>
  <c r="H28" i="4"/>
  <c r="F28" i="4"/>
  <c r="D28" i="4"/>
  <c r="J27" i="4"/>
  <c r="I27" i="4"/>
  <c r="G27" i="4"/>
  <c r="H27" i="4" s="1"/>
  <c r="F27" i="4"/>
  <c r="E27" i="4"/>
  <c r="D27" i="4"/>
  <c r="C27" i="4"/>
  <c r="J26" i="4"/>
  <c r="H26" i="4"/>
  <c r="F26" i="4"/>
  <c r="D26" i="4"/>
  <c r="J25" i="4"/>
  <c r="H25" i="4"/>
  <c r="F25" i="4"/>
  <c r="J24" i="4"/>
  <c r="H24" i="4"/>
  <c r="F24" i="4"/>
  <c r="D24" i="4"/>
  <c r="J23" i="4"/>
  <c r="H23" i="4"/>
  <c r="F23" i="4"/>
  <c r="D23" i="4"/>
  <c r="I22" i="4"/>
  <c r="J22" i="4" s="1"/>
  <c r="G22" i="4"/>
  <c r="H22" i="4" s="1"/>
  <c r="E22" i="4"/>
  <c r="F22" i="4" s="1"/>
  <c r="C22" i="4"/>
  <c r="D22" i="4" s="1"/>
  <c r="J21" i="4"/>
  <c r="H21" i="4"/>
  <c r="F21" i="4"/>
  <c r="D21" i="4"/>
  <c r="J20" i="4"/>
  <c r="H20" i="4"/>
  <c r="F20" i="4"/>
  <c r="D20" i="4"/>
  <c r="G59" i="3"/>
  <c r="E59" i="3"/>
  <c r="G58" i="3"/>
  <c r="E58" i="3"/>
  <c r="F57" i="3"/>
  <c r="G57" i="3" s="1"/>
  <c r="D57" i="3"/>
  <c r="E57" i="3" s="1"/>
  <c r="F56" i="3"/>
  <c r="G56" i="3" s="1"/>
  <c r="D56" i="3"/>
  <c r="E56" i="3" s="1"/>
  <c r="F55" i="3"/>
  <c r="G55" i="3" s="1"/>
  <c r="D55" i="3"/>
  <c r="E55" i="3" s="1"/>
  <c r="F54" i="3"/>
  <c r="G54" i="3" s="1"/>
  <c r="D54" i="3"/>
  <c r="E54" i="3" s="1"/>
  <c r="G53" i="3"/>
  <c r="D53" i="3"/>
  <c r="E53" i="3" s="1"/>
  <c r="G52" i="3"/>
  <c r="D52" i="3"/>
  <c r="E52" i="3" s="1"/>
  <c r="F51" i="3"/>
  <c r="G51" i="3" s="1"/>
  <c r="D51" i="3"/>
  <c r="E51" i="3" s="1"/>
  <c r="G50" i="3"/>
  <c r="E50" i="3"/>
  <c r="D50" i="3"/>
  <c r="G49" i="3"/>
  <c r="D49" i="3"/>
  <c r="E49" i="3" s="1"/>
  <c r="F48" i="3"/>
  <c r="G48" i="3" s="1"/>
  <c r="D48" i="3"/>
  <c r="E48" i="3" s="1"/>
  <c r="F47" i="3"/>
  <c r="G47" i="3" s="1"/>
  <c r="D47" i="3"/>
  <c r="E47" i="3" s="1"/>
  <c r="F46" i="3"/>
  <c r="G46" i="3" s="1"/>
  <c r="D46" i="3"/>
  <c r="E46" i="3" s="1"/>
  <c r="F275" i="2"/>
  <c r="G275" i="2" s="1"/>
  <c r="D275" i="2"/>
  <c r="E275" i="2" s="1"/>
  <c r="G274" i="2"/>
  <c r="E274" i="2"/>
  <c r="F273" i="2"/>
  <c r="G273" i="2" s="1"/>
  <c r="D273" i="2"/>
  <c r="E273" i="2" s="1"/>
  <c r="G272" i="2"/>
  <c r="E272" i="2"/>
  <c r="F271" i="2"/>
  <c r="G271" i="2" s="1"/>
  <c r="D271" i="2"/>
  <c r="E271" i="2" s="1"/>
  <c r="G270" i="2"/>
  <c r="E270" i="2"/>
  <c r="G269" i="2"/>
  <c r="E269" i="2"/>
  <c r="G268" i="2"/>
  <c r="E268" i="2"/>
  <c r="G267" i="2"/>
  <c r="E267" i="2"/>
  <c r="J16" i="5" l="1"/>
  <c r="H16" i="5"/>
  <c r="J15" i="5"/>
  <c r="H15" i="5"/>
  <c r="J14" i="5"/>
  <c r="H14" i="5"/>
  <c r="J13" i="5"/>
  <c r="H13" i="5"/>
  <c r="J12" i="5"/>
  <c r="H12" i="5"/>
  <c r="J19" i="4"/>
  <c r="H19" i="4"/>
  <c r="J18" i="4"/>
  <c r="H18" i="4"/>
  <c r="J17" i="4"/>
  <c r="H17" i="4"/>
  <c r="J16" i="4"/>
  <c r="H16" i="4"/>
  <c r="J15" i="4"/>
  <c r="H15" i="4"/>
  <c r="J14" i="4"/>
  <c r="H14" i="4"/>
  <c r="J13" i="4"/>
  <c r="H13" i="4"/>
  <c r="J12" i="4"/>
  <c r="H12" i="4"/>
  <c r="G42" i="3" l="1"/>
  <c r="E42" i="3"/>
  <c r="G41" i="3"/>
  <c r="E41" i="3"/>
  <c r="G40" i="3"/>
  <c r="E40" i="3"/>
  <c r="G39" i="3"/>
  <c r="E39" i="3"/>
  <c r="G38" i="3"/>
  <c r="E38" i="3"/>
  <c r="G37" i="3"/>
  <c r="E37" i="3"/>
  <c r="G36" i="3"/>
  <c r="E36" i="3"/>
  <c r="G35" i="3"/>
  <c r="E35" i="3"/>
  <c r="G34" i="3"/>
  <c r="E34" i="3"/>
  <c r="G33" i="3"/>
  <c r="E33" i="3"/>
  <c r="G32" i="3"/>
  <c r="E32" i="3"/>
  <c r="G31" i="3"/>
  <c r="E31" i="3"/>
  <c r="G30" i="3"/>
  <c r="E30" i="3"/>
  <c r="G29" i="3"/>
  <c r="E29" i="3"/>
  <c r="G28" i="3"/>
  <c r="E28" i="3"/>
  <c r="G27" i="3"/>
  <c r="E27" i="3"/>
  <c r="G26" i="3"/>
  <c r="E26" i="3"/>
  <c r="G25" i="3"/>
  <c r="E25" i="3"/>
  <c r="G24" i="3"/>
  <c r="E24" i="3"/>
  <c r="G23" i="3"/>
  <c r="E23" i="3"/>
  <c r="G22" i="3"/>
  <c r="E22" i="3"/>
  <c r="G21" i="3"/>
  <c r="E21" i="3"/>
  <c r="G20" i="3"/>
  <c r="E20" i="3"/>
  <c r="G19" i="3"/>
  <c r="E19" i="3"/>
  <c r="G18" i="3"/>
  <c r="E18" i="3"/>
  <c r="G17" i="3"/>
  <c r="E17" i="3"/>
  <c r="G16" i="3"/>
  <c r="E16" i="3"/>
  <c r="G15" i="3"/>
  <c r="E15" i="3"/>
  <c r="G14" i="3"/>
  <c r="E14" i="3"/>
  <c r="G13" i="3"/>
  <c r="E13" i="3"/>
  <c r="G12" i="3"/>
  <c r="E12" i="3"/>
  <c r="G11" i="3"/>
  <c r="E11" i="3"/>
  <c r="G10" i="3"/>
  <c r="E10" i="3"/>
  <c r="G266" i="2"/>
  <c r="E266" i="2"/>
  <c r="G265" i="2"/>
  <c r="E265" i="2"/>
  <c r="G264" i="2"/>
  <c r="E264" i="2"/>
  <c r="G263" i="2"/>
  <c r="E263" i="2"/>
  <c r="G262" i="2"/>
  <c r="E262" i="2"/>
  <c r="G261" i="2"/>
  <c r="E261" i="2"/>
  <c r="G260" i="2"/>
  <c r="E260" i="2"/>
  <c r="G259" i="2"/>
  <c r="E259" i="2"/>
  <c r="G258" i="2"/>
  <c r="E258" i="2"/>
  <c r="G257" i="2"/>
  <c r="E257" i="2"/>
  <c r="G256" i="2"/>
  <c r="E256" i="2"/>
  <c r="G255" i="2"/>
  <c r="E255" i="2"/>
  <c r="G254" i="2"/>
  <c r="E254" i="2"/>
  <c r="G253" i="2"/>
  <c r="E253" i="2"/>
  <c r="G252" i="2"/>
  <c r="E252" i="2"/>
  <c r="G251" i="2"/>
  <c r="E251" i="2"/>
  <c r="G250" i="2"/>
  <c r="E250" i="2"/>
  <c r="G248" i="2"/>
  <c r="E248" i="2"/>
  <c r="G247" i="2"/>
  <c r="E247" i="2"/>
  <c r="G246" i="2"/>
  <c r="E246" i="2"/>
  <c r="G245" i="2"/>
  <c r="E245" i="2"/>
  <c r="G244" i="2"/>
  <c r="E244" i="2"/>
  <c r="G243" i="2"/>
  <c r="E243" i="2"/>
  <c r="G242" i="2"/>
  <c r="E242" i="2"/>
  <c r="G241" i="2"/>
  <c r="E241" i="2"/>
  <c r="G240" i="2"/>
  <c r="E240" i="2"/>
  <c r="G239" i="2"/>
  <c r="E239" i="2"/>
  <c r="G238" i="2"/>
  <c r="E238" i="2"/>
  <c r="G237" i="2"/>
  <c r="E237" i="2"/>
  <c r="G236" i="2"/>
  <c r="E236" i="2"/>
  <c r="G235" i="2"/>
  <c r="E235" i="2"/>
  <c r="G234" i="2"/>
  <c r="E234" i="2"/>
  <c r="G233" i="2"/>
  <c r="E233" i="2"/>
  <c r="G232" i="2"/>
  <c r="E232" i="2"/>
  <c r="G231" i="2"/>
  <c r="E231" i="2"/>
  <c r="G230" i="2"/>
  <c r="E230" i="2"/>
  <c r="G229" i="2"/>
  <c r="E229" i="2"/>
  <c r="G228" i="2"/>
  <c r="E228" i="2"/>
  <c r="G227" i="2"/>
  <c r="E227" i="2"/>
  <c r="G226" i="2"/>
  <c r="E226" i="2"/>
  <c r="G225" i="2"/>
  <c r="E225" i="2"/>
  <c r="G224" i="2"/>
  <c r="E224" i="2"/>
  <c r="G223" i="2"/>
  <c r="E223" i="2"/>
  <c r="G222" i="2"/>
  <c r="E222" i="2"/>
  <c r="G221" i="2"/>
  <c r="E221" i="2"/>
  <c r="G220" i="2"/>
  <c r="E220" i="2"/>
  <c r="G219" i="2"/>
  <c r="E219" i="2"/>
  <c r="G218" i="2"/>
  <c r="E218" i="2"/>
  <c r="G217" i="2"/>
  <c r="E217" i="2"/>
  <c r="G216" i="2"/>
  <c r="E216" i="2"/>
  <c r="G215" i="2"/>
  <c r="E215" i="2"/>
  <c r="G214" i="2"/>
  <c r="E214" i="2"/>
  <c r="G213" i="2"/>
  <c r="E213" i="2"/>
  <c r="G212" i="2"/>
  <c r="E212" i="2"/>
  <c r="G211" i="2"/>
  <c r="E211" i="2"/>
  <c r="G210" i="2"/>
  <c r="E210" i="2"/>
  <c r="G209" i="2"/>
  <c r="E209" i="2"/>
  <c r="G208" i="2"/>
  <c r="E208" i="2"/>
  <c r="G207" i="2"/>
  <c r="E207" i="2"/>
  <c r="G206" i="2"/>
  <c r="E206" i="2"/>
  <c r="G205" i="2"/>
  <c r="E205" i="2"/>
  <c r="G204" i="2"/>
  <c r="E204" i="2"/>
  <c r="G203" i="2"/>
  <c r="E203" i="2"/>
  <c r="G202" i="2"/>
  <c r="E202" i="2"/>
  <c r="G201" i="2"/>
  <c r="E201" i="2"/>
  <c r="G200" i="2"/>
  <c r="E200" i="2"/>
  <c r="G199" i="2"/>
  <c r="E199" i="2"/>
  <c r="G198" i="2"/>
  <c r="E198" i="2"/>
  <c r="G195" i="2"/>
  <c r="E195" i="2"/>
  <c r="G194" i="2"/>
  <c r="E194" i="2"/>
  <c r="G193" i="2"/>
  <c r="E193" i="2"/>
  <c r="G192" i="2"/>
  <c r="E192" i="2"/>
  <c r="G191" i="2"/>
  <c r="E191" i="2"/>
  <c r="G190" i="2"/>
  <c r="E190" i="2"/>
  <c r="G189" i="2"/>
  <c r="E189" i="2"/>
  <c r="G188" i="2"/>
  <c r="E188" i="2"/>
  <c r="G187" i="2"/>
  <c r="E187" i="2"/>
  <c r="G186" i="2"/>
  <c r="E186" i="2"/>
  <c r="G185" i="2"/>
  <c r="E185" i="2"/>
  <c r="G184" i="2"/>
  <c r="E184" i="2"/>
  <c r="G183" i="2"/>
  <c r="E183" i="2"/>
  <c r="G182" i="2"/>
  <c r="E182" i="2"/>
  <c r="G181" i="2"/>
  <c r="E181" i="2"/>
  <c r="G179" i="2"/>
  <c r="E179" i="2"/>
  <c r="G178" i="2"/>
  <c r="E178" i="2"/>
  <c r="G177" i="2"/>
  <c r="E177" i="2"/>
  <c r="G176" i="2"/>
  <c r="E176" i="2"/>
  <c r="G175" i="2"/>
  <c r="E175" i="2"/>
  <c r="G174" i="2"/>
  <c r="E174" i="2"/>
  <c r="G173" i="2"/>
  <c r="E173" i="2"/>
  <c r="G172" i="2"/>
  <c r="E172" i="2"/>
  <c r="G171" i="2"/>
  <c r="E171" i="2"/>
  <c r="G170" i="2"/>
  <c r="E170" i="2"/>
  <c r="G169" i="2"/>
  <c r="E169" i="2"/>
  <c r="G168" i="2"/>
  <c r="E168" i="2"/>
  <c r="G167" i="2"/>
  <c r="E167" i="2"/>
  <c r="G166" i="2"/>
  <c r="E166" i="2"/>
  <c r="G165" i="2"/>
  <c r="E165" i="2"/>
  <c r="G164" i="2"/>
  <c r="E164" i="2"/>
  <c r="G162" i="2"/>
  <c r="E162" i="2"/>
  <c r="G161" i="2"/>
  <c r="E161" i="2"/>
  <c r="G160" i="2"/>
  <c r="E160" i="2"/>
  <c r="G159" i="2"/>
  <c r="E159" i="2"/>
  <c r="G158" i="2"/>
  <c r="E158" i="2"/>
  <c r="G157" i="2"/>
  <c r="E157" i="2"/>
  <c r="G156" i="2"/>
  <c r="E156" i="2"/>
  <c r="G155" i="2"/>
  <c r="E155" i="2"/>
  <c r="G154" i="2"/>
  <c r="E154" i="2"/>
  <c r="G153" i="2"/>
  <c r="E153" i="2"/>
  <c r="G152" i="2"/>
  <c r="E152" i="2"/>
  <c r="G151" i="2"/>
  <c r="E151" i="2"/>
  <c r="G150" i="2"/>
  <c r="E150" i="2"/>
  <c r="G149" i="2"/>
  <c r="E149" i="2"/>
  <c r="G148" i="2"/>
  <c r="E148" i="2"/>
  <c r="G147" i="2"/>
  <c r="E147" i="2"/>
  <c r="G146" i="2"/>
  <c r="E146" i="2"/>
  <c r="G145" i="2"/>
  <c r="E145" i="2"/>
  <c r="G144" i="2"/>
  <c r="E144" i="2"/>
  <c r="G143" i="2"/>
  <c r="E143" i="2"/>
  <c r="G142" i="2"/>
  <c r="E142" i="2"/>
  <c r="G141" i="2"/>
  <c r="E141" i="2"/>
  <c r="G140" i="2"/>
  <c r="E140" i="2"/>
  <c r="G139" i="2"/>
  <c r="E139" i="2"/>
  <c r="G138" i="2"/>
  <c r="E138" i="2"/>
  <c r="G137" i="2"/>
  <c r="E137" i="2"/>
  <c r="G136" i="2"/>
  <c r="E136" i="2"/>
  <c r="G135" i="2"/>
  <c r="E135" i="2"/>
  <c r="G134" i="2"/>
  <c r="E134" i="2"/>
  <c r="G133" i="2"/>
  <c r="E133" i="2"/>
  <c r="G132" i="2"/>
  <c r="E132" i="2"/>
  <c r="G131" i="2"/>
  <c r="E131" i="2"/>
  <c r="G130" i="2"/>
  <c r="E130" i="2"/>
  <c r="G129" i="2"/>
  <c r="E129" i="2"/>
  <c r="G128" i="2"/>
  <c r="E128" i="2"/>
  <c r="G127" i="2"/>
  <c r="E127" i="2"/>
  <c r="G126" i="2"/>
  <c r="E126" i="2"/>
  <c r="G125" i="2"/>
  <c r="E125" i="2"/>
  <c r="G124" i="2"/>
  <c r="E124" i="2"/>
  <c r="G123" i="2"/>
  <c r="E123" i="2"/>
  <c r="G122" i="2"/>
  <c r="E122" i="2"/>
  <c r="G121" i="2"/>
  <c r="E121" i="2"/>
  <c r="G120" i="2"/>
  <c r="E120" i="2"/>
  <c r="G119" i="2"/>
  <c r="E119" i="2"/>
  <c r="G118" i="2"/>
  <c r="E118" i="2"/>
  <c r="G117" i="2"/>
  <c r="E117" i="2"/>
  <c r="G116" i="2"/>
  <c r="E116" i="2"/>
  <c r="G115" i="2"/>
  <c r="E115" i="2"/>
  <c r="G114" i="2"/>
  <c r="E114" i="2"/>
  <c r="G113" i="2"/>
  <c r="E113" i="2"/>
  <c r="G112" i="2"/>
  <c r="E112" i="2"/>
  <c r="G111" i="2"/>
  <c r="E111" i="2"/>
  <c r="G110" i="2"/>
  <c r="E110" i="2"/>
  <c r="G109" i="2"/>
  <c r="E109" i="2"/>
  <c r="G108" i="2"/>
  <c r="E108" i="2"/>
  <c r="G107" i="2"/>
  <c r="E107" i="2"/>
  <c r="G106" i="2"/>
  <c r="E106" i="2"/>
  <c r="G105" i="2"/>
  <c r="E105" i="2"/>
  <c r="G104" i="2"/>
  <c r="E104" i="2"/>
  <c r="G103" i="2"/>
  <c r="E103" i="2"/>
  <c r="G102" i="2"/>
  <c r="E102" i="2"/>
  <c r="G101" i="2"/>
  <c r="E101" i="2"/>
  <c r="G100" i="2"/>
  <c r="E100" i="2"/>
  <c r="G99" i="2"/>
  <c r="E99" i="2"/>
  <c r="G98" i="2"/>
  <c r="E98" i="2"/>
  <c r="G97" i="2"/>
  <c r="E97" i="2"/>
  <c r="G96" i="2"/>
  <c r="E96" i="2"/>
  <c r="G95" i="2"/>
  <c r="E95" i="2"/>
  <c r="G94" i="2"/>
  <c r="E94" i="2"/>
  <c r="G93" i="2"/>
  <c r="E93" i="2"/>
  <c r="G92" i="2"/>
  <c r="E92" i="2"/>
  <c r="G91" i="2"/>
  <c r="E91" i="2"/>
  <c r="G90" i="2"/>
  <c r="E90" i="2"/>
  <c r="G89" i="2"/>
  <c r="E89" i="2"/>
  <c r="G88" i="2"/>
  <c r="E88" i="2"/>
  <c r="G87" i="2"/>
  <c r="E87" i="2"/>
  <c r="G86" i="2"/>
  <c r="E86" i="2"/>
  <c r="G85" i="2"/>
  <c r="E85" i="2"/>
  <c r="G84" i="2"/>
  <c r="E84" i="2"/>
  <c r="G83" i="2"/>
  <c r="E83" i="2"/>
  <c r="G82" i="2"/>
  <c r="E82" i="2"/>
  <c r="G81" i="2"/>
  <c r="E81" i="2"/>
  <c r="G80" i="2"/>
  <c r="E80" i="2"/>
  <c r="G79" i="2"/>
  <c r="E79" i="2"/>
  <c r="G78" i="2"/>
  <c r="E78" i="2"/>
  <c r="G77" i="2"/>
  <c r="E77" i="2"/>
  <c r="G76" i="2"/>
  <c r="E76" i="2"/>
  <c r="G75" i="2"/>
  <c r="E75" i="2"/>
  <c r="G74" i="2"/>
  <c r="E74" i="2"/>
  <c r="G73" i="2"/>
  <c r="E73" i="2"/>
  <c r="G72" i="2"/>
  <c r="E72" i="2"/>
  <c r="G71" i="2"/>
  <c r="E71" i="2"/>
  <c r="G70" i="2"/>
  <c r="E70" i="2"/>
  <c r="G69" i="2"/>
  <c r="E69" i="2"/>
  <c r="G68" i="2"/>
  <c r="E68" i="2"/>
  <c r="G67" i="2"/>
  <c r="E67" i="2"/>
  <c r="G66" i="2"/>
  <c r="E66" i="2"/>
  <c r="G65" i="2"/>
  <c r="E65" i="2"/>
  <c r="G64" i="2"/>
  <c r="E64" i="2"/>
  <c r="G63" i="2"/>
  <c r="E63" i="2"/>
  <c r="G62" i="2"/>
  <c r="E62" i="2"/>
  <c r="G61" i="2"/>
  <c r="E61" i="2"/>
  <c r="G59" i="2"/>
  <c r="E59" i="2"/>
  <c r="G58" i="2"/>
  <c r="E58" i="2"/>
  <c r="G57" i="2"/>
  <c r="E57" i="2"/>
  <c r="G56" i="2"/>
  <c r="E56" i="2"/>
  <c r="G55" i="2"/>
  <c r="E55" i="2"/>
  <c r="G54" i="2"/>
  <c r="E54" i="2"/>
  <c r="G51" i="2"/>
  <c r="E51" i="2"/>
  <c r="G50" i="2"/>
  <c r="E50" i="2"/>
  <c r="G49" i="2"/>
  <c r="E49" i="2"/>
  <c r="G48" i="2"/>
  <c r="E48" i="2"/>
  <c r="G47" i="2"/>
  <c r="E47" i="2"/>
  <c r="G46" i="2"/>
  <c r="E46" i="2"/>
  <c r="G45" i="2"/>
  <c r="E45" i="2"/>
  <c r="G42" i="2"/>
  <c r="E42" i="2"/>
  <c r="G41" i="2"/>
  <c r="E41" i="2"/>
  <c r="G40" i="2"/>
  <c r="E40" i="2"/>
  <c r="G39" i="2"/>
  <c r="E39" i="2"/>
  <c r="G38" i="2"/>
  <c r="E38" i="2"/>
  <c r="G37" i="2"/>
  <c r="E37" i="2"/>
  <c r="G36" i="2"/>
  <c r="E36" i="2"/>
  <c r="G35" i="2"/>
  <c r="E35" i="2"/>
  <c r="G34" i="2"/>
  <c r="E34" i="2"/>
  <c r="G33" i="2"/>
  <c r="E33" i="2"/>
  <c r="G32" i="2"/>
  <c r="E32" i="2"/>
  <c r="G31" i="2"/>
  <c r="E31" i="2"/>
  <c r="G30" i="2"/>
  <c r="E30" i="2"/>
  <c r="G29" i="2"/>
  <c r="E29" i="2"/>
  <c r="G28" i="2"/>
  <c r="E28" i="2"/>
  <c r="G27" i="2"/>
  <c r="E27" i="2"/>
  <c r="G26" i="2"/>
  <c r="E26" i="2"/>
  <c r="G25" i="2"/>
  <c r="E25" i="2"/>
  <c r="G24" i="2"/>
  <c r="E24" i="2"/>
  <c r="G23" i="2"/>
  <c r="E23" i="2"/>
  <c r="G22" i="2"/>
  <c r="E22" i="2"/>
  <c r="G21" i="2"/>
  <c r="E21" i="2"/>
  <c r="G20" i="2"/>
  <c r="E20" i="2"/>
  <c r="G19" i="2"/>
  <c r="E19" i="2"/>
  <c r="G18" i="2"/>
  <c r="E18" i="2"/>
  <c r="G17" i="2"/>
  <c r="E17" i="2"/>
  <c r="G16" i="2"/>
  <c r="E16" i="2"/>
  <c r="G15" i="2"/>
  <c r="E15" i="2"/>
  <c r="G14" i="2"/>
  <c r="E14" i="2"/>
  <c r="G13" i="2"/>
  <c r="E13" i="2"/>
  <c r="G12" i="2"/>
  <c r="E12" i="2"/>
  <c r="G11" i="2"/>
  <c r="E11" i="2"/>
  <c r="G10" i="2"/>
  <c r="E10" i="2"/>
</calcChain>
</file>

<file path=xl/sharedStrings.xml><?xml version="1.0" encoding="utf-8"?>
<sst xmlns="http://schemas.openxmlformats.org/spreadsheetml/2006/main" count="6783" uniqueCount="1098">
  <si>
    <t>Index</t>
  </si>
  <si>
    <t>TABLE</t>
  </si>
  <si>
    <t>Explanatory information</t>
  </si>
  <si>
    <t>Tables for developed country Parties and other Parties that provide support</t>
  </si>
  <si>
    <t>Table1_2021</t>
  </si>
  <si>
    <t>Table1_2022</t>
  </si>
  <si>
    <t>Table2_2021</t>
  </si>
  <si>
    <t>Table2_2022</t>
  </si>
  <si>
    <t>Table3_2021</t>
  </si>
  <si>
    <t/>
  </si>
  <si>
    <t>Table3_2022</t>
  </si>
  <si>
    <t>Table4</t>
  </si>
  <si>
    <t>Table5</t>
  </si>
  <si>
    <t>Tables to be provided by developing country Parties, to the extent possible</t>
  </si>
  <si>
    <t>Table6</t>
  </si>
  <si>
    <t>Table7</t>
  </si>
  <si>
    <t>Table8</t>
  </si>
  <si>
    <t>Table9</t>
  </si>
  <si>
    <t>Table10</t>
  </si>
  <si>
    <t>Table11</t>
  </si>
  <si>
    <t>Table12</t>
  </si>
  <si>
    <t>Table13</t>
  </si>
  <si>
    <t>TABLE  III.1</t>
  </si>
  <si>
    <t>Information on financial support provided under Article 9 of the Paris Agreement in year</t>
  </si>
  <si>
    <t>2022</t>
  </si>
  <si>
    <t>:a, b, c bilateral, regional and other channels</t>
  </si>
  <si>
    <t>Exchange rate used:</t>
  </si>
  <si>
    <t>Back to index</t>
  </si>
  <si>
    <r>
      <t>Recipient country or region</t>
    </r>
    <r>
      <rPr>
        <i/>
        <vertAlign val="superscript"/>
        <sz val="9"/>
        <rFont val="Times New Roman"/>
        <family val="1"/>
      </rPr>
      <t xml:space="preserve">c, d </t>
    </r>
  </si>
  <si>
    <r>
      <t>Title of the project programme, activity or other</t>
    </r>
    <r>
      <rPr>
        <i/>
        <vertAlign val="superscript"/>
        <sz val="9"/>
        <rFont val="Times New Roman"/>
        <family val="1"/>
      </rPr>
      <t>c, e</t>
    </r>
  </si>
  <si>
    <r>
      <t>Amount (climate-specific)</t>
    </r>
    <r>
      <rPr>
        <i/>
        <vertAlign val="superscript"/>
        <sz val="9"/>
        <rFont val="Times New Roman"/>
        <family val="1"/>
      </rPr>
      <t>c, f</t>
    </r>
  </si>
  <si>
    <r>
      <t>Status</t>
    </r>
    <r>
      <rPr>
        <i/>
        <vertAlign val="superscript"/>
        <sz val="9"/>
        <rFont val="Times New Roman"/>
        <family val="1"/>
      </rPr>
      <t>c</t>
    </r>
  </si>
  <si>
    <r>
      <t>Channel</t>
    </r>
    <r>
      <rPr>
        <i/>
        <vertAlign val="superscript"/>
        <sz val="9"/>
        <rFont val="Times New Roman"/>
        <family val="1"/>
      </rPr>
      <t>c</t>
    </r>
  </si>
  <si>
    <r>
      <t>Funding source</t>
    </r>
    <r>
      <rPr>
        <i/>
        <vertAlign val="superscript"/>
        <sz val="9"/>
        <rFont val="Times New Roman"/>
        <family val="1"/>
      </rPr>
      <t>c</t>
    </r>
  </si>
  <si>
    <r>
      <t>Financial instrument</t>
    </r>
    <r>
      <rPr>
        <i/>
        <vertAlign val="superscript"/>
        <sz val="9"/>
        <rFont val="Times New Roman"/>
        <family val="1"/>
      </rPr>
      <t>c, g</t>
    </r>
  </si>
  <si>
    <r>
      <t>Type of support</t>
    </r>
    <r>
      <rPr>
        <i/>
        <vertAlign val="superscript"/>
        <sz val="9"/>
        <rFont val="Times New Roman"/>
        <family val="1"/>
      </rPr>
      <t>c</t>
    </r>
  </si>
  <si>
    <r>
      <t>Sector</t>
    </r>
    <r>
      <rPr>
        <i/>
        <vertAlign val="superscript"/>
        <sz val="9"/>
        <rFont val="Times New Roman"/>
        <family val="1"/>
      </rPr>
      <t>c</t>
    </r>
  </si>
  <si>
    <r>
      <t>Subsector</t>
    </r>
    <r>
      <rPr>
        <i/>
        <vertAlign val="superscript"/>
        <sz val="9"/>
        <rFont val="Times New Roman"/>
        <family val="1"/>
      </rPr>
      <t>c, h</t>
    </r>
  </si>
  <si>
    <r>
      <t>Contribution to capacity-building objectives</t>
    </r>
    <r>
      <rPr>
        <i/>
        <vertAlign val="superscript"/>
        <sz val="9"/>
        <rFont val="Times New Roman"/>
        <family val="1"/>
      </rPr>
      <t>c, h</t>
    </r>
  </si>
  <si>
    <r>
      <t>Contribution to technology development and transfer objectives</t>
    </r>
    <r>
      <rPr>
        <i/>
        <vertAlign val="superscript"/>
        <sz val="9"/>
        <rFont val="Times New Roman"/>
        <family val="1"/>
      </rPr>
      <t>c, h</t>
    </r>
  </si>
  <si>
    <r>
      <t>Additional information</t>
    </r>
    <r>
      <rPr>
        <i/>
        <vertAlign val="superscript"/>
        <sz val="9"/>
        <rFont val="Times New Roman"/>
        <family val="1"/>
      </rPr>
      <t>c, h, i</t>
    </r>
  </si>
  <si>
    <t>Face value</t>
  </si>
  <si>
    <t>Grant equivalent</t>
  </si>
  <si>
    <t>Domestic
currency</t>
  </si>
  <si>
    <t>USD</t>
  </si>
  <si>
    <r>
      <t xml:space="preserve">Notation keys: </t>
    </r>
    <r>
      <rPr>
        <sz val="9"/>
        <rFont val="Times New Roman"/>
        <family val="1"/>
      </rPr>
      <t>NA = not applicable; UA = information not available at the time of reporting; NR = not reported (to indicate the voluntary character of the information).</t>
    </r>
  </si>
  <si>
    <t>Custom footnotes:</t>
  </si>
  <si>
    <r>
      <rPr>
        <vertAlign val="superscript"/>
        <sz val="9"/>
        <rFont val="Times New Roman"/>
        <family val="1"/>
      </rPr>
      <t>(1)</t>
    </r>
    <r>
      <rPr>
        <sz val="9"/>
        <rFont val="Times New Roman"/>
        <family val="1"/>
      </rPr>
      <t xml:space="preserve"> </t>
    </r>
    <r>
      <rPr>
        <i/>
        <sz val="9"/>
        <rFont val="Times New Roman"/>
        <family val="1"/>
      </rPr>
      <t>The underlying assumptions, definitions and methodologies of the information in this CTF is available at: Section of the BTR Page number of the BTR</t>
    </r>
  </si>
  <si>
    <r>
      <rPr>
        <vertAlign val="superscript"/>
        <sz val="9"/>
        <rFont val="Times New Roman"/>
        <family val="1"/>
      </rPr>
      <t>(2)</t>
    </r>
    <r>
      <rPr>
        <sz val="9"/>
        <rFont val="Times New Roman"/>
        <family val="1"/>
      </rPr>
      <t xml:space="preserve"> </t>
    </r>
    <r>
      <rPr>
        <i/>
        <sz val="9"/>
        <rFont val="Times New Roman"/>
        <family val="1"/>
      </rPr>
      <t>Custom footnote 2</t>
    </r>
  </si>
  <si>
    <t>2021</t>
  </si>
  <si>
    <t xml:space="preserve">TABLE III. 2  </t>
  </si>
  <si>
    <t>:a, b, c multilateral channels</t>
  </si>
  <si>
    <r>
      <t>Institution</t>
    </r>
    <r>
      <rPr>
        <i/>
        <vertAlign val="superscript"/>
        <sz val="9"/>
        <rFont val="Times New Roman"/>
        <family val="1"/>
      </rPr>
      <t>c</t>
    </r>
  </si>
  <si>
    <r>
      <t>Amount</t>
    </r>
    <r>
      <rPr>
        <i/>
        <vertAlign val="superscript"/>
        <sz val="9"/>
        <rFont val="Times New Roman"/>
        <family val="1"/>
      </rPr>
      <t xml:space="preserve"> c, d</t>
    </r>
  </si>
  <si>
    <r>
      <t>Recipient</t>
    </r>
    <r>
      <rPr>
        <i/>
        <vertAlign val="superscript"/>
        <sz val="9"/>
        <rFont val="Times New Roman"/>
        <family val="1"/>
      </rPr>
      <t>c, e, g</t>
    </r>
  </si>
  <si>
    <r>
      <t>Title of the project, programme, activity or other</t>
    </r>
    <r>
      <rPr>
        <i/>
        <vertAlign val="superscript"/>
        <sz val="9"/>
        <rFont val="Times New Roman"/>
        <family val="1"/>
      </rPr>
      <t>c, e, g, h</t>
    </r>
  </si>
  <si>
    <r>
      <t>Financial instrument</t>
    </r>
    <r>
      <rPr>
        <i/>
        <vertAlign val="superscript"/>
        <sz val="9"/>
        <rFont val="Times New Roman"/>
        <family val="1"/>
      </rPr>
      <t>c, i</t>
    </r>
  </si>
  <si>
    <r>
      <t>Sector</t>
    </r>
    <r>
      <rPr>
        <i/>
        <vertAlign val="superscript"/>
        <sz val="9"/>
        <rFont val="Times New Roman"/>
        <family val="1"/>
      </rPr>
      <t>c, g</t>
    </r>
  </si>
  <si>
    <r>
      <t>Subsector</t>
    </r>
    <r>
      <rPr>
        <i/>
        <vertAlign val="superscript"/>
        <sz val="9"/>
        <rFont val="Times New Roman"/>
        <family val="1"/>
      </rPr>
      <t>c, g</t>
    </r>
  </si>
  <si>
    <r>
      <t>Contribution to capacity-building objectives</t>
    </r>
    <r>
      <rPr>
        <i/>
        <vertAlign val="superscript"/>
        <sz val="9"/>
        <rFont val="Times New Roman"/>
        <family val="1"/>
      </rPr>
      <t>c, e, g</t>
    </r>
  </si>
  <si>
    <r>
      <t>Contribution to technology development and transfer objectives</t>
    </r>
    <r>
      <rPr>
        <i/>
        <vertAlign val="superscript"/>
        <sz val="9"/>
        <rFont val="Times New Roman"/>
        <family val="1"/>
      </rPr>
      <t>c, e, g</t>
    </r>
  </si>
  <si>
    <r>
      <t>Additional information</t>
    </r>
    <r>
      <rPr>
        <i/>
        <vertAlign val="superscript"/>
        <sz val="9"/>
        <rFont val="Times New Roman"/>
        <family val="1"/>
      </rPr>
      <t>l</t>
    </r>
  </si>
  <si>
    <r>
      <t xml:space="preserve">Inflows </t>
    </r>
    <r>
      <rPr>
        <i/>
        <vertAlign val="superscript"/>
        <sz val="9"/>
        <rFont val="Times New Roman"/>
        <family val="1"/>
      </rPr>
      <t>c, e</t>
    </r>
  </si>
  <si>
    <r>
      <t xml:space="preserve">Outflows </t>
    </r>
    <r>
      <rPr>
        <i/>
        <vertAlign val="superscript"/>
        <sz val="9"/>
        <rFont val="Times New Roman"/>
        <family val="1"/>
      </rPr>
      <t>c, e</t>
    </r>
  </si>
  <si>
    <r>
      <t>Core/general</t>
    </r>
    <r>
      <rPr>
        <i/>
        <vertAlign val="superscript"/>
        <sz val="9"/>
        <rFont val="Times New Roman"/>
        <family val="1"/>
      </rPr>
      <t>c, e, f</t>
    </r>
  </si>
  <si>
    <r>
      <t>Climate-specific</t>
    </r>
    <r>
      <rPr>
        <i/>
        <vertAlign val="superscript"/>
        <sz val="9"/>
        <rFont val="Times New Roman"/>
        <family val="1"/>
      </rPr>
      <t>e</t>
    </r>
  </si>
  <si>
    <t xml:space="preserve">TABLE  III.3 </t>
  </si>
  <si>
    <t>Information on financial support mobilized through public interventions under Article 9 of the Paris Agreement in year</t>
  </si>
  <si>
    <r>
      <t xml:space="preserve">Recipient </t>
    </r>
    <r>
      <rPr>
        <i/>
        <vertAlign val="superscript"/>
        <sz val="9"/>
        <rFont val="Times New Roman"/>
        <family val="1"/>
      </rPr>
      <t>c</t>
    </r>
  </si>
  <si>
    <r>
      <t>Title of the project programme, activity or other</t>
    </r>
    <r>
      <rPr>
        <i/>
        <vertAlign val="superscript"/>
        <sz val="9"/>
        <rFont val="Times New Roman"/>
        <family val="1"/>
      </rPr>
      <t>c, d</t>
    </r>
  </si>
  <si>
    <r>
      <t>Channel</t>
    </r>
    <r>
      <rPr>
        <i/>
        <vertAlign val="superscript"/>
        <sz val="9"/>
        <rFont val="Times New Roman"/>
        <family val="1"/>
      </rPr>
      <t xml:space="preserve"> c</t>
    </r>
  </si>
  <si>
    <r>
      <t>Amount mobilized</t>
    </r>
    <r>
      <rPr>
        <i/>
        <vertAlign val="superscript"/>
        <sz val="9"/>
        <rFont val="Times New Roman"/>
        <family val="1"/>
      </rPr>
      <t>c, e</t>
    </r>
  </si>
  <si>
    <r>
      <t xml:space="preserve">Amount of resources used to mobilize the support </t>
    </r>
    <r>
      <rPr>
        <i/>
        <vertAlign val="superscript"/>
        <sz val="9"/>
        <rFont val="Times New Roman"/>
        <family val="1"/>
      </rPr>
      <t>c</t>
    </r>
  </si>
  <si>
    <r>
      <t>Type of public intervention</t>
    </r>
    <r>
      <rPr>
        <i/>
        <vertAlign val="superscript"/>
        <sz val="9"/>
        <rFont val="Times New Roman"/>
        <family val="1"/>
      </rPr>
      <t>c, f</t>
    </r>
  </si>
  <si>
    <t>Type of support</t>
  </si>
  <si>
    <r>
      <t>Subsector</t>
    </r>
    <r>
      <rPr>
        <i/>
        <vertAlign val="superscript"/>
        <sz val="9"/>
        <rFont val="Times New Roman"/>
        <family val="1"/>
      </rPr>
      <t>c</t>
    </r>
  </si>
  <si>
    <r>
      <t>Additional information</t>
    </r>
    <r>
      <rPr>
        <i/>
        <vertAlign val="superscript"/>
        <sz val="9"/>
        <rFont val="Times New Roman"/>
        <family val="1"/>
      </rPr>
      <t>c, i</t>
    </r>
  </si>
  <si>
    <r>
      <rPr>
        <i/>
        <sz val="9"/>
        <rFont val="Times New Roman"/>
        <family val="1"/>
      </rPr>
      <t>Note:</t>
    </r>
    <r>
      <rPr>
        <sz val="9"/>
        <rFont val="Times New Roman"/>
        <family val="1"/>
      </rPr>
      <t xml:space="preserve"> Where financial support contributes to capacity-building and/or technology development and transfer objectives, information in shaded cells is automatically populated in relevant CTF on information on support for technology development and transfer provided under Article 10 of the Paris Agreement (Table III.4) and/or information on capacity-building support provided under Article 11 of the Paris Agreement (Table III.5).</t>
    </r>
  </si>
  <si>
    <r>
      <rPr>
        <i/>
        <vertAlign val="superscript"/>
        <sz val="9"/>
        <color rgb="FF000000"/>
        <rFont val="Times New Roman"/>
        <family val="1"/>
      </rPr>
      <t>a</t>
    </r>
    <r>
      <rPr>
        <sz val="9"/>
        <color rgb="FF000000"/>
        <rFont val="Times New Roman"/>
        <family val="1"/>
      </rPr>
      <t xml:space="preserve">  Relevant information, in textual and/or tabular format, for the previous two reporting years without overlapping with the previous reporting periods, on financial support mobilized through public interventions through bilateral, regional and multilateral channels, including the operating entities of the Financial Mechanism and entities of the Technology Mechanism, as applicable and to the extent possible.</t>
    </r>
  </si>
  <si>
    <r>
      <rPr>
        <i/>
        <vertAlign val="superscript"/>
        <sz val="9"/>
        <rFont val="Times New Roman"/>
        <family val="1"/>
      </rPr>
      <t>b</t>
    </r>
    <r>
      <rPr>
        <sz val="9"/>
        <rFont val="Times New Roman"/>
        <family val="1"/>
      </rPr>
      <t xml:space="preserve">  Parties fill in a separate table for each year, namely 20XX-3 and 20XX-2, where 20XX is the reporting year.</t>
    </r>
  </si>
  <si>
    <r>
      <rPr>
        <i/>
        <vertAlign val="superscript"/>
        <sz val="9"/>
        <rFont val="Times New Roman"/>
        <family val="1"/>
      </rPr>
      <t>c</t>
    </r>
    <r>
      <rPr>
        <sz val="9"/>
        <rFont val="Times New Roman"/>
        <family val="1"/>
      </rPr>
      <t xml:space="preserve">  Parties provide the underlying assumptions, definitions and methodologies, as applicable, used to identify and/or report this reporting parameter in the respective section of the BTR.</t>
    </r>
  </si>
  <si>
    <r>
      <rPr>
        <i/>
        <vertAlign val="superscript"/>
        <sz val="9"/>
        <rFont val="Times New Roman"/>
        <family val="1"/>
      </rPr>
      <t>d</t>
    </r>
    <r>
      <rPr>
        <sz val="9"/>
        <rFont val="Times New Roman"/>
        <family val="1"/>
      </rPr>
      <t xml:space="preserve">  If “other”, Parties should specify this information.</t>
    </r>
  </si>
  <si>
    <r>
      <rPr>
        <i/>
        <vertAlign val="superscript"/>
        <sz val="9"/>
        <rFont val="Times New Roman"/>
        <family val="1"/>
      </rPr>
      <t>e</t>
    </r>
    <r>
      <rPr>
        <sz val="9"/>
        <rFont val="Times New Roman"/>
        <family val="1"/>
      </rPr>
      <t xml:space="preserve">  The face value and, on a voluntary basis, the grant-equivalent value, if applicable.</t>
    </r>
  </si>
  <si>
    <r>
      <rPr>
        <i/>
        <vertAlign val="superscript"/>
        <sz val="9"/>
        <rFont val="Times New Roman"/>
        <family val="1"/>
      </rPr>
      <t>f</t>
    </r>
    <r>
      <rPr>
        <sz val="9"/>
        <rFont val="Times New Roman"/>
        <family val="1"/>
      </rPr>
      <t xml:space="preserve">  Parties report, to the extent possible, the different amounts per financial instrument, if applicable and as available</t>
    </r>
  </si>
  <si>
    <r>
      <rPr>
        <i/>
        <vertAlign val="superscript"/>
        <sz val="9"/>
        <rFont val="Times New Roman"/>
        <family val="1"/>
      </rPr>
      <t>g</t>
    </r>
    <r>
      <rPr>
        <sz val="9"/>
        <rFont val="Times New Roman"/>
        <family val="1"/>
      </rPr>
      <t xml:space="preserve">  Region should be reported when data at country level is not available.</t>
    </r>
  </si>
  <si>
    <r>
      <rPr>
        <i/>
        <vertAlign val="superscript"/>
        <sz val="9"/>
        <rFont val="Times New Roman"/>
        <family val="1"/>
      </rPr>
      <t>h</t>
    </r>
    <r>
      <rPr>
        <sz val="9"/>
        <rFont val="Times New Roman"/>
        <family val="1"/>
      </rPr>
      <t xml:space="preserve">  This refers to funding for activities that have both mitigation and adaptation components. Parties report, to the extent possible, the different amounts of components, if applicable and as available.</t>
    </r>
  </si>
  <si>
    <r>
      <rPr>
        <i/>
        <vertAlign val="superscript"/>
        <sz val="9"/>
        <rFont val="Times New Roman"/>
        <family val="1"/>
      </rPr>
      <t>i</t>
    </r>
    <r>
      <rPr>
        <sz val="9"/>
        <rFont val="Times New Roman"/>
        <family val="1"/>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</si>
  <si>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III.4</t>
  </si>
  <si>
    <r>
      <t>Information on support for technology development and transfer provided under Article 10 of the Paris Agreement</t>
    </r>
    <r>
      <rPr>
        <b/>
        <vertAlign val="superscript"/>
        <sz val="12"/>
        <rFont val="Times New Roman"/>
        <family val="1"/>
      </rPr>
      <t>a</t>
    </r>
  </si>
  <si>
    <r>
      <t>Title</t>
    </r>
    <r>
      <rPr>
        <i/>
        <vertAlign val="superscript"/>
        <sz val="9"/>
        <rFont val="Times New Roman"/>
        <family val="1"/>
      </rPr>
      <t>b</t>
    </r>
  </si>
  <si>
    <r>
      <t>Recipient entity</t>
    </r>
    <r>
      <rPr>
        <i/>
        <vertAlign val="superscript"/>
        <sz val="9"/>
        <rFont val="Times New Roman"/>
        <family val="1"/>
      </rPr>
      <t>b</t>
    </r>
  </si>
  <si>
    <r>
      <t>Description and objectives</t>
    </r>
    <r>
      <rPr>
        <i/>
        <vertAlign val="superscript"/>
        <sz val="9"/>
        <rFont val="Times New Roman"/>
        <family val="1"/>
      </rPr>
      <t>b</t>
    </r>
  </si>
  <si>
    <r>
      <t>Type of support</t>
    </r>
    <r>
      <rPr>
        <i/>
        <vertAlign val="superscript"/>
        <sz val="9"/>
        <rFont val="Times New Roman"/>
        <family val="1"/>
      </rPr>
      <t>b</t>
    </r>
  </si>
  <si>
    <r>
      <t>Sector</t>
    </r>
    <r>
      <rPr>
        <i/>
        <vertAlign val="superscript"/>
        <sz val="9"/>
        <rFont val="Times New Roman"/>
        <family val="1"/>
      </rPr>
      <t>b</t>
    </r>
  </si>
  <si>
    <r>
      <t>Subsector</t>
    </r>
    <r>
      <rPr>
        <i/>
        <vertAlign val="superscript"/>
        <sz val="9"/>
        <rFont val="Times New Roman"/>
        <family val="1"/>
      </rPr>
      <t>b</t>
    </r>
  </si>
  <si>
    <r>
      <t>Type of technology</t>
    </r>
    <r>
      <rPr>
        <i/>
        <vertAlign val="superscript"/>
        <sz val="9"/>
        <rFont val="Times New Roman"/>
        <family val="1"/>
      </rPr>
      <t>b</t>
    </r>
  </si>
  <si>
    <r>
      <t>Status of measure or activity</t>
    </r>
    <r>
      <rPr>
        <i/>
        <vertAlign val="superscript"/>
        <sz val="9"/>
        <rFont val="Times New Roman"/>
        <family val="1"/>
      </rPr>
      <t>b</t>
    </r>
  </si>
  <si>
    <r>
      <t>Activity undertaken by</t>
    </r>
    <r>
      <rPr>
        <i/>
        <vertAlign val="superscript"/>
        <sz val="9"/>
        <rFont val="Times New Roman"/>
        <family val="1"/>
      </rPr>
      <t>b</t>
    </r>
  </si>
  <si>
    <r>
      <t>Additional information</t>
    </r>
    <r>
      <rPr>
        <i/>
        <vertAlign val="superscript"/>
        <sz val="9"/>
        <rFont val="Times New Roman"/>
        <family val="1"/>
      </rPr>
      <t>e</t>
    </r>
  </si>
  <si>
    <r>
      <rPr>
        <i/>
        <vertAlign val="superscript"/>
        <sz val="9"/>
        <rFont val="Times New Roman"/>
        <family val="1"/>
      </rPr>
      <t>a</t>
    </r>
    <r>
      <rPr>
        <sz val="9"/>
        <rFont val="Times New Roman"/>
        <family val="1"/>
      </rPr>
      <t xml:space="preserve">  Quantitative and/or qualitative information in common tabular format on measures or activities related to support for technology development and transfer implemented or planned since their previous BTR, to the extent possible and as relevant.</t>
    </r>
  </si>
  <si>
    <r>
      <rPr>
        <i/>
        <vertAlign val="superscript"/>
        <sz val="9"/>
        <rFont val="Times New Roman"/>
        <family val="1"/>
      </rPr>
      <t>b</t>
    </r>
    <r>
      <rPr>
        <sz val="9"/>
        <rFont val="Times New Roman"/>
        <family val="1"/>
      </rPr>
      <t xml:space="preserve">  Parties provide the underlying assumptions, definitions and methodologies, as applicable, used to identify and/or report this reporting parameter in the respective section of the BTR.</t>
    </r>
  </si>
  <si>
    <r>
      <rPr>
        <i/>
        <vertAlign val="superscript"/>
        <sz val="9"/>
        <rFont val="Times New Roman"/>
        <family val="1"/>
      </rPr>
      <t>c</t>
    </r>
    <r>
      <rPr>
        <sz val="9"/>
        <rFont val="Times New Roman"/>
        <family val="1"/>
      </rPr>
      <t xml:space="preserve">  If “other”, Parties should specify this information.</t>
    </r>
  </si>
  <si>
    <r>
      <rPr>
        <i/>
        <vertAlign val="superscript"/>
        <sz val="9"/>
        <rFont val="Times New Roman"/>
        <family val="1"/>
      </rPr>
      <t>d</t>
    </r>
    <r>
      <rPr>
        <sz val="9"/>
        <rFont val="Times New Roman"/>
        <family val="1"/>
      </rPr>
      <t xml:space="preserve">  This refers to activities that have both mitigation and adaptation components.</t>
    </r>
  </si>
  <si>
    <r>
      <rPr>
        <i/>
        <vertAlign val="superscript"/>
        <sz val="9"/>
        <rFont val="Times New Roman"/>
        <family val="1"/>
      </rPr>
      <t>e</t>
    </r>
    <r>
      <rPr>
        <sz val="9"/>
        <rFont val="Times New Roman"/>
        <family val="1"/>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</si>
  <si>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 5</t>
  </si>
  <si>
    <r>
      <t>Information on capacity-building support provided under Article 11 of the Paris Agreement</t>
    </r>
    <r>
      <rPr>
        <b/>
        <vertAlign val="superscript"/>
        <sz val="12"/>
        <rFont val="Times New Roman"/>
        <family val="1"/>
      </rPr>
      <t xml:space="preserve"> a</t>
    </r>
  </si>
  <si>
    <r>
      <t>Additional information</t>
    </r>
    <r>
      <rPr>
        <i/>
        <vertAlign val="superscript"/>
        <sz val="9"/>
        <rFont val="Times New Roman"/>
        <family val="1"/>
      </rPr>
      <t>d</t>
    </r>
  </si>
  <si>
    <r>
      <rPr>
        <i/>
        <vertAlign val="superscript"/>
        <sz val="9"/>
        <rFont val="Times New Roman"/>
        <family val="1"/>
      </rPr>
      <t>a</t>
    </r>
    <r>
      <rPr>
        <sz val="9"/>
        <rFont val="Times New Roman"/>
        <family val="1"/>
      </rPr>
      <t xml:space="preserve">  Quantitative and/or qualitative information in common tabular format on measures or activities related to capacity-building support implemented or planned since their previous report, to the extent possible and as relevant.</t>
    </r>
  </si>
  <si>
    <r>
      <rPr>
        <i/>
        <vertAlign val="superscript"/>
        <sz val="9"/>
        <rFont val="Times New Roman"/>
        <family val="1"/>
      </rPr>
      <t>c</t>
    </r>
    <r>
      <rPr>
        <sz val="9"/>
        <rFont val="Times New Roman"/>
        <family val="1"/>
      </rPr>
      <t xml:space="preserve">  This refers to activities that have both mitigation and adaptation components.</t>
    </r>
  </si>
  <si>
    <r>
      <rPr>
        <i/>
        <vertAlign val="superscript"/>
        <sz val="9"/>
        <rFont val="Times New Roman"/>
        <family val="1"/>
      </rPr>
      <t>d</t>
    </r>
    <r>
      <rPr>
        <sz val="9"/>
        <rFont val="Times New Roman"/>
        <family val="1"/>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</si>
  <si>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$1=0.811 GBP</t>
  </si>
  <si>
    <t>Global</t>
  </si>
  <si>
    <t>South America</t>
  </si>
  <si>
    <t>Africa</t>
  </si>
  <si>
    <t>Asia</t>
  </si>
  <si>
    <t>Colombia</t>
  </si>
  <si>
    <t>N/A</t>
  </si>
  <si>
    <t>Nigeria</t>
  </si>
  <si>
    <t>Pakistan</t>
  </si>
  <si>
    <t>Caribbean</t>
  </si>
  <si>
    <t>Nepal</t>
  </si>
  <si>
    <t>Democratic Republic of Congo</t>
  </si>
  <si>
    <t>Bangladesh</t>
  </si>
  <si>
    <t>Zambia</t>
  </si>
  <si>
    <t>Uganda</t>
  </si>
  <si>
    <t>South Sudan, Republic of</t>
  </si>
  <si>
    <t>Sudan</t>
  </si>
  <si>
    <t>India</t>
  </si>
  <si>
    <t>Kenya</t>
  </si>
  <si>
    <t>Rwanda</t>
  </si>
  <si>
    <t>Tanzania</t>
  </si>
  <si>
    <t>Mozambique</t>
  </si>
  <si>
    <t>Ethiopia</t>
  </si>
  <si>
    <t>Somalia</t>
  </si>
  <si>
    <t>Sierra Leone</t>
  </si>
  <si>
    <t>Indonesia</t>
  </si>
  <si>
    <t>Yemen</t>
  </si>
  <si>
    <t>Malawi</t>
  </si>
  <si>
    <t>South East Asia</t>
  </si>
  <si>
    <t>Zimbabwe</t>
  </si>
  <si>
    <t>Southern Africa</t>
  </si>
  <si>
    <t>Afghanistan</t>
  </si>
  <si>
    <t>West Bank and Gaza</t>
  </si>
  <si>
    <t>Dominica</t>
  </si>
  <si>
    <t>Ghana</t>
  </si>
  <si>
    <t>Middle East</t>
  </si>
  <si>
    <t>Burma</t>
  </si>
  <si>
    <t>Iraq</t>
  </si>
  <si>
    <t>Latin America</t>
  </si>
  <si>
    <t>Ukraine</t>
  </si>
  <si>
    <t>Abbreviations: ODA = official development assistance, OOF = other official flows.</t>
  </si>
  <si>
    <t>Notation keys: NA = not applicable; UA = information not available at the time of reporting; NR = not reported (to indicate the voluntary character of the information).</t>
  </si>
  <si>
    <t>Note: Where financial support contributes to capacity-building and/or technology development and transfer objectives, information in shaded cells is automatically populated in the relevant CTF table on information on support for technology development and transfer provided under Article 10 of the Paris Agreement (Table III.4) and/or information on capacity-building support provided under Article 11 of the Paris Agreement (Table III.5).</t>
  </si>
  <si>
    <t xml:space="preserve">a  Relevant information, in tabular format, on bilateral and regional financial support provided for the previous two reporting years without overlapping with the previous reporting periods. </t>
  </si>
  <si>
    <t>b  Parties report in a separate table for each year, namely 20XX-3 and 20XX-2, where 20XX is the reporting year.</t>
  </si>
  <si>
    <t xml:space="preserve">c  Parties provide the underlying assumptions, definitions and methodologies, as applicable, used to identify and/or report this reporting parameter in the respective section of the BTR. </t>
  </si>
  <si>
    <t xml:space="preserve">d  To the extent possible. </t>
  </si>
  <si>
    <t xml:space="preserve">e  If “other”, Parties should specify this information. </t>
  </si>
  <si>
    <t>f  The face value and, on a voluntary basis, the grant-equivalent value.</t>
  </si>
  <si>
    <t xml:space="preserve">g  Parties report, to the extent possible, the different amounts per financial instrument, if applicable and as available. </t>
  </si>
  <si>
    <t xml:space="preserve">h  As available. </t>
  </si>
  <si>
    <t>i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</si>
  <si>
    <t>j  The region should be reported if data at the country level are not available.</t>
  </si>
  <si>
    <t>k  This refers to funding for activities that have both mitigation and adaptation components. Parties report, to the extent possible, the different amounts of components, if applicable and as available.</t>
  </si>
  <si>
    <t>(1) The underlying assumptions, definitions and methodologies of the information in this CTF is available at: Section of the BTR Page number of the BTR</t>
  </si>
  <si>
    <t>(2) Custom footnote 2</t>
  </si>
  <si>
    <t>Clean Energy Transitions Programme (CETP)</t>
  </si>
  <si>
    <t>The Global Innovation Lab</t>
  </si>
  <si>
    <t>UK Climate Investments (UKCI)</t>
  </si>
  <si>
    <t>Partnership for Forests (P4F)</t>
  </si>
  <si>
    <t>Mobilising Finance for Forests (MFF)</t>
  </si>
  <si>
    <t>NDC Partnership (NDCP)</t>
  </si>
  <si>
    <t>Sustainable Infrastructure Programme - Latin America</t>
  </si>
  <si>
    <t>UK Partnering for Accelerating Climate Transitions (UK PACT)</t>
  </si>
  <si>
    <t>Carbon Initiative for Development (Ci-Dev)</t>
  </si>
  <si>
    <t>2050 Calculator</t>
  </si>
  <si>
    <t>Knowledge, Evidence and Engagement Portfolio (KEEP)</t>
  </si>
  <si>
    <t>Energy Sector Management Assistance Programme (ESMAP)</t>
  </si>
  <si>
    <t>Climate Ambition Support Alliance (CASA)</t>
  </si>
  <si>
    <t>Climate Finance Accelerator (CFA)</t>
  </si>
  <si>
    <t>Clean Energy Innovation Facility (CEIF)- Energy Storage Innovation Fund</t>
  </si>
  <si>
    <t>Partnership for Market Implementation (PMI)</t>
  </si>
  <si>
    <t>TEFOS (“Territorios Forestales Sostenibles")</t>
  </si>
  <si>
    <t>Urban Climate Action Programme (UCAP)</t>
  </si>
  <si>
    <t>LEAF Coalition</t>
  </si>
  <si>
    <t> Global Facility to Decarbonise Transport (GFDT)</t>
  </si>
  <si>
    <t>South East Asia Energy Transition Partnership (SEA ETP)</t>
  </si>
  <si>
    <t>Staff costs</t>
  </si>
  <si>
    <t>Admininstrative and Due Diligence costs</t>
  </si>
  <si>
    <t>201724 - Forest Governance, Markets and Climate</t>
  </si>
  <si>
    <t>201733 - Climate Public Private Partnership Programme (CP3)</t>
  </si>
  <si>
    <t>201879 - I2I - Ideas to Impact - Testing new technologies and innovative approaches to address development challenges.</t>
  </si>
  <si>
    <t>201880 - REACH: Improving water security for poor people</t>
  </si>
  <si>
    <t>201884 - SHEAR - Science for Humanitarian Emergencies and Resilience</t>
  </si>
  <si>
    <t>202098 - Rural and Agriculture Markets Development programme for Northern Nigeria (PrOpCom Mai-karfi)</t>
  </si>
  <si>
    <t>202571 - Support to the Global Agriculture and Food Security Programme (GAFSP)</t>
  </si>
  <si>
    <t>202604 - Global Innovation Fund</t>
  </si>
  <si>
    <t>202745 - Investments in Forests and Sustainable Land Use</t>
  </si>
  <si>
    <t>202762 - Supporting Indian Trade and Investment for Africa</t>
  </si>
  <si>
    <t>202817 - Adaptation for Smallholder Agricultural Programme (ASAP)</t>
  </si>
  <si>
    <t>202835 - Private Enterprise Development in Low Income Countries (PEDL)</t>
  </si>
  <si>
    <t>202939 - Impact Programme - Investment to fund innovative solutions for development and help develop sustainable investment markets that work for the poor</t>
  </si>
  <si>
    <t>202957 - Results Based Financing for Low Carbon Energy Access</t>
  </si>
  <si>
    <t>203052 - AgResults: Innovation in Research and Delivery</t>
  </si>
  <si>
    <t>203161 - Private Sector Development programme in the Democratic Republic of Congo</t>
  </si>
  <si>
    <t>203185 - Asia Regional Resilience to a changing climate (ARRCC)</t>
  </si>
  <si>
    <t>203264 - Building Disaster Resilience in Pakistan</t>
  </si>
  <si>
    <t>203272 - Strengthening Health Facilities in the Caribbean</t>
  </si>
  <si>
    <t>203427 - Accelerating Investment and Infrastructure in Nepal</t>
  </si>
  <si>
    <t>203444 - British International Investment (BII) Programme of Support in Africa, South Asia, Indo-Pacific &amp; Carib (2015-2027)</t>
  </si>
  <si>
    <t>203445 - Increasing sustainable access to water sanitation and hygiene in the Democratic Republic of Congo</t>
  </si>
  <si>
    <t>203469 - African Risk Capacity (ARC)</t>
  </si>
  <si>
    <t>203488 - Transparency and Right to Information</t>
  </si>
  <si>
    <t>203491 - Support to Bangladesh’s National Urban Poverty Reduction Programme (NUPRP)</t>
  </si>
  <si>
    <t>203551 - Tackling Maternal and Child Undernutrition Programme- Phase II</t>
  </si>
  <si>
    <t>203674 - Solar Nigeria Programme</t>
  </si>
  <si>
    <t>203835 - 	FCFA - Future Climate For Africa</t>
  </si>
  <si>
    <t>203842 - Managing Climate Risks for Urban Poor</t>
  </si>
  <si>
    <t>203844 - Research on Growth and High Volume Transport in Low Income Countries</t>
  </si>
  <si>
    <t>204012 - Northern Uganda: Transforming the Economy through Climate Smart Agribusiness (NU-TEC)</t>
  </si>
  <si>
    <t>204019 - Humanitarian Assistance and Resilience in South Sudan (HARISS) 2015 - 2024</t>
  </si>
  <si>
    <t>204045 - Urban Water for Sudan (UW4S)</t>
  </si>
  <si>
    <t>204059 - Supporting Structural Reform in the Indian Power Sector</t>
  </si>
  <si>
    <t>204338 - Sustainable Urban Economic Development Programme (SUED)</t>
  </si>
  <si>
    <t>204477 - Exiting Poverty in Rwanda</t>
  </si>
  <si>
    <t>204495 - Support to Trademark East Africa Rwanda (TMEA) Rwanda Country Programme - Strategy II</t>
  </si>
  <si>
    <t>204565 - Democratic Republic of Congo- Humanitarian Innovation, Response and Reform programme (DRCHIRRP)</t>
  </si>
  <si>
    <t>204603 - Multi-Year Humanitarian Programme in Pakistan</t>
  </si>
  <si>
    <t>204624 - WISER - Weather and climate Information and SERvices for Africa</t>
  </si>
  <si>
    <t>204637 - Africa Clean Energy Programme (ACE)</t>
  </si>
  <si>
    <t>204656 - Building Urban Resilience to Climate Change in Tanzania</t>
  </si>
  <si>
    <t>204702 - 	Sanitation, Water and Hygiene for the Rural Poor</t>
  </si>
  <si>
    <t>204764 - CGIAR 2017-22, Support to develop and deploy the next generation of agriculture technology to support poor farmers by the international agriculture research organisation the CGIAR, 2017-22</t>
  </si>
  <si>
    <t>204773 - Applied Research on Energy and Growth</t>
  </si>
  <si>
    <t>204794 - Infrastructure for Climate Resilient Growth in India</t>
  </si>
  <si>
    <t>204836 - Data and Evidence to Tackle Extreme Poverty (DETEP)</t>
  </si>
  <si>
    <t>204837 - BRILHO - Energy Africa Mozambique</t>
  </si>
  <si>
    <t>204867 - TEA - Transforming Energy Access</t>
  </si>
  <si>
    <t>204888 - Building Resilience Through Asset Creation and Enhancement II – South Sudan (ICF Programme)</t>
  </si>
  <si>
    <t>204940 - Improving Market Systems for Agriculture in Rwanda IMSAR</t>
  </si>
  <si>
    <t>204941 - Sustainable Inclusive Livelihoods through Tea Production in Rwanda</t>
  </si>
  <si>
    <t>204984 - Climate Smart Development for Nepal</t>
  </si>
  <si>
    <t>205027 - Delivering climate resilient Water, Sanitation and Hygiene in Africa and Asia</t>
  </si>
  <si>
    <t>205082 - Rural Water for Sudan (RW4S)</t>
  </si>
  <si>
    <t>205115 - Adapt Environmental and Climate Resilience in Sudan</t>
  </si>
  <si>
    <t>205118 - Commercial Agriculture for Smallholders and Agribusiness</t>
  </si>
  <si>
    <t>205126 - Facility for Oil Sector Transformation II</t>
  </si>
  <si>
    <t>205128 - Somalia Humanitarian and Resilience Programme (SHARP) 2018-2022</t>
  </si>
  <si>
    <t>205138 - Post-Earthquake Reconstruction in Nepal - Building Back Better</t>
  </si>
  <si>
    <t>205142 - The India-UK Global Partnership Programme on Development</t>
  </si>
  <si>
    <t>205157 - UK Caribbean Infrastructure Fund</t>
  </si>
  <si>
    <t>205188 - Increasing access to electricity in Sierra Leone</t>
  </si>
  <si>
    <t>205195 - Rehabilitation of Freetown’s Water Supply System</t>
  </si>
  <si>
    <t>205222 - Cities and Infrastructure for Growth (CIG)</t>
  </si>
  <si>
    <t>205226 - Manufacturing Africa - Foreign Direct Investment</t>
  </si>
  <si>
    <t>205231 - Centre for Disaster Protection (CDP)</t>
  </si>
  <si>
    <t>205238 - Financial Sector Deepening Africa (FSDA) Platform</t>
  </si>
  <si>
    <t>205258 - Green Economic Growth for Papua</t>
  </si>
  <si>
    <t>205271 - Support to the International Agriculture Research Centres developing and delivering agriculture technologies and knowledge to reduce poverty, hunger and adapt to climate change</t>
  </si>
  <si>
    <t>300003 - Strengthening disaster resilience in Nepal</t>
  </si>
  <si>
    <t>300028 - LINKS – 'Powering Economic Growth in Northern Nigeria'</t>
  </si>
  <si>
    <t>300046 - Yemen Multisector Humanitarian Response Programme</t>
  </si>
  <si>
    <t>300111 - LEIA - Low Energy Inclusive Appliances</t>
  </si>
  <si>
    <t>300113 - Building Resilience and adapting to climate change in Malawi</t>
  </si>
  <si>
    <t>300116 - Productivity for Prosperity (P4P)</t>
  </si>
  <si>
    <t>300123 - MECS - Modern Energy Cooking Services</t>
  </si>
  <si>
    <t>300124 - SMEP - Sustainable Manufacturing and Environmental Pollution programme</t>
  </si>
  <si>
    <t>300125 - Climate Compatible Growth</t>
  </si>
  <si>
    <t>300126 - CLARE - CLimate And REsilience Framework Programme</t>
  </si>
  <si>
    <t>300128 - ASEAN Catalytic Green Finance Facility (ACGF)</t>
  </si>
  <si>
    <t>300137 - Regional Economic Development for Investment and Trade (REDIT) Programme</t>
  </si>
  <si>
    <t>300141 -  Sustainable Energy and Economic Development (SEED) Programme</t>
  </si>
  <si>
    <t>300143 - Hunger Safety Net Programme (HSNP Phase 3)</t>
  </si>
  <si>
    <t>300161 - Zambia Social Protection Expansion Programme Phase II</t>
  </si>
  <si>
    <t>300164 - Climate Adaptation Water and Energy Infrastructure Programme</t>
  </si>
  <si>
    <t>300186 - Economics of Low Carbon Development for Indonesia</t>
  </si>
  <si>
    <t>300187 - Strengthening Palm Oil Sustainability in Indonesia</t>
  </si>
  <si>
    <t>300196 - Responding to Protracted Crisis in Sudan: Humanitarian Reform, Assistance &amp; Resilience Programme</t>
  </si>
  <si>
    <t>300230 - Transboundary Water Management in Southern Africa</t>
  </si>
  <si>
    <t>300237 - Strengthening Climate Resilient Systems for Water, Sanitation and Hygiene Services in Ethiopia (SCRS - WASH)</t>
  </si>
  <si>
    <t>300252 - Teacher Effectiveness and Equitable Access for Children (TEACH) in Zimbabwe</t>
  </si>
  <si>
    <t>300274 -  UK Nigeria Infrastructure Advisory Facility (UKNIAF)</t>
  </si>
  <si>
    <t>300303 - 	Rural Electrification in Sierra Leone</t>
  </si>
  <si>
    <t>300345 - Provision of Humanitarian and Protection Assistance to conflict affected people in Yemen</t>
  </si>
  <si>
    <t>300351 - Second phase of DFID's Support to the Private Infrastructure Development Group (PIDG).</t>
  </si>
  <si>
    <t>300363 - Building Resilience in Ethiopia (BRE)</t>
  </si>
  <si>
    <t>300368 - Somaliland Development Fund (SDF) Phase II Programme</t>
  </si>
  <si>
    <t>300417 - Yemen: Access, Logistics, Liaison, and Accountability (YALLA) - 2017-20</t>
  </si>
  <si>
    <t>300418 - UK-INDIA Partnership on National  Investment and Infrastructure Fund -Green Growth Equity Fund</t>
  </si>
  <si>
    <t>300420 - Afghanistan Multi Year Humanitarian Programme Phase 2</t>
  </si>
  <si>
    <t>300424 - Reducing Deforestation Through Improved Spatial Planning in Papua Provinces, Indonesia</t>
  </si>
  <si>
    <t>300489 - Africa Food Trade and Resilience programme</t>
  </si>
  <si>
    <t>300524 - Strengthening Disaster Recovery and Resilience in the Caribbean</t>
  </si>
  <si>
    <t>300525 - Responding to the Nutrition Crisis in Yemen (R2N)</t>
  </si>
  <si>
    <t>300529 - Trademark Tanzania Strategy 2</t>
  </si>
  <si>
    <t>300531 - Africa Humanitarian Response Fund</t>
  </si>
  <si>
    <t>300554 - Rohingya Response and National Resilience Programme (RRNRP)</t>
  </si>
  <si>
    <t>300555 - Global Land Governance programme</t>
  </si>
  <si>
    <t>300632 - Strengthening Impact Investment Markets for Agriculture (SIIMA)</t>
  </si>
  <si>
    <t>300635 - Private Enterprise Programme Zambia Phase II</t>
  </si>
  <si>
    <t>300644 - Enhancing Digital and Innovations for Agri-food Systems and Livelihoods (eDIAL) Programme</t>
  </si>
  <si>
    <t>300650 - Unlocking Prosperity in the Horn of Africa</t>
  </si>
  <si>
    <t>300654 - Phase 2 Innovative Metrics and Methods in Agriculture and Nutrition (IMMANA)</t>
  </si>
  <si>
    <t>300655 - Supporting Pastoralism and Agriculture in Recurrent and Protracted Crises (SPARC)</t>
  </si>
  <si>
    <t>300667 - Supporting Economic Empowerment and  Development in the Occupied Palestinian Territories (SEED OPTs)</t>
  </si>
  <si>
    <t>300675 - Low Carbon Development Initiative 2 (LCDI 2) Programme</t>
  </si>
  <si>
    <t>300680 - Yemen Independent Monitoring, Evaluation and Data Analysis (IMEDA)</t>
  </si>
  <si>
    <t>300686 - Support for the Climate Resilience Execution Agency of Dominica</t>
  </si>
  <si>
    <t>300702 - Accelerating Ethiopia's Economic Transformation</t>
  </si>
  <si>
    <t>300705 - Delivering ambition of the United Nations Secretary General’s Climate Summit 2019 to build resilience to climate change</t>
  </si>
  <si>
    <t>300724 - Water Resource Accountability in Pakistan (WRAP)</t>
  </si>
  <si>
    <t>300725 - T-WASH II - Transforming Access to WASH and Nutrition Services in Mozambique</t>
  </si>
  <si>
    <t>300728 - Tackling global plant and animal health risks which threaten global food systems and health - in partnership with the Bill &amp; Melinda Gates Foundation (BMGF)</t>
  </si>
  <si>
    <t>300751 - Global Risk Financing Facility [GRIF]</t>
  </si>
  <si>
    <t>300755 - Securing global wheat crops for food and nutritional security - in partnership with the Bill &amp; Melinda Gates Foundation (BMGF)</t>
  </si>
  <si>
    <t>300760 - Reversing Environmental Degradation in Africa and Asia (REDAA) - Innovative research for the environment, livelihoods and wildlife.</t>
  </si>
  <si>
    <t>300794 - Agriculture Transformation in Ghana</t>
  </si>
  <si>
    <t>300808 - ARCAN - Africa Regional Climate and Nature Programme</t>
  </si>
  <si>
    <t>300826 - Propcom+ - Supporting economic development in conflict and climate affected regions in Nigeria.</t>
  </si>
  <si>
    <t>300857 - Better Lives for Somali Women and Children</t>
  </si>
  <si>
    <t>300885 - British Support for Infrastructure Projects (BSIP) (formerly Developing Markets Infrastructure Programme (DMIP)</t>
  </si>
  <si>
    <t>300886 - 	Shock Response Programme (SRP)</t>
  </si>
  <si>
    <t>300889 - Global Water Leadership in a Changing Climate</t>
  </si>
  <si>
    <t>300972 - Zimbabwe Humanitarian and Resilience Programme (ZHARP) 2019-24</t>
  </si>
  <si>
    <t>300978 - Humanitarian Assistance and Resilience Building in Somalia (HARBS) 2022-2028</t>
  </si>
  <si>
    <t>300991 - Bangladesh Climate Change and Environment Programme</t>
  </si>
  <si>
    <t>301000 - Climate Action for a Resilient Asia</t>
  </si>
  <si>
    <t>301013 - Resilient Water Sanitation and Hygiene (WASH) and Emergency Preparedness Programme (RWEPP)</t>
  </si>
  <si>
    <t>301015 - Climate Smart Jobs Programme</t>
  </si>
  <si>
    <t>301017 - Congo Humanitarian, Resilience and Protection (CHRESP) Programme</t>
  </si>
  <si>
    <t>301106 - Investing in Nature, Forests and Land Use (INAFOLU)</t>
  </si>
  <si>
    <t>301125 - Food Security Safety Net Programme</t>
  </si>
  <si>
    <t>301137 - Affordability of Food &amp; Finance in Yemen</t>
  </si>
  <si>
    <t>301142 - Pioneering a Holistic approach to Energy and Nature-based Options in MENA for Long-term stability - PHENOMENAL</t>
  </si>
  <si>
    <t>301183 - Livelihoods and Food Security Fund</t>
  </si>
  <si>
    <t>301217 - Adaptation Adviser Secondment to the Green Climate Fund (Africa)</t>
  </si>
  <si>
    <t>301240 - Empowerment and Development for Girls Education</t>
  </si>
  <si>
    <t>301253 - 	COVID-19 Green Response and Recovery Support</t>
  </si>
  <si>
    <t>301433 - Afghanistan Regional Preparedness</t>
  </si>
  <si>
    <t>301440 - Build Back Better and Faster Programme</t>
  </si>
  <si>
    <t>301442 - Catalytic Climate Action in Iraq - National Determined Contirbution , Energy, Water and Drought Management</t>
  </si>
  <si>
    <t>301450 - Sudan Humanitarian Preparedness and Response (SHPR)</t>
  </si>
  <si>
    <t>301474 - Ethiopia Crises 2 Resilience (EC2R)</t>
  </si>
  <si>
    <t>301495 - UK Partnering for Accelerated Climate Transitions</t>
  </si>
  <si>
    <t>301499 - Urban Climate Action Programme</t>
  </si>
  <si>
    <t>301502 - Colombia: Forests, Communities &amp; Sustainable Growth (Territorios Forestales Sostenibles)</t>
  </si>
  <si>
    <t>301516 - Sustainable Infrastructure Programme (SIP) Latin America</t>
  </si>
  <si>
    <t>301517 - Renewable Energy Performance Platform (REPP)</t>
  </si>
  <si>
    <t>301526 - Powering Sierra Leone's Hospitals</t>
  </si>
  <si>
    <t>301583 - Humanitarian Response Pakistan - 2022 Floods</t>
  </si>
  <si>
    <t>301608 - Ukraine Resilience and Energy Security Programme</t>
  </si>
  <si>
    <t>Ayrton Fund spend from the Global Challenges Research Fund &amp; Newton Fund</t>
  </si>
  <si>
    <t>Climate finance eligible (additional to Ayrton Fund) from the Global Challenges Research Fund &amp; Newton Fund</t>
  </si>
  <si>
    <t>BIODIVERSE LANDSCAPES FUND (BLF)</t>
  </si>
  <si>
    <t>DARWIN INITIATIVE</t>
  </si>
  <si>
    <t>BLUE FORESTS</t>
  </si>
  <si>
    <t>GLOBAL PLASTIC ACTION PARTNERSHIP (GPAP)</t>
  </si>
  <si>
    <t>ICF R&amp;D PROGRAMME</t>
  </si>
  <si>
    <t>SUSTAINABLE COOLING AND COLD CHAIN SOLUTIONS PROGRAMME</t>
  </si>
  <si>
    <t>ICP VEGETATION</t>
  </si>
  <si>
    <t>Committed</t>
  </si>
  <si>
    <t>Multi-bilateral</t>
  </si>
  <si>
    <t>ODA</t>
  </si>
  <si>
    <t>Grant</t>
  </si>
  <si>
    <t>Bilateral</t>
  </si>
  <si>
    <t>Equity</t>
  </si>
  <si>
    <t>Other (Bilateral/Multi-Bilateral)</t>
  </si>
  <si>
    <t>Multi-Bilateral</t>
  </si>
  <si>
    <t>OOF</t>
  </si>
  <si>
    <t>Other (Equity/Grant)</t>
  </si>
  <si>
    <t>Mitigation</t>
  </si>
  <si>
    <t>Adaptation</t>
  </si>
  <si>
    <t>Cross-Cutting</t>
  </si>
  <si>
    <t>Energy</t>
  </si>
  <si>
    <t>Energy Research</t>
  </si>
  <si>
    <t xml:space="preserve">The Clean Energy Transitions Programme (CETP) leverages the IEA’s unique energy expertise across all fuels and technologies to accelerate global clean-energy transitions, particularly in major emerging economies. The Programme includes collaborative analytical work, technical cooperation, training and capacity building and strategic dialogues.
https://devtracker.fcdo.gov.uk/projects/GB-GOV-13-ICF-0006-CETP/summary </t>
  </si>
  <si>
    <t>Cross-cutting</t>
  </si>
  <si>
    <t>Business Policy and Administration</t>
  </si>
  <si>
    <t xml:space="preserve">The Global Innovation Lab (the Lab) is a public-private partnership that brings together experts from Governments, investors and civil society to discuss and help understand the barriers to investment.  It works to identify, refine, and launch innovative financial instruments to attract private investment in climate change mitigation and adaptation at scale.  It aims to drive billions of dollars of private investment into low-carbon, climate resilient economies.  
https://devtracker.fcdo.gov.uk/projects/GB-GOV-13-ICF-0012-CMCI/summary </t>
  </si>
  <si>
    <t>Energy generation, renewable sources - multiple technologies</t>
  </si>
  <si>
    <t xml:space="preserve">UK Climate Investments (UKCI) invests in renewable energy and energy efficiency projects across sub-Saharan Africa and India to demonstrate that low carbon development is possible, replicable at scale, commercially viable and capable of lowering carbon emissions and supporting economic growth. The fund (£200m of UK International Climate Finance) provides late-stage minority equity investments on a commercial basis to get projects off the ground that would not otherwise reach financial close.
https://devtracker.fcdo.gov.uk/projects/GB-GOV-13-ICF-0015-UKCI/summary </t>
  </si>
  <si>
    <t>Forestry</t>
  </si>
  <si>
    <t>Forestry policy and administrative management</t>
  </si>
  <si>
    <t xml:space="preserve">The Partnerships for Forests programme (P4F) supports investment models in which the private sector, public sector and communities can achieve shared value from forests and sustainable land use. It aims to add value to standing forests by incubating new investments in agroforestry and non-timber forest products, and helping local and indigenous community enterprises, smallholder farmers and larger businesses connect to new markets and scale up production. It can also target commodities that have traditionally driven large-scale deforestation, facilitating multi-stakeholder approaches and solutions which support transitions to sustainable production models to fulfil zero-deforestation supply-chain commitments.
https://devtracker.fcdo.gov.uk/projects/GB-GOV-13-ICF-0018-P4F/summary </t>
  </si>
  <si>
    <t xml:space="preserve">Mobilising Finance for Forests (MFF) will use a blended finance investment approach to combat deforestation and other environmentally unsustainable land use practices in tropical forest regions that are contributing to global climate change.
https://devtracker.fcdo.gov.uk/projects/GB-GOV-13-ICF-0040-MFF/summary </t>
  </si>
  <si>
    <t>Environmental policy and administrative management</t>
  </si>
  <si>
    <t xml:space="preserve">The NDC Partnership is a international partnership aiming to help turn countries’ climate targets under the Paris Agreement, known as Nationally Determined Contributions (NDCs), into specific strategies and measures. It also aims to achieve greater harmonisation among the various donor programmes supporting NDCs.
https://devtracker.fcdo.gov.uk/projects/GB-GOV-13-ICF-0008-NDCP/summary </t>
  </si>
  <si>
    <t>The Sustainable Infrastructure Programme Latin America (SIP-LA) is a £177.5m bilateral programme funded by UK International Climate Finance (ICF) and delivered by the Inter-American Development Bank (IDB). SIP-LA supports partner countries to achieve their emission reduction commitments by mobilising private investment into low-carbon infrastructure. The programme provides public sector technical assistance alongside private sector technical assistance and blended finance investments. It works with four partner countries: Brazil, Colombia, Mexico, and Peru. 
https://devtracker.fcdo.gov.uk/projects/GB-GOV-1-301516/summary</t>
  </si>
  <si>
    <t>UK Partnering for Accelerated Climate Transitions (UK PACT) is the UK's flagship technical assistance programme and is funded via the UK’s International Climate Finance (ICF) commitment. UK PACT operates in countries with high greenhouse gas emissions that are eligible to receive Official Development Assistance (ODA) and have potential for high emissions reduction.  UK PACT supports these countries to increase and implement their ambitions for emissions reductions in line with internationally agreed commitments (NDCs). UK PACT works strategically to leverage the UK’s position as a global leader in tackling climate change to provide support and share expertise, build strong relationships with other governments, and deliver transformational assistance.
https://devtracker.fcdo.gov.uk/projects/GB-GOV-13-ICF-0021-UKPACT/summary</t>
  </si>
  <si>
    <t>Energy policy and administrative management</t>
  </si>
  <si>
    <t xml:space="preserve">The Carbon Initiative for Development (Ci-Dev) aims to increase the flow of international carbon finance, primarily into Least Developed Countries (LDCs). It launched in 2013 and supports climate change mitigation in pursuit of the Paris Agreement’s goals and facilitates access to cleaner energy and other poverty reducing technologies. It guarantees a revenue stream if projects deliver their expected benefits, builds local capacity to develop projects and monitor carbon emissions, and pilots projects that could serve as blueprints to increase LDC access to the international carbon market.
https://devtracker.fcdo.gov.uk/projects/GB-GOV-13-ICF-0025-CiDev/summary </t>
  </si>
  <si>
    <t xml:space="preserve">The 2050 Calculator is a revolutionarily open, transparent and interactive energy model, which was originally developed by the Department of Energy and Climate Change (DECC) (now part of DESNZ -the Department for Energy Security and Net Zero) to help the UK Government plan the country’s low-carbon transition in an evidence-based way. It will also be created in collaboration with the governments of ten developing countries to assist them in creating their own versions of the UK's 2050 calculator. The calculator will be developed to explore global scenarios, illustrating the impacts of these scenarios on climate change.
https://devtracker.fcdo.gov.uk/projects/GB-GOV-13-ICF-0028-2050C/summary </t>
  </si>
  <si>
    <t>Environmental Research</t>
  </si>
  <si>
    <t xml:space="preserve">KEEP is a research and engagement facility that enables HMG climate leads to commission bespoke evidence and engagement activities to improve the delivery and increase the ambition of UK International Climate Finance activities, supporting developing countries to tackle climate change. It facilitates this by making funds available for research and engagement activities, filling evidence gaps and by ensuring efficient quality assurance and approval procedures. 
https://devtracker.fcdo.gov.uk/projects/GB-GOV-13-ICF-0029-KEEP/summary </t>
  </si>
  <si>
    <t xml:space="preserve">The World Bank Energy Sector Management Assistance Programme (ESMAP) is a multi-donor trust fund that provides technical assistance to help shape global energy policies and leverage significant development financing.  It primarily targets six Asian countries (China, India, Indonesia, the Philippines, Pakistan and Vietnam) where the most new, unabated coal-fired power generation is due to begin operation (from 2018 to 2020). ESMAP is influential in advising countries on the clean energy transition, with significant demand for its technical assistance.
https://devtracker.fcdo.gov.uk/projects/GB-GOV-13-ICF-0033-ESMAP/summary </t>
  </si>
  <si>
    <t>The Climate Ambition Support Alliance (CASA) programme will work through secondary providers to provide training, in addition to technical, legal and logistical support for developing country negotiators, in order to build the capacity of the least developed and most climate vulnerable states to participate in the international negotiations process and be more effective in influencing its outcomes.
https://devtracker.fcdo.gov.uk/projects/GB-GOV-13-ICF-0034-CaBIN/summary</t>
  </si>
  <si>
    <t>Financial policy and administrative management</t>
  </si>
  <si>
    <t>To accelerate the transformation of developing countries’ Nationally Determined Contributions into a pipeline of bankable projects, which have the potential to attract investment at scale from the private sector. The CFA will achieve this by facilitating ‘transaction-oriented’ workshops, convening project developers, policy makers and capital market players from participant countries with UK-based green finance experts.
https://devtracker.fcdo.gov.uk/projects/GB-GOV-13-ICF-0036-CFA/summary</t>
  </si>
  <si>
    <t>ODA grant funding that supports clean energy research, development &amp; demonstration (RD&amp;D) to help improve the performance of innovative technologies, and to accelerate the clean energy transition to avoid the most severe impacts of climate change in developing countries.
https://devtracker.fcdo.gov.uk/projects/GB-GOV-13-ICF-0037-CEIF/summary</t>
  </si>
  <si>
    <t xml:space="preserve">The UK has made a contribution into a World Bank trust fund for the Partnership for Market Implementation (PMI). PMI aims to support the implementation of carbon pricing instruments in developing countries as a means to deliver cost-effective greenhouse gas mitigation.
https://devtracker.fcdo.gov.uk/projects/GB-GOV-13-ICF-0038-PMI/summary </t>
  </si>
  <si>
    <t>TEFOS (formerly “ForTREES For People) aims to stabilise the deforestation frontier in the areas of Colombia most acutely threatened by deforestation and affected by conflict, by improving land systems and usage rights, building capacity to effectively tackle environmental crime, and promoting sustainable forest livelihoods and enterprises. 
https://devtracker.fcdo.gov.uk/projects/GB-GOV-13-ICF-0039-ForTREES/summary</t>
  </si>
  <si>
    <t>Urban Development</t>
  </si>
  <si>
    <t>To support key megacities in developing countries to mobilise local political and technical leadership on net-zero, by implementing low-carbon and climate-resilient urban development policies, plans and projects, and in so doing shaping stronger national and international ambition.
https://devtracker.fcdo.gov.uk/projects/GB-GOV-1-301499/summary</t>
  </si>
  <si>
    <t>The LEAF Coalition (LEAF) is an ambitious new public-private initiative designed to accelerate climate action and reduce deforestation in developing countries by providing results-based finance to countries committed to protecting their tropical forests.
https://devtracker.fcdo.gov.uk/projects/GB-GOV-13-ICF-0042-LEAF/summary</t>
  </si>
  <si>
    <t>Transport policy and administrative management</t>
  </si>
  <si>
    <t>The Global Facility to Decarbonise Transport (GFDT) is a World Bank-led programme that aims to build confidence and capability in developing countries to set and deliver new ambition on low carbon transport solutions, in line with the Paris Agreement and the World Bank’s Climate Change Action Plan.
https://devtracker.fcdo.gov.uk/projects/GB-GOV-13-ICF-0043-GFDT/summary</t>
  </si>
  <si>
    <t>The Southeast Asia Energy Transition Partnership (SEA ETP) is a donor-funded programme that supports the energy transition in developing countries across Southeast Asia.
https://devtracker.fcdo.gov.uk/projects/GB-GOV-13-ICF-0044-ETS/summary</t>
  </si>
  <si>
    <t>Administrative costs (non-sector allocable)</t>
  </si>
  <si>
    <t>ODA eligible costs associated with the management and delivery of programmes.</t>
  </si>
  <si>
    <t>Expenditure on external legal advice, evaluation and auditing services to support ODA spend.</t>
  </si>
  <si>
    <t>A global programme supporting governance and market reforms aimed at reducing the illegal use of forest resources,  benefitting poor forest-dependent people and promoting sustainable growth in developing countries.</t>
  </si>
  <si>
    <t>CP3 aims to demonstrate that climate friendly investments in developing countries, including in renewable energy, water, energy efficiency and forestry are not only ethically right but also commercially viable. It aims to attract new forms of finance such as pension funds and sovereign wealth funds into these areas by creating two commercial private equity funds of funds which will invest in subfunds and projects in developing countries, creating track records of investment performance which should in turn encourage further investments and accelerate the growth of investment in climate.</t>
  </si>
  <si>
    <t>Industry</t>
  </si>
  <si>
    <t>Technological research and development</t>
  </si>
  <si>
    <t>I2I stimulates technological innovations addressing intractable development challenges, initially in the focal areas of energy, water and climate, and then increasingly in emerging “frontier” technologies with broader applicability.  It tests different funding mechanisms and approaches - including prizes, peer-to-peer financing, Frontier Technology Livestreaming, and innovative cross-government partnerships - for ensuring technology ideas lead to a real-world development impact.</t>
  </si>
  <si>
    <t>Water And Sanitation</t>
  </si>
  <si>
    <t>To support Sustainable reduction in water insecurity in developing countries by producing robust and accessible evidence for governments, municipalities and other investment\policy decision makers and therefore long term, improved wellbeing for poor people dependent on water for livelihoods, health, environmental services in Africa and South Asia. This contributes towards our MDGs by providing efficient and sustainably managed water systems which will support increased water security for between 2.5 - 5 million people, while helping sustain and preserve water resources by 2021.</t>
  </si>
  <si>
    <t>SHEAR will support world-leading research and innovations in flood and drought risk monitoring and warning systems in Sub-Saharan Africa and landslip prone regions of South Asia. To enable greater and more effective investment in disaster resilience and earlier action to respond to imminent natural hazards by providing decision makers with enhanced risk mapping and analyses and more reliable warning systems</t>
  </si>
  <si>
    <t>Agriculture</t>
  </si>
  <si>
    <t>To increase the incomes of 350,000 and improve the resilience of 487,500 poor men and women in Northern and North East (NE) Nigeria. It will do this by  •	Expanding into conflict affected states in the NE Nigeria to work towards sustained stability and economic recovery that improves livelihoods of the rural poor   •	Increasing resilience of the rural poor to climate change by growing a portfolio of Climate Smart Agriculture (CSA) interventions from existing activities and new areas through pioneering CSA approaches.   •	Continuing to facilitate inclusive growth in rural and agricultural markets to address the growing levels of rural poverty and vulnerability.</t>
  </si>
  <si>
    <t>To improve agricultural productivity in developing countries and to increase farmers' access to markets whilst increasing the economic resilience of poor people  globally</t>
  </si>
  <si>
    <t>To identify and support innovative solutions to development challenges which show proven, cost effective impacts that vastly exceed current practice.</t>
  </si>
  <si>
    <t>To support public-private partnerships that demonstrate how companies, communities, smallholders and governments can work collaboratively to reduce deforestation and benefit forest dependent communities</t>
  </si>
  <si>
    <t>This project will support increased African exports to the large and growing emerging market of India. It will also help African businesses to strengthen their productive capacity and competitiveness, thereby moving away from unprocessed primary commodities, which don’t earn much. The project will operate in Ethiopia, Kenya, Tanzania, Uganda and Rwanda. Together with African and Indian businesses, the implementer International Trade Centre (ITC) will carefully select a number of labour-intensive goods – for example leather, textiles, cotton, pulses – and tackle the problems that are holding back these goods from being sold in the Indian market. The project will be flexible and address the problems that are holding back exports to India: for example, it will provide market information, technical support, skills training, branding and investment. The project will tap into the large pool of Indian technical expertise and transfer some of this expertise to Africa.To support increased Afric</t>
  </si>
  <si>
    <t>Agricultural policy and administrative management</t>
  </si>
  <si>
    <t>To provide knowledge and best practices to help over 6 million smallholder farmers in up to 43 countries adapt to climate change. Grants will be made to: build small scale water-harvesting, water storage and irrigation systems for farmers; provide farmers with improved seeds that are drought tolerant; help farmers access markets to sell their crops; to plant trees on farms and introduce soil and water conservation practices; and, enable farmers to access daily and seasonal weather forecasts (e.g. using text messages) so they know when best to plant and harvest crops.”</t>
  </si>
  <si>
    <t>Other (Business &amp; Other Services)</t>
  </si>
  <si>
    <t>To improve economic policy-making in Low Income Countries (LICs) by providing policy-makers with a body of high-quality evidence about private enterprise development. (There is currently little good-quality evidence on this theme which is relevant to LICs.)  Policies based on this evidence are expected to improve the business environment for private enterprise, leading to the emergence of more and larger firms, thus creating more and better jobs.</t>
  </si>
  <si>
    <t>Banking &amp; Financial Services</t>
  </si>
  <si>
    <t>FCDO is aiming to catalyse the market for impact investment in Sub-Saharan Africa and South Asia. Impact investments are those which have both a financial and social return by benefiting poor and low-income people through improved access to affordable goods and services and income generating opportunities. The Impact Programme aims to promote solutions to the barriers and constraints that are preventing Impact Investing from scaling up in Sub-Saharan Africa and South Asia. The programme seeks to foster a significant increase in the volume and distribution of impact investment, reaching the underserved as consumers, suppliers, distributors or employees, in hard to reach, difficult geographies, and through innovative business models.</t>
  </si>
  <si>
    <t>To increase access to clean energy through the creation of an expanding market of green mini-grid installations in Africa serving rural villages unconnected to the main grid. This is expected to benefit around 1.3m people by 2018, while reducing carbon emissions by around 260,000 Tonnes of carbon dioxide, through supported private investment in the installation and operation of over 110 renewably-powered mini-grids (figures to be updated after Business Case completion). Electricity access for lighting, communications and productive uses creates jobs, enables studying at night and enhances public services (such as clinics) and public safety (eg through streetlighting). This project also addresses the post-2015 High Level Panel’s recommendation on a development goal entitled Secure Sustainable Energy, which includes energy access and renewable energyThe Results-Based Financing for Low Carbon Energy Access Programme aims to accelerate access to sustainable energy services in developing countries. The funding generates and tests different forms of Results-Based Financing (RBF) mechanism, which aim to stimulate decentralised energy markets and to leverage private investment to increase access to clean energy products and services.</t>
  </si>
  <si>
    <t>The overall objective of the AgResults Initiative is to enhance smallholder welfare and food security for the poor and vulnerable in developing countries through increased investment in agricultural innovation and adoption.  It aims to do so by developing financial incentives (i.e. “pull mechanisms”) for private and public sector players to research, develop, and deliver products and services that will improve smallholder agriculture.  AgResults consists of a number of pilot projects across the developing world focused on either the adoption of existing technologies or the development and adaptation of new research and technologies.  The UK leads on a high quality research and evaluation component.</t>
  </si>
  <si>
    <t>Foster sustainable economic activities to support the private sector to be an engine of green growth, job creation and poverty alleviation thus improving the lives of 1 million poor people in DRC by 2023..</t>
  </si>
  <si>
    <t>a regional partnership in South Asia among the research community, its funders, and users foster a more coordinated and interactive climate research environment that supports good decision making</t>
  </si>
  <si>
    <t>Disaster Prevention &amp; Preparedness</t>
  </si>
  <si>
    <t>Multi-hazard response preparedness</t>
  </si>
  <si>
    <t>The programme aims to build resilience in communities and households in Pakistan to manage the impact of disasters by maintaining or transforming living standards in the face of shocks and stresses without compromising their long-term prospects.</t>
  </si>
  <si>
    <t>To provide safer, greener health facilities in Belize, Dominica, Grenada, Guyana, Jamaica, St Lucia and Saint Vincent and the Grenadines to deliver care in disasters, generate operational savings and reduce disaster losses and build climate resilience.</t>
  </si>
  <si>
    <t>Energy generation, renewable sources</t>
  </si>
  <si>
    <t>To accelerate private investment and economic growth in Nepal by providing technical expertise to help Nepalese institutions develop major infrastructure; improve the business climate for domestic and foreign investors; improve the implementation of economic policy and test new approaches for local economic development. This will result in at least £600 million of private investment into growth-boosting sectors and a reduction by at least 10% in time or cost for at least five regulatory processes perceived as burdensome by the private sector.</t>
  </si>
  <si>
    <t>To enable BII to scale up its activity of investing and lending to support the building of businesses in developing countries, to create jobs and make a lasting difference to people’s lives in some of the world's poorest places. BII is FCDO’s main vehicle for investing in private companies in Africa, South Asia, Indo-Pacific and the Caribbean. BII encourages capital investments from other private investors by being a first mover, demonstrating to other investors that commercial returns are possible in these frontier markets, and by sharing risk and expertise. The additional equity from FCDO will enable BII to meet demand for capital in its target markets and allow BII to sustain a higher volume of more developmental investments across priority regions and business sectors</t>
  </si>
  <si>
    <t>To reduce the rate of diarrhoeal morbidity in children under five by increasing access to water, sanitation and hygiene for 3,755,000 people in the Democratic Republic of Congo</t>
  </si>
  <si>
    <t>To support a parametric (index-based) weather risk insurance pool that will provide participating African countries with predictable, quick-disbursing funds with which to implement pre-defined contingency response plans in the case of a drought.</t>
  </si>
  <si>
    <t>Increased transparency and accountability, and reduced corruption in Bangladesh through smart advocacy and adaptive programming for policy, system and community change. Critical policy areas include - addressing health sector corruption and social safety net corruption (Transparency International Bangladesh); support to returnee migrants; increasing Bangladesh's access to climate finance and supporting poor people facing climate migration (British Council).</t>
  </si>
  <si>
    <t>Improvement in the integration of poor communities into municipal planning, budgeting and management, with a particular focus on women and girls and climate resilience; piloting of options for scale up and lesson learning at national level to inform overall urban policy and poverty reduction</t>
  </si>
  <si>
    <t>Health</t>
  </si>
  <si>
    <t>To contribute towards improved health and nutrition status for children under two years measured primarily by a reduction in stunting by 2023.</t>
  </si>
  <si>
    <t>To improve the welfare outcomes of the currently underserved communities in Lagos state and Northern Nigeria by making a significant financial contribution towards the solar power electrification of public institutions, such as schools and hospitals.  The intervention is expected to, by year 2020,  ensure improved welfare outcomes for more than 2.8 million people using domestic solar photovoltaic (PV) systems, with 190,000 school pupils and 4.7 million clinic patients benefiting from public institutions with PV systems, create more than 3000 jobs and ensure greater effectiveness of DFID's other health and educational sector intervention in Nigeria.</t>
  </si>
  <si>
    <t>The Future Climate for Africa programme supports world-leading science and technology to enhance understanding and prediction of sub-Saharan African climate and, through working closely with African stakeholders, bring this knowledge into use in informing major decisions, such as infrastructure investments, urban planning and national policy.    The programme has three main objectives: firstly, to produce world-leading science to advance knowledge of African climate variability and change and enhance prediction of future African climate; secondly, to drive improved knowledge, methods and tools on how climate information and services can be better designed for, delivered and integrated into major decisions today and thirdly, to support international collaboration and the development of scientific capacity in Africa.</t>
  </si>
  <si>
    <t>This programme will help cities plan for and invest in reducing the impacts of weather-related changes and extreme events, through a partnership with the Rockefeller foundation and the Asian Development Bank, on 2 million urban poor and vulnerable people in 25 medium-sized cities in 6 Asian countries (initially Pakistan, Bangladesh, India, Vietnam, Indonesia) by improving planning processes so that they consider climate change risks, for developing and funding new investment and infrastructure opportunities, and for knowledge and lesson sharing by 2022.</t>
  </si>
  <si>
    <t>Transport</t>
  </si>
  <si>
    <t>To generate robust evidence on the role that different forms of high volume transport play in promoting growth in Low Income Countries in both a rural and urban setting. The research programme will have four themes carrying out engineering and technical research around road and rail strategic corridors, urban transport, low carbon transport and inclusive transport</t>
  </si>
  <si>
    <t>To increase the resilience to climate change of poor farmers in Northern Uganda, and to increase their incomes.   This will be achieved by working with agricultural businesses to supply farmers with cheaper, better and more varied agricultural inputs and services, and to create stronger markets for farmer produce.  This will benefit 250,000 households in Northern Uganda, who will adopt new practices, products and markets that will make them more resilient to climate change, while 150,000 households will see measurable increases to income. This will contribute to the MDGs (and their successor targets) by reducing poverty in Uganda.</t>
  </si>
  <si>
    <t>To help approximately three million South Sudanese by providing critical life-saving support and helping people to better cope with shocks from conflict, drought and flooding. This programme aims to save the lives of an estimated two million people who will receive at least one form of humanitarian assistance; and build the capacity of an estimated one million people to recover and cope better with shocks.  Over six years this programme will provide food, shelter and access to water and health services to millions of vulnerable people, including women and children.</t>
  </si>
  <si>
    <t>To provide equitable and affordable access to sustainable water resources, clean drinking water supply, improved sanitation facilities, and hygiene promotion for up to 400,000 people</t>
  </si>
  <si>
    <t>In line with the UK government’s aid policy and new development partnership with India, the ‘Supporting Structural Reform in the Indian Power Sector’ programme will improve the efficiency, reliability and sustainability of electricity supply in India through technical expertise, not through traditional grant support. It will provide world class expertise to support the market reforms and scale up of renewable energy supply that the Indian power sector needs to support growth and create jobs. It will work at the Central level and in upto three States which may include DFID focus states such as Odisha, Andhra Pradesh and Madhya Pradesh.</t>
  </si>
  <si>
    <t>FCDO is supporting emerging urban centres in Kenya to put in place sustainable urban economic plans; improve the investment climate and draw in investment for key climate-resilient infrastructure and value chain projects. This will include integrating digital technologies to build ‘smart’ towns/cities that improve the quality and performance of urban services and enable a better quality of life.</t>
  </si>
  <si>
    <t>The Exiting Poverty in Rwanda Programme will provide support to the Government of Rwanda to help create and scale up a more sustainable, self-financed and inclusive system for supporting the most vulnerable, helping the poor manage shocks and enabling more people to sustainably exit poverty. The programme will provide financial aid to the Government of Rwanda to scale up provision of Social Protection to the poorest. It will put a stronger emphasis on sustainability and on working towards a clear exit strategy from the Social Protection Sector in the future. The focus of the programme therefore is strengthening government systems to build effectiveness, government ownership and long-term sustainability of the programme.  This phase of support is expected to deliver the impact of extreme poverty eradicated, and poverty levels reduced, with an outcome of the resilience of vulnerable men, women and children and of the Social Protection systems that help sustain them enhanced.</t>
  </si>
  <si>
    <t>The UK will provide up to £25m (2017 – 2023) to support TMEA's Strategy 2 (S2)  which aims to remove trade-related barriers to inclusive growth in Rwanda and the East African Community (EAC).</t>
  </si>
  <si>
    <t>Emergency Response</t>
  </si>
  <si>
    <t>The majority of the funding in this Business Case will provide lifesaving assistance in response to urgent humanitarian needs, while at the same time continuing to reform the international humanitarian response. Over five years the programme will aim to; Support over 620,000 people with food assistance, cash and voucher transfers; Provide up to 220,000 children under the age of 5 with nutrition related interventions; Provide over 1.1m people with greater access to clean drinking water and 900,000 with health care; Provide increased protection for over 195,000 children through improved access to education; Support over 12,000 trauma victims with medical, psycho-social or economic assistance; Provide safe humanitarian access through the United Nations Humanitarian Air Service. The programme will be delivered through both bilateral and multilateral partners, including the DRC Humanitarian Fund, ICRC, UN agencies, INGOs and private contractors.</t>
  </si>
  <si>
    <t>Support for up to three million of the most vulnerable people affected by natural disaster and conflict.  This will cover both immediate relief and early recovery interventions for shelter, food, non-food items, water and sanitation, livelihood and protection needs, depending on the emergency.   This programme will also support developments in the United Nations and local civil society which are required for humanitarian responses to be more locally owned and effective in future, as well as effective monitoring and evaluation, targeted active research and piloting.</t>
  </si>
  <si>
    <t>WISER will help at least 24 million people across Africa (focusing  initially on East Africa (Ethiopia, Kenya, Tanzania, Uganda, Rwanda and Burundi)  to be more resilient to natural disasters and climate change by 2030 by improving early warning systems (giving more time to prepare for heavy rains for example) as well as helping them make better decisions by knowing what the weather and climate is likely to be (enabling them to make better crop choices or alter planting times in farming, for example).  We estimate that this will save over £190 million in terms of avoided damage to health,  homes, livelihoods and infrastructure between now and 2030.  The WISER programme will initially benefit the East African fishing and farming communities, as well as a wide range of African people, including young, old, men and boys and women and girls.</t>
  </si>
  <si>
    <t>To deliver increased access to modern, clean, affordable energy for low-income households in Africa by providing support to promote a market-based approach for private sector delivery of off-grid energy services, including standalone solar household systems and mini-grids. Specific outputs include 1. Businesses offering off-grid energy products and services have access to finance and technical assistance for early stage proof of concept, enterprise start-up and business development. 2. Governments have knowledge and tools to identify, implement and enforce relevant policies and regulations. 3. Improved quality assurance and consumer protection for household solar products. 4. African Green Mini-Grids sector supported through policy and market development and knowledge.</t>
  </si>
  <si>
    <t>To build urban resilience to current climate variability and future climate change in Tanzania’s cities and towns through improved data and evidence, urban planning, and infrastructure provision for sustainable economic growth and development.</t>
  </si>
  <si>
    <t>Water supply and sanitation - large systems</t>
  </si>
  <si>
    <t>FCDO will support the establishment of sustainable sanitation and water supplies for up to 7.5 million poor and vulnerable people. Its main emphasis is sanitation, reflecting the fact that for every person lacking access to safe water, three lack access to appropriate toilets. Sanitation will be complemented by improved water supplies in water scarce areas. 1,500 schools and health care facilities will also be targeted by Water, Sanitation and Hygiene interventions to maximise the project’s impact, especially its impact on women and girls. The project will be implemented in rural areas in low and lower-middle income countries, primarily targeting a number of Least Developed Countries in chiefly in sub-Saharan Africa and South /South East Asia, characterised by poor access to sanitation.</t>
  </si>
  <si>
    <t>Agricultural research</t>
  </si>
  <si>
    <t>To enable the CGIAR to scale up its research, contributing to the development of new crop varieties which are more productive and tolerant of biotic and abiotic stress.  Development of farming systems which are more resilient, including to the effects of climate change, and more productive, the development of markets and value chains which are better able to deliver benefits to poor people and policies and technology which will directly support better nutritional and health outcomes for the poor.</t>
  </si>
  <si>
    <t>Energy generation, distribution and efficiency – general</t>
  </si>
  <si>
    <t>Assisting policy makers in Low Income Countries to make better decisions about when, and how, to prioritise investment in high cost energy infrastructure.  Through improved research and evidence on how to maximise the economic benefits of large scale energy projects, and a better understanding of how to bring the benefits of modern energy services to poorer people in those countries.</t>
  </si>
  <si>
    <t>In line with the UK government’s aid policy and revised development partnership with India, the Infrastructure for Climate Resilient Growth (ICRG) programme sees the UK provide world class expertise to improve the impact of the Indian Government’s $5 billion per year National Rural Employment Guarantee Scheme. The scheme will help over 5 million people living in three of India’s poorest states – Odisha, Chhattisgarh and Bihar – to increase their incomes and resilience to climate shocks. It guarantees 40 million households per year the opportunity to build small scale works (irrigation, flood defences, forest plantations etc.) to increase their incomes and protect themselves from extreme weather events.  UK support will improve the design and quality of infrastructure built, increase the capacity of the government to deliver its own programmes and influence the policies of the largest programme of this type in the world.</t>
  </si>
  <si>
    <t>FCDO will fund and guide investment in (i) better data, (ii) ongoing analysis of the causes of poverty and (iii) identifying what policies and programming approaches work to drive poverty reduction in different contexts.  This will strengthen the evidence base needed for designing, monitoring and evaluating interventions that are effective in tackling extreme poverty.  There will be a particular focus on what works to reduce extreme poverty in sub-Saharan Africa and in Fragile and Conflict Affected settings (where both poverty and FCDO spending are increasingly concentrated); and for people living with disabilities, women and girls, and minority groups who are excluded from access to economic opportunities and basic services or whose livelihoods are threatened by environmental change and competition for natural resources.</t>
  </si>
  <si>
    <t>To increase domestic and business energy access through private sector innovation and investment, and government support, through supply of dispersed off-grid energy solutions and improved cook stoves.</t>
  </si>
  <si>
    <t>Energy research</t>
  </si>
  <si>
    <t>TEA is the flagship £225 million FCDO research and innovation platform supporting early-stage testing and scale-up of innovative technologies and business models that accelerate access to affordable, clean, and modern energy in developing countries, particularly in Sub-Sharan Africa, South Asia, and the Indo-Pacific, enabling sustainable and inclusive growth. TEA seeks to improve clean energy access for 25 million people, create 170,000 long-term jobs in the clean energy market, and leverage £1.3 billion from private and public sources for clean energy technology research, innovation and scale-up. It contributes to International Climate Finance (ICF) objectives and is the main FCDO platform for the £1bn UK Ayrton Fund  commitment for clean energy innovation between 2021 and 2026. TEA is being delivered by four lead FCDO partners - Carbon Trust, Innovate UK, Shell Foundation, and ESMAP – and hundreds of downstream partners operating in the clean energy space.</t>
  </si>
  <si>
    <t>To reduce hunger gaps, improve long-term food security and mitigate conflict among 400,000 rural poor in five states of South Sudan. By working together beneficiaries earn food or cash in return for identifying and building community assets (such as irrigation ponds).  This enables communities to develop and manage their resources against extreme climate damage and shocks. This will contribute to Sustainable Development Goals 1, 2, 13, 15 and 16 to end poverty and hunger; take action on climate; protect life on land and; promote peaceful and inclusive societies for sustainable development.</t>
  </si>
  <si>
    <t>IMSAR will commercialise agriculture through improving the way agricultural market systems function. It will identify market failures and provide the necessary agricultural expertise and finance required to help address them. This will benefit the poor as producers, employees and consumers,and small and medium size business, resulting in increased sales among farmers and enterprises, increase in the percentage of Rwandan agricultural produce that has value-added and an increase in export diversification.  Given the strong link between income, income diversity, and the ability to adapt to the effects of climate change, IMSAR will help building poor households resilience to current and future climate threats through improving access to input and output markets, increasing opportunities to diversify their production, and increasing non-farm income sources as an alternative to agriculture. This will help decreasing their sensitivity to climate change and improving their adaptive capacity</t>
  </si>
  <si>
    <t>The project supports job creation and increased incomes by working with smallholder farmers to develop greenfield tea. The Wood Foundation Africa (TWFA) will set up and run two Services Companies supporting approximately 12,000 smallholder tea farmers over 7,500 hectares. Farmers will be supported to produce tea for the first time, employing best farming practices, including understanding and managing climate risk and variability.The Services Company will be co-owned by the farmers. This will lead to improved incomes and livelihoods (in particular nutrition and education) for the farmers and their families. Unilever and Luxmi will build a factory which will heavily rely on the tea supplied by the smallholder farmers with support from The Wood Foundation Africa.</t>
  </si>
  <si>
    <t>This will help Nepal to cope with impacts of climate change (CC) and promote clean development. It will provide strategic support to the Govt of Nepal to design and implement CC policies, to integrate resilience throughout government planning. This will:Improve resilience of 700,000 poor &amp; vulnerable people (especially women) to floods, landslides, droughts in most remote districts;Improve resilience of businesses in 5 growing urban centres &amp; 3 river basins through investments in urban planning, large scale irrigation systems &amp; flood management;Facilitate connection of over 25,000 households to new micro-hydro power installations; connect over 70,000 homes to solar power &amp; install RET in more than 200 schools/health clinics;Develop industry standard for ‘clean’ brick production and enable over half of the brick kilns (at least 400) to adopt more efficient technologies;Improve design of future CC programming &amp; beyond through generation of world class evidence</t>
  </si>
  <si>
    <t>Basic drinking water supply and basic sanitation</t>
  </si>
  <si>
    <t>This programme will improve the resilience of water and sanitation services in Ethiopia, Bangladesh and Nepal. The programme also supports Ethiopia, Bangladesh, Nepal, Malawi and Mozambique to develop health surveillance systems to identify and respond to climate-related changes in the incidence of water and sanitation related diseases.</t>
  </si>
  <si>
    <t>This programme will address the root causes of crisis in Darfur by tackling one of the main drivers of local conflict and poverty – availability of water.  Water is scarce and there is competition over its use.  This can result in conflict and lead to unsustainable livelihoods, forcing people to migrate to find alternatives. The climate is likely to get hotter and drier, further increasing scarcity of water.    The programme will increase the availability of water for drinking and livelihoods for 250,000 people, and will support communities to sustainably manage their water resources for the benefit of all users.  This will increase communities’ resilience to the impacts of drought, contributing to more sustainable livelihoods and reducing the risk of conflict, overall improving stability in Darfur and reducing the pressure to migrate.  In addition, the programme will improve sanitation and hygiene behaviour, improving the health and well-being of communities.  80% ICF funding.</t>
  </si>
  <si>
    <t>To increase understanding and integration of climate resilience and environmental management  into delivery, plans and policy in Sudan.  100% ICF Funding</t>
  </si>
  <si>
    <t>Agricultural development</t>
  </si>
  <si>
    <t>To increase the opportunities and climate resilience of smallholder farmers through the adoption of sustainable agricultural practices which raise incomes and support biodiversity. The programme will also support sustainable and inclusive agribusiness models, particularly those which trade with smallholders, to access investment and improve the sustainability of their operations.</t>
  </si>
  <si>
    <t>To enhance management of Nigeria’s resources from extractive industries through prevention of revenue losses, strengthening management, transparency and accountability of extractive industries and improving policy outcomes for local communities affected by extractive industries. From 1 July 2021 activities will focus on climate mitigation in the extractives sector.</t>
  </si>
  <si>
    <t>To meet the most urgent humanitarian needs of conflict and disaster affected populations through provision of life-saving assistance and contribute to resilience building of benefitting households to withstand shocks.</t>
  </si>
  <si>
    <t>Establish partnerships with local &amp; central government, communities and businesses to support the (i) districts effected by the Earthquake to “build back better” including leading to more resilient (including climate resilient) infrastructure and institutions; (ii) the most vulnerable recover their livelihoods and assets; and (iii) the Government of Nepal to plan for and manage the response to the earthquake.</t>
  </si>
  <si>
    <t>Strengthened UK-India global development partnership that will facilitate the sharing of development experience, expertise and policy positions</t>
  </si>
  <si>
    <t>As announced by the UK government in September 2015, the UK Caribbean Infrastructure Fund will create critical economic infrastructure including: bridges; renewable energy; ports; water; and sea defences that will increase productivity and resilience to natural disasters and climate change. This fund aims to improve economic development in 8 ODA eligible and 1 ODA eligible Overseas Territory by helping to boost growth and creating jobs across the region.</t>
  </si>
  <si>
    <t>Electric power transmission and distribution</t>
  </si>
  <si>
    <t>To increase access to improved, affordable and sustainable electricity supply for human development and wealth creation in Sierra Leone by 2018. through a combination of interventions supporting hard infrastructure, institutional reform and operational improvement.</t>
  </si>
  <si>
    <t>Water supply - large systems</t>
  </si>
  <si>
    <t>The project will increase sustainable access to safe water in Freetown, the capital city. This will be achieved through rehabilitation of water infrastructure for improved public service delivery of water.</t>
  </si>
  <si>
    <t>The UK will provide up to  £165m over 5 years in two phases of £82.5m.  The programme will provide technical support on city and regional interventions in 3 focus countries, Myanmar, Uganda and Zambia resulting in increased inclusive economic growth and job creation. The interventions will help city economies to become more productive, deliver access to reliable, affordable, renewable power for businesses and households, and strengthen investment into infrastructure services, including from the UK.</t>
  </si>
  <si>
    <t>Manufacturing Africa helps drive the inclusive economic transformation needed to create jobs for the future and set countries on a trajectory out of poverty. It is expected to generate £1.2 billion of new Foreign Direct Investment in manufacturing sectors in Africa. It will do this by working with African Governments and international companies to facilitate new investments, such as by developing the business case for firms to undertake investment, or by supporting their negotiations with Government, and by addressing sector specific barriers preventing those particular investments from taking place. MA also aims to reduce carbon emissions from manufacturing through thought leadership as well as delivering technical assistance and supporting investments that facilitate climate change mitigation and or adaptation.</t>
  </si>
  <si>
    <t>To protect poor and vulnerable people, save lives and help developing countries to get back on their feet more quickly after a disaster by working with governments to strengthen planning, embed early action, and use “risk financing” tools like insurance and contingent credit to finance more cost-effective, rapid and reliable response to emergencies. It aims to empower governments to build resilience to natural disasters and climate change, and take ownership of their risks, with more assistance delivered through pre-financed government-led systems. Funded by the UK Government Prosperity Fund until April 2021.</t>
  </si>
  <si>
    <t>To drive inclusive growth through a combination of grants and development capital investments that build financial markets and institutions. The programme delivers ambitious multi-country activities and focused, local interventions which seek to strengthen capital markets, promote financial innovation, and help Africa finance a greener future.</t>
  </si>
  <si>
    <t xml:space="preserve">The programme aims to promote green growth in Papua.  It will contribute to the government of Papua’s vision and spatial plan that intends to preserve 90 per cent forest cover in the province.  In doing so the programme will support the provinces transition away from a high carbon business as usual growth trajectory onto a low carbon development pathway.  _x000D_
_x000D_
The programme is designed to address the key barriers to private sector development in Papua that will enable firms to pursue low carbon business opportunities. It will work directly with firms, the financial sector, and the public sector to improve the commercial and environmental sustainability of small and medium sized enterprises.  In addition, the programme will generate knowledge on how green growth can be implemented in Indonesia and globally._x000D_
</t>
  </si>
  <si>
    <t>To contribute to poverty reduction, improvements in nutritional status, and adaptation to climate change in South Asia and Africa in the face of climate change and resource scarcity, by developing new technologies, products and knowledge which promote agricultural productivity and increase the resistance of crops to diseases and pests. The programme will lead to increased agricultural productivity; increased production and consumption of nutritious vegetables; and improved food security and incomes for rural households in Africa and South Asia.</t>
  </si>
  <si>
    <t>This project will strengthen disaster resilience in Nepal, particularly to earthquakes, by working with urban centres to build and plan more safely; supporting the strengthening of critical public infrastructure to earthquakes; working to strengthen national capacity to respond to crises and ensure that the international community is prepared; and ensuring that the UK is able to support a humanitarian response should a crises hit.</t>
  </si>
  <si>
    <t>The project  will deliver sustainable, inclusive economic growth and increase incomes in impoverished Northern Nigeria, in particular by working through and with investors and businesses, helping businesses with access to finance and improving their business environment and pioneering new climate smart business models.</t>
  </si>
  <si>
    <t>The programme will work through NGOs to deliver: i) Food Security. The programme will improve the availability of food for the most vulnerable in Yemen, through well targeted cash and voucher assistance implemented through three lead agencies: CARE, ACTED and Oxfam. Provision of in-kind food assistance may be used if local market supplies are insufficient. ii) Malnutrition. In addition to, or complementing the existing food security beneficiaries, the CARE and ACTED consortia will provide the integrated prevention and treatment of acute malnutrition through three sectors: Nutrition, WASH and Health.</t>
  </si>
  <si>
    <t>LEIA is a unique £20m FCDO research and innovation programme focused on improving the efficiency, performance, and availability of a range of super-efficient electrical appliances and solar powered technologies suited to off- and weak-grid settings, while lowering their cost for consumers in developing countries (especially in Sub-Saharan Africa, South Asia and the Indo-Pacific region), with particular benefits for women and girls upon whom the burden of manual labour and drudgery otherwise falls hardest. This includes electrical appliances that deliver critical energy services such as refrigeration, cooling, and communications (e.g., fridges, fans, TVs, solar water pumps), and technological innovations in areas such as advanced refrigeration, agricultural processing, electric cooking, and electric motors. LEIA is delivered through two leading specialist non-profits, the UK-based Energy Saving Trust (EST) and the US-based Collaborative Labelling and Appliance Standard Program (CLASP).</t>
  </si>
  <si>
    <t>This programme aims to strengthen the resilience of poor households in Malawi to withstand current and projected weather and climate-related shocks and stresses. This will in turn halt the annual cycle of humanitarian crises that blights people’s lives, harms poverty reduction efforts and swallows up resources. The UK will invest up to £90.5 million over five years [2018-2023] to provide direct benefits to 1.7 million poor and vulnerable people in Malawi [approximately 300,000 households].</t>
  </si>
  <si>
    <t>Productivity for Prosperity is a sustainable economic transformation programme that will increase labour productivity and climate-resilience in Tanzania’s job-creating sectors. It will achieve this through private sector development (investment facilitation, trade facilitation and building capabilities of firms) and business environment reform (supporting proportionate and predictable regulation). P4P will dovetail with the UK’s external engagement and influencing activities in Tanzania. P4P will initially prioritise the agroprocessing and horticulture sectors, and will provide flexible support to bolster the UK’s current and future prosperity objectives.</t>
  </si>
  <si>
    <t>MECS is a £40m FCDO research and innovation programme that seeks to accelerate the uptake of modern energy cooking services in developing countries in Africa, South Asia, and the Indo Pacific, contributing to the transition from biomass to genuinely clean cooking fuels. It develops research around modern energy cooking services, it funds pilots to scale-up new clean cooking technologies and business models in developing countries, and it conducts policy research to inform and influence countries and key stakeholders to adopt principles around MECS in their own strategies and planning. MECS is delivered via two lead organisations - Loughborough University and the World Bank ESMAP – in collaboration with hundreds of regional and local downstream partner organisations (including 16 other universities). It contributes to International Climate Finance (ICF) objectives and is one of the main FCDO programmes contributing to the £1b Ayrton Fund for clean energy innovation between 2021-2026.</t>
  </si>
  <si>
    <t>The Sustainable Manufacturing and Environmental Pollution (SMEP) programme will tackle the problem of pollution generated by manufacturing and industrial activity in developing countries. Pollution linked to manufacturing and industry in developing countries is causing very high (and in some cases catastrophic) levels of environmental degradation, which are leading to long-term health problems among workers and the general population, as well as widespread contamination of vital resources, including drinking water, livestock, soils and food crops.   The SMEP programme will contribute to the identification, development and application of technology-based solutions, cleaner production methods and systems that will reduce the environmental impact and pollution generated by manufacturing in developing countries, leading to long-term environmental sustainability, improved health standards and greater production efficiency.</t>
  </si>
  <si>
    <t>To achieve conditions for infrastructure investment in developing countries that both supports economic growth and is low-carbon. The programme does this by providing tools and evidence that supports investment decision takers in countries in Africa and Asia take an integrated and climate compatible approach about deployment of critical infrastructure capital. With a focus on energy and transport the research addresses how the design of physical infrastructure, regulatory and market systems can promote decarbonisation and how different infrastructure systems interact and can evolve to secure low carbon futures.</t>
  </si>
  <si>
    <t>To develop new, more demand responsive evidence, innovation and capacity to enable developing country governments and communities to better address climate change challenges and opportunities and develop more effective disaster risk management and recovery. The programme will support research to improve our understanding of weather and climate systems across African and the likely impacts of future change. It will also support research and innovation focused on low-carbon and climate resilient technology as well as help strengthen local capacity to do and use cutting edge climate research and evidence for development.</t>
  </si>
  <si>
    <t xml:space="preserve">_x000D_
This Programme supports ODA-eligible Association of South East Asia Nations members grow sustainably and meet the Paris Agreement and the Sustainable Development Goals by financing infrastructure investments linked to clear, measurable green targets. The Programme helps the UK meet is International Climate Fund targets and is consistent with HMG’s Indo-Pacific Tilt and FCDO’s  climate objectives in Asia._x000D_
</t>
  </si>
  <si>
    <t>The programme aims to increase sustainable and shared prosperity in Kenya by increasing Kenya’s trade with the region and the rest of the world. Specifically, the programme will (i) invest in improving the efficiency and capacity of transport, logistics and trade infrastructure at Mombasa Port and key border points; (ii)  invest in systems to improve trading standards, reduce non-tariff barriers and enhance transparency in trade processes; (iii) improve the regulatory and policy environment for trade; and (iv) support private sector advocacy for trade competitiveness, the export capacity of Kenyan businesses and the greater participation of women and small and growing businesses in trade. ICF component is supporting Kenya Ports Authority to develop and implement a Green Port Policy to help the port adapt and become resilient to climate change. Key objectives include introducing new climate friendly technologies into the port’s operations.</t>
  </si>
  <si>
    <t>To support provincial economic development and sustainable energy in Pakistan. The programme objective is to address two binding constraints to economic and urban development in Pakistan: weak planning; and energy.    The programme aims   •	To support Pakistan's poorest province, Khyber Pakhtunkhwa to plan and finance the            infrastructure and investment it needs for growth, jobs and prosperity.    •	To address Pakistan’s energy crisis by providing innovative financial solutions to industry for the  adoption of sustainable energy practices.     The programme will also contribute to Foreign, Commonwealth and Development Office International Climate Fund (ICF) obligations.</t>
  </si>
  <si>
    <t>To reduce poverty, hunger and vulnerability by providing 100,000 of the poorest households (approximately 600,000 people) in Kenya's arid and semi-arid lands with cash transfers and up to an additional 250,000 households (approximately 1,250,000 people) during drought emergencies. In addition, this final phase of the programme will ensure a transition of the Hunger Safety Net Programme to full Government of Kenya ownership and financing to guarantee the sustainability of the programme after a UK exit.</t>
  </si>
  <si>
    <t>To provide small grants to vulnerable households especially those with disabled and elderly persons in order for them to have regular monthly income to take care of their basic needs</t>
  </si>
  <si>
    <t>This project will support the development of climate resilient multiple use water and renewable energy infrastructure in vulnerable rural districts of Zimbabwe. Targeted communities will have continued access to water for productive and household use, including during droughts and floods and improved access to clean and affordable energy to support economic activities. The project will also provide technical assistance to the government and other key stakeholders to support the wider use of climate science in designing and delivering resilient water and energy infrastructure. Evidence generated through this project will be used to influence climate policy reforms and support the national climate adaptation plan.</t>
  </si>
  <si>
    <t>To contribute to national debate on economic costs and benefits of unilateral and regional actions on mitigation and adaptation, to raise awareness about the urgency of climate change challenges and their potential socioeconomic impact on Indonesia, while informing other stakeholders e.g civil society, academia, media, nongovernment organizations, private sector, and aid agencies of the same,  and to indirectly support government and private sector actions in Indonesia to mitigate and adapt to climate change.</t>
  </si>
  <si>
    <t>The programme will support the government of Indonesia to strengthen sustainability in the palm oil sector, and in doing so aim to reduce the risk of further palm-oil driven deforestation. To achieve this the programme will address concerns that undermine sustainability, such as illegality and unsustainable practices, and implement measures that aim to encourage greater market acceptance for sustainably produced palm oil. The programme will focus largely on independent smallholder producers, with the aim of improving their prosperity.</t>
  </si>
  <si>
    <t>The programme will deliver vital reforms that strengthen the humanitarian response and ways of working in protracted crisis, maintain the lives and dignity of over 550,000 vulnerable people a year across Sudan and build the resilience of communities vulnerable to conflict and displacement in Darfur.</t>
  </si>
  <si>
    <t>The project will support countries in Southern Africa to manage their shared water resources, thereby helping 2-3 million poor people to better cope with the impacts of existing climate variability and climate change (especially floods and drought). It will do this by improving assessment and planning concerning these resources, and  designing and building water infrastructure such as irrigation schemes, water supply or hydropower schemes. This will help poor and vulnerable people gain access to clean and safe water, produce a predictable agricultural yield and store water for when it is needed during the dry months of the year. The programme will also help countries to communicate hydrological data between themselves – thus providing downstream countries with advance notice of floods and enabling countries to optimise how much water is stored in each country to ensure each has enough to meet their basic requirements.</t>
  </si>
  <si>
    <t>Improve access to climate-resilient water and improved sanitation services and good hygiene practices for 1.2m people in the prioritised drought-affected and drought-prone areas of Ethiopia. The proposed Strengthening Climate Resilient Systems for Water, Sanitation and Hygiene Services in Ethiopia (SCRS-WaSH) programme will contribute to the Government of Ethiopia's Climate Resilient WaSH provision to drought-prone areas. the programme aims to realise this through a combination of targeted Financial Aid and Technical Assistance support. The FA will focus primarily on improving climate-resilient WaSH facilities which ensure year-round access to resilient WaSH services at household, community and institution levels in the targeted intervention areas. This will be complemented with TA support that focuses on strengthening the WaSH delivery systems.</t>
  </si>
  <si>
    <t>To safeguard educational gains made over the last decade. During this current period of economic instability and beyond, TEACH will sustain improvements made to learning outcomes and will target the poorest and most disadvantaged learners, including those with a disability. It will build on the learning from the previous United Kingdom (UK) support through the Education Development Fund but shifts focus to where it matters most by:  •	targeting the poorest schools so that they remain functional and can meet basic operational needs. •	Testing and adapting evidence-based approaches to improve teacher effectiveness in the classroom, contributing to wider reforms of the national education system. •	Supporting the Zimbabwean Government to end violence in schools by developing a comprehensive approach to safeguarding and positive discipline •	Strengthening effective education systems so that they are more inclusive •	Supporting improving financing of education</t>
  </si>
  <si>
    <t>Improve management of Nigeria’s infrastructure, making it more sustainable and climate resilient, including work on power sector reform, Public Private Partnerships and road maintenance.</t>
  </si>
  <si>
    <t>To increase access to clean energy through the creation of environmentally and economically sustainable electric mini-grid systems for small remote rural communities in Sierra Leone by 2020. This is expected to directly benefit around 360,000 people in rural Sierra Leone, and indirectly help up to 1.8 million people access low carbon electricity. This will add more than 10 Mega Watts (MW) to the country’s power generation capacity of an estimated average peak demand requirement of 300-500 MW. There will be a welfare increase in rural communities in terms of saved fuel costs, improved health and education outcomes, improved communications and access to information and health and safety. The project will also result in a significant reduction in Sierra Leone’s future Green House Gas emissions through supported private investment in the installation and operation of renewably-powered mini-grids.</t>
  </si>
  <si>
    <t>To provide WASH, health, livelihoods and protection assistance to conflict affected people in Yemen and to build the capacity of local humanitarian actors.</t>
  </si>
  <si>
    <t>The aim of PIDG is to mobilise private investment in infrastructure, in order to increase service provision for the poor, boost economic growth, trade and jobs to alleviate poverty in the world’s poorest countries.</t>
  </si>
  <si>
    <t>To build Ethiopia’s resilience to shocks by seeking to support the Government of Ethiopia to lead an effective and accountable humanitarian response system. It will have four key strands: Providing technical assistance to the Government of Ethiopia to lead and deliver an effective and accountable humanitarian response , delivering food and cash to people in humanitarian need in the most effective way, respond to emergency humanitarian needs in the most effective way and monitoring, evaluation and learning to strengthen humanitarian delivery in Ethiopia.</t>
  </si>
  <si>
    <t>To improve governance, accountability and public service delivery by the Government of Somaliland. This will promote long-term stability in the region and improve the lives of poor Somalilanders. This programme contributes to our SDGs by delivering public services, and building core government capacity and functions and will result in improved planning and delivery for development priorities by 2022.</t>
  </si>
  <si>
    <t>To provide rapid, specialist, expertise and transportation for the UN to enable a more effective and better coordinated response to the humanitarian crisis in Yemen from 2017 onwards</t>
  </si>
  <si>
    <t>The NIIF sub-fund will use UK government finance to catalyse private sector investments from global UK investors, through the City of London to infrastructure projects in India.  To help India address a key constraint to inclusive growth by boosting investment into infrastructure - which will lead to growth, job creation and poverty reduction in India. The fund is fully attributed to climate change mitigation - ie low carbon development, reducing greenhouse gas emissions. The fund will primarily invest in sectors like Renewable Energy, Clean Transportation, Water Treatment, and Waste Management.  The success of this intervention will lead to follow on private investment that will have a transformational impact on India's economic development.</t>
  </si>
  <si>
    <t>This programme is for 5-years (2019-23) and the key objectives are; stronger humanitarian response which meets immediate needs, provides robust protection and is integrated with durable strategies for building resilience for refugees and their host communities. Expected outputs are: 1) Providing lifesaving aid such as shelter, water, food, healthcare, child protection and emergency education to conflict or disaster displaced Afghans. 2) Providing longer term support to improve the resilience and coping mechanisms of these vulnerable people and reduce their dependency on humanitarian assistance. 3) In line with UK’s Grand Bargain commitment, building the capacity of national organisations to lead and actively engage in the humanitarian response. 4) Contribute credible needs data to inform the overall Humanitarian response.</t>
  </si>
  <si>
    <t>The objective of the programme is to support Indonesia and the provinces of Papua and West Papua to improve spatial plan processes and implementation in order to prevent deforestation and reduce greenhouse gas emissions.  Technical assistance will be provided to improve the revision and implementation of Papua and West Papua provincial spatial plans; to improve transparency and build constituency in spatial planning at provincial level; and to foster national policy dialogue and engagement to support Papua’s commitment to protect its forest.   Support will be focused largely on two provinces – Papua and West Papua – and relevant national ministries (particularly Ministry of Home Affairs and Ministry of Agrarian and Spatial Planning), which offer the potential to realise significant reductions in emissions through improved land use planning and economic development strategies which recognise the value of forests to the provincial economies.</t>
  </si>
  <si>
    <t>The programme will stimulate an increase in regional food trade in sub Saharan Africa (SSA), contributing to satisfying a growing food demand and to addressing food shortages through regional food production, processing and trade, and generating more rural jobs, climate resilience and income for farmers.  The programme will: (i) work with companies that source, process, and trade food in the region, to maximise investment, coordination and benefits to smallholder farmers and (ii) contribute to improve the transparency and predictability of government policies to unlock regional food trade.  By 2023, we expect the programme will increase income for 1.8 million farming families. DFID funding will de-risk and stimulate over £100 million in private sector investment aimed at enhancing smallholder farmers’ productivity and resilience.</t>
  </si>
  <si>
    <t>The programme will help protect poor and vulnerable people, ensuring action is gender responsive and inclusive, save lives and assist countries to get back on their feet more quickly after a disaster, by working with ODA-eligible Caribbean governments to strengthen preparedness and public financial investment, speed up recovery and reconstruction, as well as deliver more cost-effective, rapid and reliable response to emergencies. This programme is part of a £19m package of support to the Caribbean region following the devastating impacts of 2017 hurricane season which collectively will strengthen resilience of the region to future disaster events and climate change.</t>
  </si>
  <si>
    <t>To address the immediate and underlying causes of undernutrition through a life-cycle approach. It will address criticial nutirion, health, water and sanitation needs, and improve the technical anaysis and evidence informing the response.</t>
  </si>
  <si>
    <t>The programme aims to increase sustainable and shared prosperity in East Africa by increasing East Africa’s trade with the region and the rest of the world. Specifically, the programme will (i) invest in improving the efficiency and capacity of transport, logistics and trade infrastructure at key port and border points; (ii) invest in systems to improve trading standards, reduce non-tariff barriers and enhance transparency in trade processes; (iii) improve the regulatory and policy environment for trade; and (iv) support private sector advocacy for trade competitiveness, the export capacity of East African businesses and the greater participation of women and small and growing businesses in trade.</t>
  </si>
  <si>
    <t>This fund provides support to small and medium scale new or emerging humanitarian responses in Sub-Saharan Africa.</t>
  </si>
  <si>
    <t>To improve protection and quality of humanitarian assistance for the Rohingya population living in refugee camps in southern Bangladesh, so that they can live full and meaningful lives. This to be done peacefully living alongside host communities, for whom the impacts of the crisis need to be reduced and development opportunities provided.   The programme marks a shift in FCDO’s (Foreign, Commonwealth and Development Office) response to the crisis by providing longer term, predictable support to address the needs of both refugees and host communities. Whilst the focus will be on sustaining and improving the humanitarian operation through provision of quality basic services, there will be a specific focus on stimulating the economy, rehabilitating the environment, and promoting stability for both populations’ benefit.  The programme aim to support COVID-19 and early emergency recovery support for national resilience by providing support to the national COVID-19 and disaster response.</t>
  </si>
  <si>
    <t>The goal of the Land Facility is to improve stability, inclusive growth and responsible investment by promoting more effective, efficient and equitable rural and urban land governance. The programme will help build basic capacity and systems and mobilise the necessary political support, so governments can implement and resource sustained land governance reform, leading to improved tenure security for all. Improved tenure security will contribute to a number of climate benefits; transformational change, reduced deforestation, increased resilience and sustainable land management practices. It will run for 7 years and will initially work in up to 10 countries in Africa and South East Asia depending on size and needs.</t>
  </si>
  <si>
    <t>To provide support to innovative businesses with potential to transform the agriculture sector, in ways that generate tangible positive impacts for smallholder farmers (productivity, incomes, resilience), Through co-investment with selected partners, de-risk emerging markets for agriculture innovations and attract additional sources of (commercial or near-commercial) capital. Through an action research programme develop a strong evidence base for equity-type approaches to early stage impact investment to inform internal DFID approaches, and contribute to global public goods on impact investment.</t>
  </si>
  <si>
    <t>Small and medium-sized enterprises (SME) development</t>
  </si>
  <si>
    <t>To create investment in Zambia by building the capacity of micro, small and medium sized enterprises. The programme will aim to systematically transform the finance and investment environment for small and medium sized enterprises in Zambia, by helping companies with potential to grow and become the engine of job creation in the economy. The programme will create jobs at scale, including for women, disabled people, and rural communities with high levels of poverty. Small and medium sized enterprises supported by the programme will help to improve nutrition outcomes and improve climate resilience of smallholder farmers. It is expected that at least 5 new small and medium enterprise finance vehicles enter the Zambian market; At least 1000 small and medium sized enterprises are supported by the programme and demonstrate growth in their business; At least 50% of businesses supported should be owned or managed by women and at least 50% of the 30,000 jobs created,  should be for women.</t>
  </si>
  <si>
    <t>The programme will increase productivity and incomes for farmers by harnessing digital and innovation; generate evidence on scalable approaches to deliver market access for smallholders at scale; and mainstream this evidence by improving open data policies in FCDO focus countries. The programme will support FCDO country offices with other UK ODA to maximise opportunities from digital in agriculture and market systems programmes. eDIAL has four components: partnership with the BMGF Digital Farmer Services portfolio, (2) partnership with GSMA on MNO-agribusiness investments, (3) support to GODAN on open data for ag, and (4) a new demand-driven facility to support country offices and other UK ODA with technical assistance for programme design and piloting new technologies.</t>
  </si>
  <si>
    <t>Road transport</t>
  </si>
  <si>
    <t>Investment in the Horn of Africa’s to support full and inclusive trade and economic  growth potential of the region by developing and improving key roads, enabling trade cross borders and enhancing local economic development.</t>
  </si>
  <si>
    <t>Other(Health)</t>
  </si>
  <si>
    <t>The second phase of this programme aims to contribute to the goal of generating high quality evidence linking agriculture and food systems to healthy, safe, nutritious diets.  It builds on the strong performance under the initial phase of IMMANA, as evidenced in the External Mid-Term Review.  The purpose of the programme will be to stimulate innovations in robust methodological approaches to impact assessment in agriculture and human nutrition/health, including the development of novel indicators and metrics.</t>
  </si>
  <si>
    <t>The purpose is to generate evidence that will strengthen the effectiveness of agricultural programmes to support and rebuild agriculture during protracted crisis. The programme will strengthen the evidence base on how to effectively deliver agricultural programmes and influence policies across different types of protracted crisis, including those in fragile and conflict-affected states.  In five years we would expect the following outcomes:  •	New research investments and collaboration enhance and inform the evidence base on both agricultural policies and programmes.  •	New approaches, interventions and technologies are tested and scaled up where successful. •	Promotion and implementation of more rigorous evaluation designs in agriculture for nutrition.   •	Better prioritisation of resources, better value for money.</t>
  </si>
  <si>
    <t>This programme will focus DFID economic development assistance to the Occupied Palestinian Territories (OPTs) in the areas of water, electricity, access &amp; movement and trade, and fiscal losses and customs. Programme activities will support institutional capacity building and infrastructure development, working closely with the Palestinian Authority and Government of Israel. The overarching goal is to support economic growth and job creation in the OPTs.</t>
  </si>
  <si>
    <t>Continue to contribute to national debate on economic costs and benefits of unilateral and regional actions on mitigation and adaptation; to raise awareness about the urgency of climate change challenges and their potential socioeconomic impact on Indonesia, while informing other stakeholders (e.g., civil society, academia, media, nongovernment organizations, private sector, and aid agencies) of the same; and to indirectly support government and private sector actions in Indonesia to mitigate and adapt to climate change.</t>
  </si>
  <si>
    <t>Relief co-ordination and support services</t>
  </si>
  <si>
    <t>To improve the effectiveness and targeting of humanitarian delivery in Yemen through the provision of independent oversight. The UK delivers humanitarian support on a large scale in Yemen, but due to the conflict, it has no staff in the country. This programme will check that programmes are delivering the intended benefits and help ensure that programmes provide a holistic range of support to those most in need.</t>
  </si>
  <si>
    <t>To provide support for the operation of the Climate Resilience Execution Agency of Dominica from 2019-2023  in order to implement Dominica’s climate resilience and recovery plan. The Climate Resilience Execution Agency of Dominica is expected to support delivery of key recovery and reconstruction projects, build capacity and transform systems in the public sector so that Dominica is able build back better post Hurricane Maria and quickly recover from future disasters.</t>
  </si>
  <si>
    <t>General Environment Protection</t>
  </si>
  <si>
    <t>To provide support to Ethiopian Government for its industrialization agenda that focuses on light manufacturing, priority sectors, financial deepening and investment climate.</t>
  </si>
  <si>
    <t>The over-arching ambition is to raise global awareness, action and investment into climate resilience and adaptation.</t>
  </si>
  <si>
    <t>To improve water governance and management issues in Pakistan to be able to adapt to changing climate while ensuring environmental sustainability, with a focus on collaboration and engagement with provinces, research and media engagement.</t>
  </si>
  <si>
    <t>To deliver sustainable, water, sanitation and hygiene (WASH) and nutrition services to the poor in Mozambique. It will focus in areas of high child malnutrition, and address the specific needs of women and adolescent girls. It will build on the success of the current WASH programme, using performance indicators to drive the sustainability and equity of government and private sector service delivery at sub-national level. The project will use evidence to influence policies and strategies that will lead to better health and nutritional outcomes for the poor. The programme will also build human capital for longer term economic development.</t>
  </si>
  <si>
    <t>Working in partnership with BMGF to fund a portfolio of agricultural technology investments to secure global food supplies, with a strong focus on tackling global plant health threats through improved data, monitoring and delivery of new technologies in sub-Saharan Africa and South Asia. The programme will promote climate resilient food systems and sustainable agriculture productivity for smallholders by science based approaches to tackle plant and animal pest and disease threats, increasingly driven by climate change and pressures on natural resources.</t>
  </si>
  <si>
    <t>To save lives and reduce the impacts of shocks, like droughts, hurricanes and floods through enabling earlier and more effective response and faster recovery. It provides finance to support governments and humanitarian agencies to use risk financing instruments, like insurance and contingent credit, to access more rapid finance in emergencies, and to strengthen preparedness of local systems for disaster response and recovery. It will focus on disasters, but will develop over time to cover a wider range of risks, including famine.</t>
  </si>
  <si>
    <t>Working in partnership with the Bill &amp; Melinda Gates Foundation on two major co-investments in wheat crop improvement, DFID’s funding will increase the nutritional quality and disease resistance of wheat crops, building the resilience of smallholder farmers in Sub-Saharan Africa and South Asia, and contributing to global food security in the face of climate change, and emerging plant disease and pest threats. Securing global wheat crops through wheat breeding includes improving heat tolerance and increasing climate resilience in the crop varieties.</t>
  </si>
  <si>
    <t>This programme focuses on addressing the challenge of environmental degradation in Africa and Asia - seeking to improve the condition of natural landscapes in ways that enable people and nature to thrive together.  REDAA will expand the technical knowledge and evidence base for environmental restoration and sustainable natural resources management in Africa and Asia; and develop innovative solutions that address serious environmental challenges and support the design and implementation of sustainable livelihoods strategies for local communities.</t>
  </si>
  <si>
    <t>To accelerate economic transformation in Ghana through developing markets for agriculture and trade, improving resilience to climate change, and creating additional jobs and increased incomes by focusing on the development of high potential value chains in pro-poor sectors, supporting them to become productive, competitive and attractive for investment.</t>
  </si>
  <si>
    <t>The impact will be increased resilience of Africa economies and communities to the impacts of a changing climate, sustainable and environmentally sound economic development and low carbon green energy generation and access.</t>
  </si>
  <si>
    <t xml:space="preserve">To support inclusive and resilient growth by promoting a transformation of Nigeria’s rural economy.  It will do this by addressing the key challenges in environmental, social, and economic dimensions of Nigeria’s food and land-use system. _x000D_
_x000D_
To increase the incomes and climate resilience of 3.79 million poor and vulnerable men and women in Nigeria by: (a) scaling-up Proven climate-smart business models and markets; (b) developing and Piloting new business models that improve productivity, enhance resilience to climate change, and reduce emissions, and (c) supporting enabling Policies for an improved enabling environment for sustainable land and agricultural systems. _x000D_
</t>
  </si>
  <si>
    <t>To achieve UK's manifesto commitment of reducing preventable deaths, the Better Lives for Somali Women and Children will continue to respond to the health and nutrition needs of the Somali people. There will be a continued focus on delivering an essential package of health services. The programme will strengthen the Somali Health Authorities oversight of service provision, which will in turn promote local accountability and allow them increasingly to respond to the needs of their populations. This programme approach aims to support long term sustainability and state building that is part of the wider strategic agenda. There will also be a climate change mitigation component (ICF) within the programme.</t>
  </si>
  <si>
    <t>British Support for Infrastructure Projects will support predominately low and lower middle-income developing country governments procure and finance development-focused infrastructure.</t>
  </si>
  <si>
    <t>The SRP will strengthen government systems in the Sahel so they can better anticipate and mitigate the impacts of severe shocks, including climatic shocks such as drought, that result in recurrent food insecurity. Effective since 2014 with an initial focus on the design and introduction of new foundational, national systems that respond to the impact of climate change, the programme will strengthen emerging government-led systems to be more robust and expand their reach. The programme will invest in early warning systems, strengthening access to climate data to detect deteriorating conditions earlier on, and it will build people’s resilience by helping them to increase and diversify their household income so they can better cope when shocks occur.</t>
  </si>
  <si>
    <t>Water sector policy and administrative management</t>
  </si>
  <si>
    <t>Committed leadership, evidence-based policies and plans, effective institutions, and coordinated action are all needed to end water and sanitation related preventable deaths. Globally and in at least 20 countries in Sub-Saharan Africa and Asia this programme will   Strengthen water leadership by focusing national and international attention on water governance, building political will and fostering collaboration between stakeholders to deliver nationally agreed objectives for water and sanitation.   Generate critical evidence, norms and standards to inform climate-resilient water and sanitation policies and plans and review progress.  Drive progress by focusing national efforts on identifying and resolving bottlenecks to improve sector performance and by linking creditworthy institutions with new sources of finance.</t>
  </si>
  <si>
    <t>This programme will deliver cash transfers to up to 10,125 of Zimbabwe’s most food-insecure people in the urban setting of Chiredzi town. In addition the programme will work on synergies with WFP and other donors to pilot approaches to building the resilience of vulnerable urban populations to economic and climatic shocks.</t>
  </si>
  <si>
    <t>To address the effects of climate change and to reduce environmental degradation in Bangladesh.  The aim of the programme is to systematically improve expertise, implement innovative approaches to adaptation and environmental management, and facilitate the scale-up of proven approaches.  The programme will focus explicitly on building the resilience of poor and vulnerable communities and groups, including women and children. It will support political leadership by engaging youth and civil society to build the case for climate action, and by fostering future generations of Bangladeshi climate experts.</t>
  </si>
  <si>
    <t>A Technical Assistance facility will build capacity of national and subnational governments and vulnerable communities to integrate climate resilience into government-wide policy and planning and also work with the private sector, banks and financial regulators to support the integration of climate-related risks into investment decisions. A portion of the programme budget will be earmarked for coordinated policy work and regional cooperation in specific sectors or themes which require a regional approach where we have existing successful regional partnerships which can be scaled up, and or there is demand from country offices for a multi-country approach. Enable management of the programme including monitoring and evaluation, research, knowledge dissemination, communication, advisory support to country offices if required.</t>
  </si>
  <si>
    <t>The RWEPP aims to increase inclusive access to sustainable and resilient Water, Sanitation and Hygiene (WASH) services, and strengthen the resilience of communities to deal with climate induced disasters. This programme also builds on a long-term cooperation between the British Embassy Kathmandu (BEK) and the Gurkha Welfare Trust (GWT). The programme will finance staff, WASH infrastructure (400 community water supply schemes, WASH facilities in 14 schools and 6 Health Care Facilities, Technical Assistance to 14 Rural Municipalities, capacity building on emergency preparedness and WASH behavior change communication.</t>
  </si>
  <si>
    <t>To strengthen the climate smart agribusinesses, creating jobs, support climate smart land management &amp; services and to remove barriers that stop businesses getting deals.</t>
  </si>
  <si>
    <t>This programme will provide urgent UK lifesaving assistance to DRC, home to one of the largest and most complex humanitarian crises in the world, with the highest number of acutely food insecure people (27.3 million) ever recorded. Operating through the UN and NGOs, CHRESP will provide cash transfers to approximately 214,000 people to tackle acute food insecurity and emergency relief (primarily cash) to 420,000 people to help them cope with a sudden conflict or disaster-related shock. It will also treat 66,000 children under five for severe acute malnutrition and provide 206,000 people with access to healthcare, water, shelter and essential household items.</t>
  </si>
  <si>
    <t>To increase levels of investment – public, private, domestic, and international – in Indonesia’s forests and terrestrial biodiversity in support of the Government of Indonesia’s (GoI) ambitions for economic and social development in ways that directly contribute to its international climate commitments. The programme will achieve this by partnering with Indonesia to increase investment in conserving intact forests, restoring peat and other degraded lands, accelerating reforestation, preventing fires, tackling the key drivers of deforestation, and facilitating growth of ‘forest-friendly’ small and medium-scale businesses. INAFOR will form the UK’s principal contribution in the forest and land sector towards Indonesia’s commitment to reducing its carbon emissions by 41% against ‘business as usual’ growth, a commitment which is described by the Government of Indonesia as its ‘high ambition scenario’ and which is conditional on sufficient international support.</t>
  </si>
  <si>
    <t>As FCDO Yemen’s flagship programme it will provide immediate life-saving assistance to those most in need (including women and marginalised groups) and ensure a more sustainable response to on-going high humanitarian needs and unexpected shocks in this protracted crisis context.</t>
  </si>
  <si>
    <t>Yemen’s economic crisis exacerbates humanitarian need and political instability. With 90% of Yemen’s food imported, prices are rising – a major factor behind famine risk. Meanwhile, rising public discontent over currency instability and food prices could trigger Government collapse, undermining the peace process. The programme will provide funding to preserve and strengthen institutional capacity, help maintain access to trade finance to enable the continued flow of imports and stabilise food prices. Improved policies will help to stabilise the exchange rate and macroeconomy, reduce food price inflation and avoid further escalation of humanitarian needs. The programme will benefit populations across the country, by lowering the cost of food and increase access to hard currency.</t>
  </si>
  <si>
    <t>To tackle water scarcity, build adaptation and resilience and scale up International Climate Finance in the Middle East and North Africa.</t>
  </si>
  <si>
    <t>To deliver immediate support to the most vulnerable in urban and rural contexts in response to the impact of Covid-19 over the last year and the February coup. It will supplement humanitarian responses in Rakhine and Kachin, supporting community and household resilience to maintain future productive capacity, and bolster community nutrition and food security.   United Kingdom support will meet Foreign Commonwealth and Development Office Myanmar’s new strategic priorities to support the most vulnerable, reaching 1 million more poor and excluded people. In addition, the programme will provide direct support to raise the income and nutrition of displaced people, and conflict-affected people in urban contexts including migrants, and the rural poor.</t>
  </si>
  <si>
    <t>Secondment to the Green Climate Fund focussing on adaptation projects in Africa and aiming to contribute towards an improved quality and quantity of GCF pipeline projects from Africa, agree a policy on allocation of concessional finance to countries based on income and need influenced by stronger African voices, identify barriers for low carbon markets and design interventions to open markets in the future and, encourage greater leverage of private finance for climate resilient, low carbon investments.</t>
  </si>
  <si>
    <t>To expand access and improve education outcomes for 36,100 Girls in Zambia by increasing the number of secondary schools and improving teaching quality in rural areas</t>
  </si>
  <si>
    <t>Tackling climate change, environmental degradation and biodiversity loss are priorities for UK foreign policy. Together they present some of the biggest threats to progress on sustainable development and poverty reduction with their impacts disproportionately affecting the poor and the vulnerable.  In an environment of uncertainty arising from the COVID-19 pandemic, green and inclusive approaches offer an opportunity for sustainable recovery and growth. As post COVID-19 economic recovery packages are designed and rolled out, there is a strong opportunity to link them substantively to the planning and investment decision making undertaken in the ‘Nationally Determined Contribution’ (NDC) and National Adaptation Plan (NAP) processes.  FCDO will provide an investment to deliver technical assistance for MDB recovery packages. The core objective is to support developing countries in their efforts to accelerate the transition to low-carbon, inclusive and resilient economies.</t>
  </si>
  <si>
    <t>On the 15th Aug 2021 the Taliban took effective control of Afghanistan. The situation in remains unstable and could rapidly deteriorate. Protection concerns, on-going conflict, lack of basic services, food insecurity and a deteriorating economy are all potential drivers of UNHCR estimates that the number of displaced will rise, both internally and across borders. A potential worst-case scenario envisages over 515,000 newly displaced refugees fleeing across the orders into the region. The programme will be in two phases - the first providing up to £10 million to international partners to support preparedness activities in targeted countries, including pre-positioning of essential life-saving supplies. A second phase provides up to £20 million to support a scale up support should there be large-scale movements into neighbouring countries. Support is provided on a no-regrets basis and is to ensure improved capacity in provision of protection and life-saving humanitarian assistance.</t>
  </si>
  <si>
    <t>To transform how developing countries access climate finance, in turn supporting implementation of more ambitious and integrated climate action.  The programme will offer governments access to faster and more efficient funding to deliver their national climate &amp; development plans. For example, donor climate finance will be coordinated and mobilised to deliver a national strategy (like the UK’s Ten Point Plan for a Green Industrial Revolution); the strengthening of a specific sector (e.g. improving the resilience of the water sector); or delivering a package of policy actions (e.g. for a clean energy transition). This moves away from project-based finance towards the implementation of economy and sector-wide strategies.  This ensures that public climate finance responds to country need, minimises duplication and offers a coherent approach. It will encourage confidence to pursue higher climate ambition enabling them to recover faster and deliver climate action at scale.</t>
  </si>
  <si>
    <t>This programme seeks to catalyse climate action in Iraq by supporting activities to increase climate ambition.  Iraq ratified the Paris Agreement on January 14, 2021. In October 2021, the Government of Iraq (GoI) signed their first National Determined Contribution (NDC), which will be presented at COP26. The GoI has asked for support to deliver climate mitigation and adaptation objectives. This programme will support the GOI transition to a low-carbon and climate-resilient economy. Iraq is highly dependent on oil, accounting for 90% of revenue and 37% of GDP. Iraq is exposed to declining oil demand and climate impacts, including water shortages, desertification and emissions, compounded by rapid population growth.</t>
  </si>
  <si>
    <t>Sudan’s Humanitarian Preparedness and Response will contribute to reducing excess mortality and morbidity resulting from conflict, climate related hazards, disease outbreaks and economic shocks by: 1. Providing life-saving humanitarian assistance to the most vulnerable people facing ongoing crisis, with a focus on protection services, cash transfers and community management of acute malnutrition. 2. Preparing for and responding to sudden crises and spikes in need through country-based contingency funds. A flexible internal crisis risk facility will strengthen UK preparedness to respond to major disasters in Sudan. 3. Strengthening the effectiveness of in-country humanitarian preparedness and response. A flexible Enabling Facility will provide third-party services and technical assistance to improve gathering and analysis of data on risks and needs and early warning systems, monitoring and accountability mechanisms, and a shift to locally led interventions.</t>
  </si>
  <si>
    <t>The Ethiopia Crises to Resilience (EC2R) programme is aimed to alleviate the impact of the conflict and drought on the poorest Ethiopians. The programme tries to address urgent humanitarian needs while maintaining the delivery of essential services across the country.</t>
  </si>
  <si>
    <t>To alleviate poverty by working with partner countries to accelerate climate change mitigation by supporting them to improve the capacity and capability of key institutions (public, private, and civil society), addressing barriers and constraints to clean growth, pursue opportunities for greater climate ambition and enable access to climate finance</t>
  </si>
  <si>
    <t>Other Multisector</t>
  </si>
  <si>
    <t>Urban development and management</t>
  </si>
  <si>
    <t xml:space="preserve">To support key megacities in developing countries to mobilise local political and technical leadership on net-zero, by implementing low-carbon and climate-resilient urban development policies, plans and projects, and in so doing shaping stronger national and international ambition._x000D_
_x000D_
</t>
  </si>
  <si>
    <t>To stabilise the deforestation frontier in the areas of Colombia most acutely threatened by deforestation and affected by conflict, by improving land systems and usage rights, building capacity to effectively tackle environmental crime, and promoting sustainable forest livelihoods and enterprises.</t>
  </si>
  <si>
    <t>To accelerate the implementation of the Nationally Determined Contributions of key countries by catalysing and mobilising strategic private sector investments in sustainable infrastructure, starting in Latin America. It supports partner countries to achieve their emission reduction commitments by mobilising private investment into low-carbon infrastructure. Public and private sector Technical Assistance, and blended finance investments. It works with four partner countries: Brazil, Colombia, Mexico, and Peru.</t>
  </si>
  <si>
    <t>Renewable Energy Performance Platform is a private finance investment vehicle to mobilise private sector development activity and investment in small and medium scale renewable energy projects in sub-Saharan Africa. This is through providing technical assistance, development capital and ‘viability gap’ financing, giving communities access to clean energy supplies and avoiding greenhouse gas emissions.</t>
  </si>
  <si>
    <t>This  intervention  will  provide  reliable  solar  power  to  hospitals  to  ensure  the  availability  of referral  services  that  are  critical  to  ending  the  preventable  deaths  of  women  and  children.  Specifically it will: install  stand-alone  solar  systems  that will  be  the  primary power source for off-grid hospitals,  and  reliable  back-up  power for  key referral  facilities that  currently  have unreliable grid power; and work  with  the  Ministry of Health and Sanitation (MOHS) and  potential  suppliers  to ensure a  sustainable  maintenance regime for FCDO funded systems, while supporting ongoing efforts to develop a sector wide maintenance approach.</t>
  </si>
  <si>
    <t>Other(Emergency Response)</t>
  </si>
  <si>
    <t>Immediate relief and recovery through shelter assistance, WASH, multi-purpose cash and in-kind support to reduce adverse impact of Pakistan 2022 floods and strengthen the rehabilitation capacities of affected communities</t>
  </si>
  <si>
    <t>The Ukraine Resilience and Energy Security Programme (URES) aim is to strengthen access to the European power grid; support more efficient use of energy; and decrease reliance on hydrocarbons. Concept note was signed off pre-invasion and the programme is under design. £17m has been approved outside of usual rules to provide emergency support. £45m will be provided over the next two years to support energy security for Ukraine and ensure that UK expertise and innovation continues to be made available for reconstruction efforts.</t>
  </si>
  <si>
    <t>The Ayrton Fund is a £1bn UK spending commitment on clean energy innovation fund. This spend comes from two of the UK's ODA research and development funds.</t>
  </si>
  <si>
    <t>Climate eligible spending from two of the UK's ODA research and development funds</t>
  </si>
  <si>
    <t>$1=0.727 GBP</t>
  </si>
  <si>
    <t>Climate Leadership in Cities (CLIC)</t>
  </si>
  <si>
    <t xml:space="preserve">The project aims to support cities in developing countries to plan for, and implement, ambitious climate actions. It will provide technical assistance to 15 megacities in Asia and South America to develop climate action plans consistent with the Paris Agreement, support 10 – 12 cities to develop investable business cases for climate action through the C40 Cities Finance Facility, and fund a global research and national advocacy component (in China and Mexico) to help remove barriers to city action.
https://devtracker.fcdo.gov.uk/projects/GB-GOV-13-ICF-0003-CLIC/summary </t>
  </si>
  <si>
    <t>Renewable Energy Performance Platform (REPP)</t>
  </si>
  <si>
    <t xml:space="preserve">The REPP programme provides support to private sector developers of small scale renewable energy projects in sub-Saharan Africa. REPP supports solar, hydro, biomass, biogas, geothermal, and wind projects up to 25MW installed capacity (up to 50MW for wind). REPP provides technical assistance direct to project developers, provides pre-construction and bridging loans, post-construction financing, and equity financing.
https://devtracker.fcdo.gov.uk/projects/GB-GOV-13-ICF-0013-REPP/summary </t>
  </si>
  <si>
    <t>China</t>
  </si>
  <si>
    <t>Mexico</t>
  </si>
  <si>
    <t>Malaysia</t>
  </si>
  <si>
    <t>South Africa</t>
  </si>
  <si>
    <t xml:space="preserve">The 2050 Calculator is a revolutionarily open, transparent and interactive energy model, which was originally developed by the Department of Energy and Climate Change (DECC) (now part of BEIS -the Department for Business, Energy and Industrial Strategy) to help the UK Government plan the country’s low-carbon transition in an evidence-based way. It will also be created in collaboration with the governments of ten developing countries to assist them in creating their own versions of the UK's 2050 calculator. The calculator will be developed to explore global scenarios, illustrating the impacts of these scenarios on climate change.
https://devtracker.fcdo.gov.uk/projects/GB-GOV-13-ICF-0028-2050C/summary </t>
  </si>
  <si>
    <t>Market Accelerator for Green Construction (MAGC)</t>
  </si>
  <si>
    <t xml:space="preserve">The Market Accelerator for Green Construction (MAGC) aims to drive the financing and construction of greener buildings in emerging markets within developing countries. The programme is a partnership between the UK and the International Finance Corporation (IFC), with the UK contributing into two IFC trust funds set up for MAGC. It aims to build demonstration portfolios of green construction at scale, reducing emissions, mobilising new finance and inspiring markets to shift towards the new energy efficient buildings of the future.
https://devtracker.fcdo.gov.uk/projects/GB-GOV-13-ICF-0032-MAGC/summary </t>
  </si>
  <si>
    <t>Clean Energy Innovation Facility (CEIF) - Industrial Decarbonisation</t>
  </si>
  <si>
    <t>Clean Energy Innovation Facility (CEIF)- Artificial Intelligence and Digitalisation Fund</t>
  </si>
  <si>
    <t>Clean Energy Innovation Facility (CEIF)- Sustainable Cooling</t>
  </si>
  <si>
    <t>Negative ODA flow</t>
  </si>
  <si>
    <t>A number of projects have returned ODA, until this money is respent it counts as negative ODA which we have recorded against the appropriate themes.</t>
  </si>
  <si>
    <t>Blue Ventures</t>
  </si>
  <si>
    <t>Biodiversity</t>
  </si>
  <si>
    <t>Forest Development</t>
  </si>
  <si>
    <t xml:space="preserve">The programme operates in Madagascar and Indonesia, working with local coastal communities to protect and restore mangrove habitat, create new sustainable livelihoods, support community health and women's empowerment and increase climate resilience. </t>
  </si>
  <si>
    <t>Adminstration Costs</t>
  </si>
  <si>
    <t>Cities For Forests</t>
  </si>
  <si>
    <t xml:space="preserve">Cities4Forests finances activities that help decision makers and officials in cities, in a number of developing countries, access tools, resources and technical assistance that can support them in developing policies and interventions to protect and restore forests. </t>
  </si>
  <si>
    <t>Taskforce on Nature-related Financial Disclosures (TNFD)</t>
  </si>
  <si>
    <t xml:space="preserve">The TNFD's mission is to create a framework for organisations to report and act on evolving nature-related risks and opportunities, with the ultimate aim of supporting a shift in global financial flows away from nature-negative outcomes and towards nature positive-outcomes. </t>
  </si>
  <si>
    <t>Ocean Risk and Resilience Action Alliance (ORRAA)</t>
  </si>
  <si>
    <t>Environmental Management and adminstration management</t>
  </si>
  <si>
    <t xml:space="preserve">ORRAA brings together the finance and insurance sectors, governments, non-profits, and stakeholders from the Global South to pioneer finance and insurance products that incentivise investment into nature-based solutions in coastal and marine areas, with a focus on protecting the regions and communities that need it most. </t>
  </si>
  <si>
    <t>Global Plastic Action Partnership (GPAP)</t>
  </si>
  <si>
    <t>Disaster Risk Reduction</t>
  </si>
  <si>
    <t xml:space="preserve">The Global Plastics Action Partnership aims to avert plastic pollution from source to sea by 2025, by fast-tracking circular economy solutions. It provides a public-private collaboration platform to help translate political commitment to address plastic pollution into tangible strategies and investible actions plans.  </t>
  </si>
  <si>
    <t>Ocean Country Partnership Programme (OCPP)</t>
  </si>
  <si>
    <t>The OCPP is a technical assistance and capacity building programme focused on marine pollution, marine biodiversity and sustainable seafood.</t>
  </si>
  <si>
    <t>Cross Cutting</t>
  </si>
  <si>
    <t>Mobilising finance for coral reef protection and restoration projects</t>
  </si>
  <si>
    <t>Cross-cutting World Bank ocean programme, including: sustainable fisheries and aquaculture; tackling marine pollution; sustainable blue industries; coastal and marine area management.</t>
  </si>
  <si>
    <t>201575 Renewable Energy and Adaptation Climate Technologies (Africa Enterprise Challenge Fund)</t>
  </si>
  <si>
    <t>To stimulate private sector investment in developing low cost, clean energy and climate change technologies and services, such as solar power, biomass energy, irrigation and crop insurance products for small holder farmers. Every business supported by REACT must demonstrate a positive impact on the rural poor through increased incomes, employment and productivity or by reducing costs.</t>
  </si>
  <si>
    <t>201724 Forest Governance, Markets and Climate</t>
  </si>
  <si>
    <t>201733 Climate Public Private Partnership Programme (CP3)</t>
  </si>
  <si>
    <t>201857 Market Development in Northern Ghana</t>
  </si>
  <si>
    <t>To improve incomes and increase resilience of poor farmers and small-scale rural entrepreneurs in Northern Ghana</t>
  </si>
  <si>
    <t>201879 I2I - Ideas to Impact - Testing new technologies and innovative approaches to address development challenges.</t>
  </si>
  <si>
    <t>201884 SHEAR - Science for Humanitarian Emergencies and Resilience</t>
  </si>
  <si>
    <t>202098 Rural and Agriculture Markets Development programme for Northern Nigeria (PrOpCom Mai-karfi)</t>
  </si>
  <si>
    <t>202328 Khyber Pukhtunkhwa Education Sector Programme</t>
  </si>
  <si>
    <t>To improve primary and secondary education in Khyber Pakhtunkhwa by providing up to £283.2 million in technical assistance, financial aid and infrastructure support which aims to benefit all primary and lower secondary children in the province by 2021. This programme targets primary enrolment specifically girl child enrolment and female literacy which contributes towards Sustainable Development Goals 4 and 5. The programme has supported on average 155,837 children (including 69,702 girls) since 2016 to gain a quality education, and indirectly benefits all 3.4 million  primary school children enrolled in public schools in the province. The programme also provided solar panels to public girls schools in some of the most underserved districts of southern KP, aiming to improve the learning environment of 67,500 school children in 620 primary and middle public schools in rural areas.</t>
  </si>
  <si>
    <t>202495 Enterprise and Assets Growth Programme</t>
  </si>
  <si>
    <t>Improved Micro Small and Medium Enterprise access to appropriate financial services translating into higher economic benefits for state, and poor and marginalised groups, in Pakistan. EAGR programme will also contribute to the UK government commitment to respond to the challenges and opportunities of climate change by making green investments in SMEs within Pakistan which is an ODA eligible country.</t>
  </si>
  <si>
    <t>202745 Investments in Forests and Sustainable Land Use</t>
  </si>
  <si>
    <t>202762 Supporting Indian Trade and Investment for Africa</t>
  </si>
  <si>
    <t>202775 South Asia Water Governance Programme (SAWGP)</t>
  </si>
  <si>
    <t>To improve the management of water within and between South Asian countries, reducing poverty by enabling adaptation to climate change and reducing the risk of conflict over water resources. By 2018, 500 million people living in river basins will benefit from improved water management by reducing their risk of exposure to flooding and drought and enhancing regional security by improving cooperation between governments</t>
  </si>
  <si>
    <t>202817 Adaptation for Smallholder Agricultural Programme (ASAP)</t>
  </si>
  <si>
    <t>202921 Building Resilience and Adaptation to Climate Extremes and Disasters</t>
  </si>
  <si>
    <t>To help up to 10 million people, especially women and children, in developing countries cope with extreme climate and weather events such as droughts, cyclones and floods (climate extremes). This will be achieved by doing three things. By making grants to civil society organisations to scale up proven technologies and practices in the Sahel, sub-Saharan Africa and South Asia that help people withstand, and more quickly recover, from climate extremes. By identifying the best ways of doing this, and share this knowledge globally to increase the programme’s overall impact. By supporting national governments to strengthen their policies and actions to respond to climate extremes. These will all contribute to the Millennium Development Goals on the eradication poverty and hunger, and environmental sustainability, and also respond to the Humanitarian and Emergency Response Review recommendation that DFID should integrate the threat from climate change into a Disaster Risk Reduction.</t>
  </si>
  <si>
    <t>202957 Results Based Financing for Low Carbon Energy Access</t>
  </si>
  <si>
    <t>203161 Private Sector Development programme in the Democratic Republic of Congo</t>
  </si>
  <si>
    <t>203185 Asia Regional Resilience to a changing climate (ARRCC)</t>
  </si>
  <si>
    <t>203186 Rural Access Programme 3</t>
  </si>
  <si>
    <t>To improve road access for 800,000 members of rural communities in the Western Region of Nepal, thereby improving economic opportunities and increasing access to markets and social services throughout the year. The project will lift 20,000 people out of poverty through access to work, skill trainings, and will promote equal opportunities for women. The project aims to contribute towards sustainable poverty reduction through investments in high value crops and will lay the foundations for private sector led development in the poorest region in the country. Climate variability and climate change are integrated in building new roads and maintaining existing roads through the programme.</t>
  </si>
  <si>
    <t>203272 Strengthening Health Facilities in the Caribbean</t>
  </si>
  <si>
    <t>203427 Accelerating Investment and Infrastructure in Nepal</t>
  </si>
  <si>
    <t>203444 CDC Programme of Support in Africa and South Asia (2015-2023)</t>
  </si>
  <si>
    <t>To enable CDC to scale up its activity of investing and lending to support the building of businesses in developing countries, to create jobs and make a lasting difference to people’s lives in some of the world's poorest places. CDC is DFID’s main vehicle for investing in private companies in Africa and South Asia. CDC encourages capital investments from other private investors by being a first mover, demonstrating to other investors that commercial returns are possible in these frontier markets, and by sharing risk and expertise. The additional equity from DFID will enable CDC to meet demand for capital in its target markets and allow CDC to sustain a higher volume of more developmental investments across priority regions and business sectors</t>
  </si>
  <si>
    <t>203469 African Risk Capacity (ARC)</t>
  </si>
  <si>
    <t>203488 Transparency and Right to Information</t>
  </si>
  <si>
    <t>203491 Support to Bangladesh’s National Urban Poverty Reduction Programme (NUPRP)</t>
  </si>
  <si>
    <t>203516 Monitoring , Evaluation and Learning from  the International Climate Fund</t>
  </si>
  <si>
    <t>The purpose of the programme is to provide the evidence and learning to increase the effectiveness and measure the impact of the UK’s international climate funding.</t>
  </si>
  <si>
    <t>203674 Solar Nigeria Programme</t>
  </si>
  <si>
    <t>203835 FCFA - Future Climate For Africa</t>
  </si>
  <si>
    <t>203842 Managing Climate Risks for Urban Poor</t>
  </si>
  <si>
    <t>203844 Research on Growth and High Volume Transport in Low Income Countries</t>
  </si>
  <si>
    <t>203852 Pathways to Prosperity for Extremely Poor People in Bangladesh (PPEPP)</t>
  </si>
  <si>
    <t>Enable 1 million people to exit extreme poverty and access a sustained pathway to prosperity, while actively promoting public and private provision of the core services required to eradicate extreme poverty.</t>
  </si>
  <si>
    <t>203871 Energy Security and Resource Efficiency in Somaliland</t>
  </si>
  <si>
    <t>To support Somaliland in diversifying its energy mix, enhancing resilience and facilitating an enabling institutional and regulatory environment for the expansion of access to electricity.</t>
  </si>
  <si>
    <t>203998 Green Mini-Grids Kenya</t>
  </si>
  <si>
    <t>Support for project preparation and leveraging of private investment in Green Mini-Grids (GMGs) in Kenya</t>
  </si>
  <si>
    <t>204012 Northern Uganda: Transforming the Economy through Climate Smart Agribusiness (NU-TEC)</t>
  </si>
  <si>
    <t>204045 Urban Water for Sudan (UW4S)</t>
  </si>
  <si>
    <t>204059 Supporting Structural Reform in the Indian Power Sector</t>
  </si>
  <si>
    <t>204270 Africa Division funding to the African Agriculture Development Company (AgDevCo)</t>
  </si>
  <si>
    <t>AgDevCo is a specialised investor and project developer focused exclusively on early stage Small and Medium Enterprise agribusiness in Sub Saharan Africa. AgDevCo deploys patient capital and technical assistance to build profitable businesses that contribute to food security, drive economic growth and create jobs and income in rural areas and contribute to farmers’ resilience to climate change. AgDevCo currently operates in Sierra Leone, Ghana, Cote D'Ivoire, Rwanda, Kenya, Malawi, Mozambique, Tanzania, Uganda, Zambia.</t>
  </si>
  <si>
    <t>204338 Sustainable Urban Economic Development Programme (SUED)</t>
  </si>
  <si>
    <t>204369 Corridors for Growth</t>
  </si>
  <si>
    <t>To increase Tanzania’s infrastructure for trade in three ways (i) Co-financing the Dar Port expansion together with the World Bank and Tanzania Port Authority will double port capacity and enable Tanzania’s entire trade volume to increase by two thirds. (ii) Project preparation funding for six more major regional transport projects are expected to catalyse up to £600m of development finance incorporating climate resilent design. (iii) Launching a new approach to Public-Private Partnerships will improve infrastructure in municipal areas and build capacity for larger PPP’s in the future.The programme is expected to reduce the costs of doing business in Tanzania, contributing to growth, more jobs and lower poverty. The short-term beneficiaries will be users such as traders, logistics providers and public citizens. International business including from the UK will benefit from better access to trade.In the medium to long run employment is expected to increase from indirect effects.</t>
  </si>
  <si>
    <t>204477 Exiting Poverty in Rwanda</t>
  </si>
  <si>
    <t>204495 Support to Trademark East Africa Rwanda (TMEA) Rwanda Country Programme - Strategy II</t>
  </si>
  <si>
    <t>204603 Multi-Year Humanitarian Programme in Pakistan</t>
  </si>
  <si>
    <t>204624 WISER - Weather and climate Information and SERvices for Africa</t>
  </si>
  <si>
    <t>204637 Africa Clean Energy Programme (ACE)</t>
  </si>
  <si>
    <t>204640 Zambia Health Systems Strengthening Programme</t>
  </si>
  <si>
    <t>The Zambia Health Systems Strengthening programme aims improve the health of women and girls in Zambia across the continuum of care from birth, childhood and motherhood.  This together with our other parallel interventions to strengthen the health system, will by 2021 result in a reduction in child and maternal deaths by 25% and 15% respectively and contribute towards attainment of the sustainable development goal for health.  The nutrition status of 500,000 children, women and young girls will be improved and 270,000 girls and women gain access to family planning.</t>
  </si>
  <si>
    <t>204656 Building Urban Resilience to Climate Change in Tanzania</t>
  </si>
  <si>
    <t>204702 Sanitation, Water and Hygiene for the Rural Poor</t>
  </si>
  <si>
    <t>DFID will support the establishment of sustainable sanitation and water supplies for up to 7.5 million poor and vulnerable people. Its main emphasis is sanitation, reflecting the fact that for every person lacking access to safe water, three lack access to appropriate toilets. Sanitation will be complemented by improved water supplies in water scarce areas. 1,500 schools and health care facilities will also be targeted by Water, Sanitation and Hygiene interventions to maximise the project’s impact, especially its impact on women and girls. The project will be implemented in rural areas in low and lower-middle income countries, primarily targeting a number of Least Developed Countries in chiefly in sub-Saharan Africa and South /South East Asia, characterised by poor access to sanitation.</t>
  </si>
  <si>
    <t>204764 CGIAR 2017-22, Support to develop and deploy the next generation of agriculture technology to support poor farmers by the international agriculture research organisation the CGIAR, 2017-22</t>
  </si>
  <si>
    <t>204773 Applied Research on Energy and Growth</t>
  </si>
  <si>
    <t>204794 Infrastructure for Climate Resilient Growth in India</t>
  </si>
  <si>
    <t>204804 Accountability in Tanzania Programme - Phase II</t>
  </si>
  <si>
    <t>To empower Tanzanian citizens and strengthen civil society by providing grants and capacity building support to selected civil society organisations, to increase the accountability and responsiveness of government. This contributes towards the Millenium Development Goals by ensuring Tanzanians are increasingly able to exercise their rights as citizens.</t>
  </si>
  <si>
    <t>204837 BRILHO - Energy Africa Mozambique</t>
  </si>
  <si>
    <t>204842 Promoting Conservation Agriculture in Zambia</t>
  </si>
  <si>
    <t>To raise agricultural productivity in Zambia, particularly small scale farmers, using climate smart agriculture techniques and facilitating commercial relationships with agriculture companies</t>
  </si>
  <si>
    <t>204867 TEA - Transforming Energy Access</t>
  </si>
  <si>
    <t>204888 Building Resilience Through Asset Creation and Enhancement II – South Sudan (ICF Programme)</t>
  </si>
  <si>
    <t>204903 Somali Health and Nutrition Programme (SHINE) 2016-2021</t>
  </si>
  <si>
    <t>Improve the health of Somalis which leads to improved human development and economic development outcomes for Somalia.</t>
  </si>
  <si>
    <t>204940 Improving Market Systems for Agriculture in Rwanda IMSAR</t>
  </si>
  <si>
    <t>204941 Sustainable Inclusive Livelihoods through Tea Production in Rwanda</t>
  </si>
  <si>
    <t>Cameroon</t>
  </si>
  <si>
    <t>204956 CONGO - Improving Livelihoods and Land Use in Congo Basin Forests</t>
  </si>
  <si>
    <t>To improve the the livelihoods of forest dependent communities and reduce deforestation in the Congo Basin by providing support to forest zoning, independent forest monitoring, civil society advocacy and the strengthening of legal frameworks for community forestry, as well as direct investments in community forest enterprises. The programme is expected to benefit 2.4million beneficiaries (direct and indirect). The programme will also have a demonstration effect, building a body of evidence on Community Forestry in the Congo Basin.</t>
  </si>
  <si>
    <t>204984 Climate Smart Development for Nepal</t>
  </si>
  <si>
    <t>205027 Delivering climate resilient Water, Sanitation and Hygiene in Africa and Asia</t>
  </si>
  <si>
    <t>205045 Zimbabwe Resilience Building Fund Programme (ZRBF)</t>
  </si>
  <si>
    <t>To improve the resilience capacity of households affected by climatic shocks and trends through inclusive economic development. The programme will have a risk financing mechanism to make timely, appropriate and predictable funding available for communities that experience large scale humanitarian shocks. The program will also build evidence to improve the policy environment and stimulate service provision to enhance household and community resilience.</t>
  </si>
  <si>
    <t>205082 Rural Water for Sudan (RW4S)</t>
  </si>
  <si>
    <t>205118 Commercial Agriculture for Smallholders and Agribusiness</t>
  </si>
  <si>
    <t>205126 Facility for Oil Sector Transformation II</t>
  </si>
  <si>
    <t>205128 Somalia Humanitarian and Resilience Programme (SHARP) 2018-2022</t>
  </si>
  <si>
    <t>205138 Post-Earthquake Reconstruction in Nepal - Building Back Better</t>
  </si>
  <si>
    <t>205142 The India-UK Global Partnership Programme on Development</t>
  </si>
  <si>
    <t>strengthened UK-India global development partnership that will facilitate the sharing of development experience, expertise and policy positions</t>
  </si>
  <si>
    <t>205157 UK Caribbean Infrastructure Fund</t>
  </si>
  <si>
    <t>205188 Increasing access to electricity in Sierra Leone</t>
  </si>
  <si>
    <t>205195 Rehabilitation of Freetown’s Water Supply System</t>
  </si>
  <si>
    <t>205222 Cities and Infrastructure for Growth (CIG)</t>
  </si>
  <si>
    <t>205226 Manufacturing Africa - Foreign Direct Investment</t>
  </si>
  <si>
    <t>205231 Centre for Disaster Protection (CDP)</t>
  </si>
  <si>
    <t>205238 Financial Sector Deepening Africa (FSDA) Platform</t>
  </si>
  <si>
    <t>205258 Green Economic Growth for Papua</t>
  </si>
  <si>
    <t>205271 Support to the International Agriculture Research Centres developing and delivering agriculture technologies and knowledge to reduce poverty, hunger and adapt to climate change.</t>
  </si>
  <si>
    <t>300003 Strengthening disaster resilience in Nepal</t>
  </si>
  <si>
    <t>300028 LINKS – 'Powering Economic Growth in Northern Nigeria'</t>
  </si>
  <si>
    <t>300067 Water, Environmental Sanitation and Hygiene Programme</t>
  </si>
  <si>
    <t>To provide Water sanitation and hygiene services in Freetown. Establishing and expanding sustainable waste management services in three large towns and improving water, sanitation and hygiene services in rural areas and in two small towns.</t>
  </si>
  <si>
    <t>300110 Smart Urban Development in Indian States (SmUDI)</t>
  </si>
  <si>
    <t>Partnering India - UK to support Indian cities on delivering smart urbanisation, and removal of market access barriers for raising finance for urban infrastructure. The technical support will bring the best expertise from the UK to help create economically vibrant, safe and climate resilient cities in India. This engagement would enable UK India to partner on laying foundations for the Urban Innovation ecosystems which shall deliver data driven governance and enhanced business engagements using open sources.</t>
  </si>
  <si>
    <t>300111 LEIA - Low Energy Inclusive Appliances</t>
  </si>
  <si>
    <t>300113 Building Resilience and adapting to climate change in Malawi</t>
  </si>
  <si>
    <t>300116 Productivity for Prosperity (P4P)</t>
  </si>
  <si>
    <t>300123 MECS - Modern Energy Cooking Services</t>
  </si>
  <si>
    <t>300125 Climate Compatible Growth</t>
  </si>
  <si>
    <t>300126 CLARE - CLimate And REsilience Framework Programme</t>
  </si>
  <si>
    <t>300137 Regional Economic Development for Investment and Trade (REDIT) Programme</t>
  </si>
  <si>
    <t>300141  Sustainable Energy and Economic Development (SEED) Programme</t>
  </si>
  <si>
    <t>300143 Hunger Safety Net Programme (HSNP Phase 3)</t>
  </si>
  <si>
    <t>300161 Zambia Social Protection Expansion Programme Phase II</t>
  </si>
  <si>
    <t>300164 Climate Adaptation Water and Energy Infrastructure Programme</t>
  </si>
  <si>
    <t>300185 Supporting a Sustainable Future for Papua’s Forests</t>
  </si>
  <si>
    <t>To catalyse a number of urgent climate initiatives that will accelerate the transition to a low carbon economy and prevent planned deforestation in the Indonesian provinces of Papua.</t>
  </si>
  <si>
    <t>300186 Economics of Low Carbon Development for Indonesia</t>
  </si>
  <si>
    <t>300187 Strengthening Palm Oil Sustainability in Indonesia</t>
  </si>
  <si>
    <t>300230 Transboundary Water Management in Southern Africa</t>
  </si>
  <si>
    <t>300274  UK Nigeria Infrastructure Advisory Facility (UKNIAF)</t>
  </si>
  <si>
    <t>300303 Rural Electrification in Sierra Leone</t>
  </si>
  <si>
    <t>“To increase access to clean energy through the creation of environmentally and economically sustainable electric mini-grid systems for small remote rural communities in Sierra Leone by 2020. This is expected to directly benefit around 360,000 people in rural Sierra Leone, and indirectly help up to 1.8 million people access low carbon electricity. This will add more than 10 Mega Watts (MW) to the country’s power generation capacity of an estimated average peak demand requirement of 300-500 MW. There will be a welfare increase in rural communities in terms of saved fuel costs, improved health and education outcomes, improved communications and access to information and health and safety. The project will also result in a significant reduction in Sierra Leone’s future Green House Gas emissions through supported private investment in the installation and operation of renewably-powered mini-grids’”.</t>
  </si>
  <si>
    <t>300351 Second phase of DFID's Support to the Private Infrastructure Development Group (PIDG).</t>
  </si>
  <si>
    <t>300363 Building Resilience in Ethiopia (BRE)</t>
  </si>
  <si>
    <t>300368 Somaliland Development Fund (SDF) Phase II Programme</t>
  </si>
  <si>
    <t>300414 Essential Healthcare for the Disadvantaged in Bangladesh</t>
  </si>
  <si>
    <t>To test and support effective and sustainable models for increasing access to essential health services for 2 million disadvantaged people including estimated 138,000 disabled, living on the coast, for future scale-up. The programme will use adaptive approach and will be implemented through three inter-linked components. Component I will test innovative models for providing essential healthcare, including family planning, maternal-new-born health and nutrition services. Component II will address health needs of 138,000 disabled people by creating enabling environment, ensuring access to essential healthcare and linking them with appropriate referral centres. Component III will focus on continuous evaluation, learning and adaptation of best approaches for driving effectiveness and sustainability. In addition, building capacity to tackle climate shocks will be an integral part of the programme in the two costal divisions i.e. Barisal and Khulna.</t>
  </si>
  <si>
    <t>300418 UK-INDIA Partnership on National  Investment and Infrastructure Fund -Green Growth Equity Fund</t>
  </si>
  <si>
    <t>300421 UK-India Tech Start-up Fund</t>
  </si>
  <si>
    <t>The Programme, in partnership with the Government of India (GoI), aims to strengthen the start-up ecosystem in India.  The Programme will co-invest with GoI in a portfolio of Investee Funds that will provide investment capital to under-funded job-creating technology-driven start-up enterprises. The funding will be directed towards climate action, clean tech, agri tech, manufacturing tech, health tech etc. The Technical Assistance (TA) will help to address market failures, strengthen UK-India entrepreneurial connect while improving access to services, creating jobs leading to poverty reduction.  The Programme is expected to create opportunities for UK investors to co-invest in Indian start-ups and or for UK companies, academic and research institutions to participate in TA activities. The programme will also encourage businesses working on climate and environment issues through both risk capital and technical assistance.</t>
  </si>
  <si>
    <t>300424 Reducing Deforestation Through Improved Spatial Planning in Papua Provinces, Indonesia</t>
  </si>
  <si>
    <t>300489 Africa Food Trade and Resilience programme</t>
  </si>
  <si>
    <t>300524 Strengthening Disaster Recovery and Resilience in the Caribbean</t>
  </si>
  <si>
    <t>300554 Rohingya Response and National Resilience Programme (RRNRP)</t>
  </si>
  <si>
    <t>300555 Global Land Governance programme</t>
  </si>
  <si>
    <t>300635 Private Enterprise Programme Zambia Phase II</t>
  </si>
  <si>
    <t>300650 Unlocking Prosperity in the Horn of Africa</t>
  </si>
  <si>
    <t>300675 Low Carbon Development Initiative 2 (LCDI 2) Programme</t>
  </si>
  <si>
    <t>300683 Strengthening Ethiopia’s Adaptive Safety Net (SEASN)</t>
  </si>
  <si>
    <t>Ethiopia's rural safety net provides predictable cash and or food transfers to 8 million extremely poor people in chronically food insecure woredas (districts) in rural Ethiopia. Clients are selected for the program through a community-based targeting process. Households with able-bodied adult members are asked to work on community-planned public works in exchange for their transfers. These public works are activities like rehabilitate the natural resource base, build health posts and schoolrooms, construct and rehabilitate roads, and build other public infrastructure as prioritised by the community. Women are exempt from PW during pregnancy and 2 years postpartum. Labor-constrained households receive unconditional transfers (PDS) and are linked with complementary social services where possible. The safety net also provides livelihoods support in the form of skills training, business planning, savings promotion, credit facilitation, and, where appropriate, employment linkages.</t>
  </si>
  <si>
    <t>300686 Support for the Climate Resilience Execution Agency of Dominica</t>
  </si>
  <si>
    <t>300705 Delivering ambition of the United Nations Secretary General’s Climate Summit 2019 to build resilience to climate change</t>
  </si>
  <si>
    <t>300724 Water Resource Accountability in Pakistan (WRAP)</t>
  </si>
  <si>
    <t>300725 T-WASH II - Transforming Access to WASH and Nutrition Services in Mozambique</t>
  </si>
  <si>
    <t>300751 Global Risk Financing Facility [GRIF]</t>
  </si>
  <si>
    <t>300755 Securing global wheat crops for food and nutritional security - in partnership with the Bill &amp; Melinda Gates Foundation (BMGF)</t>
  </si>
  <si>
    <t>300794 Agriculture Transformation in Ghana</t>
  </si>
  <si>
    <t>300886 Shock Response Programme (SRP)</t>
  </si>
  <si>
    <t>300889 Global Water Leadership in a Changing Climate</t>
  </si>
  <si>
    <t>300921 Mobilising Institutional Capital Through Listed Product Structures</t>
  </si>
  <si>
    <t>FCDO seeks to support the development of new products that have the ambition to list on major and local exchanges, and by doing so, engage new sources of investment and new investors, to help bridge the SDG financing gap, estimated by the UN to total $2.5 trillion p.a. ODA flows alone will not meet the needs of developing countries, and new sources of private investment will be essential if the SDGs are to be met by 2030. The programme will work with UK-based financial service providers and providers across FCDO priority countries and more widely, working to help mobilise more capital to reach the hardest places, and where the needs are greatest.</t>
  </si>
  <si>
    <t>300991 Bangladesh Climate Change and Environment Programme</t>
  </si>
  <si>
    <t>301013 Resilient Water Sanitation and Hygiene (WASH) and Emergency Preparedness Programme (RWEPP)</t>
  </si>
  <si>
    <t>301106 Investing in Nature, Forests and Land Use (INAFOLU)</t>
  </si>
  <si>
    <t>301183 Livelihoods and Food Security Fund</t>
  </si>
  <si>
    <t>301217 Adaptation Adviser Secondment to the Green Climate Fund (Africa)</t>
  </si>
  <si>
    <t>301240 Empowerment and Development for Girls Education</t>
  </si>
  <si>
    <t>301253 COVID-19 Green Response and Recovery Support</t>
  </si>
  <si>
    <t>ASSESSMENT OF STIMULUS PACKAGES IN NORTH AFRICA</t>
  </si>
  <si>
    <t>Tunisia</t>
  </si>
  <si>
    <t xml:space="preserve">STUDY ON THE ECONOMIC IMPACTS OF CLIMATE CHANGE IN TUNISIA </t>
  </si>
  <si>
    <t>Morocco</t>
  </si>
  <si>
    <t>Morocco: IPAM - Adaptation Metrics Mapping and Evaluation Framework</t>
  </si>
  <si>
    <t>Libya</t>
  </si>
  <si>
    <t>Supporting Climate Change Action in Libya</t>
  </si>
  <si>
    <t>ASEAN Low Carbon Energy</t>
  </si>
  <si>
    <t>Global Future Cities</t>
  </si>
  <si>
    <t>Blue Belt Programme</t>
  </si>
  <si>
    <t>COP26 conference costs</t>
  </si>
  <si>
    <t>Climate Investment Funds (CTF)</t>
  </si>
  <si>
    <t>World Bank</t>
  </si>
  <si>
    <t>Renewable Energy Initiative and Clean Technology Fund</t>
  </si>
  <si>
    <t>Multilateral</t>
  </si>
  <si>
    <t xml:space="preserve">The $8 billion Climate Investment Funds (CIF) accelerates climate action by empowering transformations in clean technology, energy access, climate resilience, and sustainable forests in developing and middle income countries. The CIF’s large-scale, low-cost, long-term financing lowers the risk and cost of climate financing. It tests new business models, builds track records in unproven markets, and boosts investor confidence to unlock additional sources of finance.
https://devtracker.fcdo.gov.uk/projects/GB-GOV-13-ICF-0004-CIF/summary </t>
  </si>
  <si>
    <t>UNFCCC</t>
  </si>
  <si>
    <t>Mandatory subscription and voluntary contribution to UNFCCC</t>
  </si>
  <si>
    <t>Payments to the United Nations Framework Convention on Climate Change - ODA eligible proportion.</t>
  </si>
  <si>
    <t>Green Climate Fund (GCF)</t>
  </si>
  <si>
    <t>Green Climate Fund</t>
  </si>
  <si>
    <t>To increase the scale of climate change finance and support low-carbon, climate resilient growth in developing countries. The Green Climate Fund will finance projects and programmes in a range of developing countries, including the poorest and most vulnerable, through a range of financial instruments and terms designed to meet country priorities and needs. It will also leverage private finance in support of low-carbon, climate resilient development.
https://devtracker.fcdo.gov.uk/projects/GB-GOV-13-ICF-0005-GCF/summary</t>
  </si>
  <si>
    <t>Adaptation Fund</t>
  </si>
  <si>
    <t>Global Environment Facility (GEF)</t>
  </si>
  <si>
    <t>Other (United Nations Convention to Combat Desertification)</t>
  </si>
  <si>
    <t>Intergovernmental Panel on Climate Change - Trust Fund Contribution</t>
  </si>
  <si>
    <t>IPCC</t>
  </si>
  <si>
    <t>Supporting attendance by developing countries at IPCC Plenary meetings, scoping meetings and author meetings</t>
  </si>
  <si>
    <t>Other (Global Green Growth Institute)</t>
  </si>
  <si>
    <t>Other (Food and Agriculture Organisation)</t>
  </si>
  <si>
    <t>Note: Where financial support contributes to capacity-building and/or technology development and transfer objectives, information in shaded cells is automatically populated in relevant CTF on information on support for technology development and transfer provided under Article 10 of the Paris Agreement (table III.4) and/or information on capacity-building support provided under Article 11 of the Paris Agreement (table III.5).</t>
  </si>
  <si>
    <t>a  Relevant information, in a tabular format, for the previous two reporting years without overlapping with the previous reporting periods, on financial support provided through multilateral channels.</t>
  </si>
  <si>
    <t>b  Parties fill in a separate table for each year, namely 20XX-3 and 20XX-2, where 20XX is the reporting year.</t>
  </si>
  <si>
    <t>c  Parties provide the underlying assumptions, definitions and methodologies, as applicable, used to identify and/or report this reporting parameter in the respective section of the BTR.</t>
  </si>
  <si>
    <t>d  The face value and, on a voluntary basis, the grant-equivalent value.</t>
  </si>
  <si>
    <t>e  As applicable.</t>
  </si>
  <si>
    <t>f  This refers to support to multilateral institutions that Parties cannot specify as being climate-specific.</t>
  </si>
  <si>
    <t>g  As available.</t>
  </si>
  <si>
    <t>h  If “other”, Parties should specify this information.</t>
  </si>
  <si>
    <t>i  Parties report, to the extent possible, the different amounts per financial instrument, if applicable and as available.</t>
  </si>
  <si>
    <t>j  Region should be reported when data at country level is not available.</t>
  </si>
  <si>
    <t>l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</si>
  <si>
    <t>Ongoing</t>
  </si>
  <si>
    <t>Public and private sector</t>
  </si>
  <si>
    <t xml:space="preserve">https://devtracker.fcdo.gov.uk/projects/GB-GOV-13-ICF-0004-CIF/summary </t>
  </si>
  <si>
    <t xml:space="preserve">The $8 billion Climate Investment Funds (CIF) accelerates climate action by empowering transformations in clean technology, energy access, climate resilience, and sustainable forests in developing and middle income countries. The CIF’s large-scale, low-cost, long-term financing lowers the risk and cost of climate financing. It tests new business models, builds track records in unproven markets, and boosts investor confidence to unlock additional sources of finance.
</t>
  </si>
  <si>
    <t>Renewable energy technology</t>
  </si>
  <si>
    <t>https://devtracker.fcdo.gov.uk/projects/GB-GOV-13-ICF-0037-CEIF/summary</t>
  </si>
  <si>
    <t>ODA grant funding that supports clean energy research, development &amp; demonstration (RD&amp;D) to help improve the performance of innovative technologies, and to accelerate the clean energy transition to avoid the most severe impacts of climate change in developing countries.</t>
  </si>
  <si>
    <t>International Finance Cooperation</t>
  </si>
  <si>
    <t>Innovate UK</t>
  </si>
  <si>
    <t>Asian Development Bank</t>
  </si>
  <si>
    <t>International Energy Agency</t>
  </si>
  <si>
    <t>World Resources Institute</t>
  </si>
  <si>
    <t>Inter-American Development Bank</t>
  </si>
  <si>
    <t>Palladium International</t>
  </si>
  <si>
    <t>Mott MacDonald Ltd</t>
  </si>
  <si>
    <t>PriceWaterhouse Coopers LLP</t>
  </si>
  <si>
    <t>GiZ, C40 Cities</t>
  </si>
  <si>
    <t>The Clean Energy Transitions Programme (CETP) leverages the IEA’s unique energy expertise across all fuels and technologies to accelerate global clean-energy transitions, particularly in major emerging economies. The Programme includes collaborative analytical work, technical cooperation, training and capacity building and strategic dialogues.</t>
  </si>
  <si>
    <t>https://devtracker.fcdo.gov.uk/projects/GB-GOV-13-ICF-0006-CETP/summary</t>
  </si>
  <si>
    <t>The NDC Partnership is a international partnership aiming to help turn countries’ climate targets under the Paris Agreement, known as Nationally Determined Contributions (NDCs), into specific strategies and measures. It also aims to achieve greater harmonisation among the various donor programmes supporting NDCs.</t>
  </si>
  <si>
    <t xml:space="preserve">https://devtracker.fcdo.gov.uk/projects/GB-GOV-13-ICF-0008-NDCP/summary </t>
  </si>
  <si>
    <t xml:space="preserve">The Sustainable Infrastructure Programme Latin America (SIP-LA) is a £177.5m bilateral programme funded by UK International Climate Finance (ICF) and delivered by the Inter-American Development Bank (IDB). SIP-LA supports partner countries to achieve their emission reduction commitments by mobilising private investment into low-carbon infrastructure. The programme provides public sector technical assistance alongside private sector technical assistance and blended finance investments. It works with four partner countries: Brazil, Colombia, Mexico, and Peru. </t>
  </si>
  <si>
    <t xml:space="preserve">https://devtracker.fcdo.gov.uk/projects/GB-GOV-1-301516/summary </t>
  </si>
  <si>
    <t>UK Partnering for Accelerated Climate Transitions (UK PACT) is the UK's flagship technical assistance programme and is funded via the UK’s International Climate Finance (ICF) commitment. UK PACT operates in countries with high greenhouse gas emissions that are eligible to receive Official Development Assistance (ODA) and have potential for high emissions reduction.  UK PACT supports these countries to increase and implement their ambitions for emissions reductions in line with internationally agreed commitments (NDCs). UK PACT works strategically to leverage the UK’s position as a global leader in tackling climate change to provide support and share expertise, build strong relationships with other governments, and deliver transformational assistance.</t>
  </si>
  <si>
    <t>https://devtracker.fcdo.gov.uk/projects/GB-GOV-13-ICF-0021-UKPACT/summary</t>
  </si>
  <si>
    <t>The Carbon Initiative for Development (Ci-Dev) aims to increase the flow of international carbon finance, primarily into Least Developed Countries (LDCs). It launched in 2013 and supports climate change mitigation in pursuit of the Paris Agreement’s goals and facilitates access to cleaner energy and other poverty reducing technologies. It guarantees a revenue stream if projects deliver their expected benefits, builds local capacity to develop projects and monitor carbon emissions, and pilots projects that could serve as blueprints to increase LDC access to the international carbon market.</t>
  </si>
  <si>
    <t xml:space="preserve">https://devtracker.fcdo.gov.uk/projects/GB-GOV-13-ICF-0025-CiDev/summary </t>
  </si>
  <si>
    <t>Completed</t>
  </si>
  <si>
    <t>The 2050 Calculator is a revolutionarily open, transparent and interactive energy model, which was originally developed by the Department of Energy and Climate Change (DECC) (now part of DESNZ -the Department for Energy Security and Net Zero) to help the UK Government plan the country’s low-carbon transition in an evidence-based way. It will also be created in collaboration with the governments of ten developing countries to assist them in creating their own versions of the UK's 2050 calculator. The calculator will be developed to explore global scenarios, illustrating the impacts of these scenarios on climate change.</t>
  </si>
  <si>
    <t xml:space="preserve">https://devtracker.fcdo.gov.uk/projects/GB-GOV-13-ICF-0028-2050C/summary </t>
  </si>
  <si>
    <t>The World Bank Energy Sector Management Assistance Programme (ESMAP) is a multi-donor trust fund that provides technical assistance to help shape global energy policies and leverage significant development financing.  It primarily targets six Asian countries (China, India, Indonesia, the Philippines, Pakistan and Vietnam) where the most new, unabated coal-fired power generation is due to begin operation (from 2018 to 2020). ESMAP is influential in advising countries on the clean energy transition, with significant demand for its technical assistance.</t>
  </si>
  <si>
    <t xml:space="preserve">https://devtracker.fcdo.gov.uk/projects/GB-GOV-13-ICF-0033-ESMAP/summary </t>
  </si>
  <si>
    <t>The Climate Ambition Support Alliance (CASA) programme will work through secondary providers to provide training, in addition to technical, legal and logistical support for developing country negotiators, in order to build the capacity of the least developed and most climate vulnerable states to participate in the international negotiations process and be more effective in influencing its outcomes.</t>
  </si>
  <si>
    <t>https://devtracker.fcdo.gov.uk/projects/GB-GOV-13-ICF-0034-CaBIN/summary</t>
  </si>
  <si>
    <t>To accelerate the transformation of developing countries’ Nationally Determined Contributions into a pipeline of bankable projects, which have the potential to attract investment at scale from the private sector. The CFA will achieve this by facilitating ‘transaction-oriented’ workshops, convening project developers, policy makers and capital market players from participant countries with UK-based green finance experts.</t>
  </si>
  <si>
    <t xml:space="preserve">https://devtracker.fcdo.gov.uk/projects/GB-GOV-13-ICF-0036-CFA/summary </t>
  </si>
  <si>
    <t>To support key megacities in developing countries to mobilise local political and technical leadership on net-zero, by implementing low-carbon and climate-resilient urban development policies, plans and projects, and in so doing shaping stronger national and international ambition.</t>
  </si>
  <si>
    <t>https://devtracker.fcdo.gov.uk/projects/GB-GOV-1-301499/summary</t>
  </si>
  <si>
    <t>The Global Facility to Decarbonise Transport (GFDT) is a World Bank-led programme that aims to build confidence and capability in developing countries to set and deliver new ambition on low carbon transport solutions, in line with the Paris Agreement and the World Bank’s Climate Change Action Plan.</t>
  </si>
  <si>
    <t>https://devtracker.fcdo.gov.uk/projects/GB-GOV-13-ICF-0043-GFDT/summary</t>
  </si>
  <si>
    <t>The project aims to support cities in developing countries to plan for, and implement, ambitious climate actions. It will provide technical assistance to 15 megacities in Asia and South America to develop climate action plans consistent with the Paris Agreement, support 10 – 12 cities to develop investable business cases for climate action through the C40 Cities Finance Facility, and fund a global research and national advocacy component (in China and Mexico) to help remove barriers to city action.</t>
  </si>
  <si>
    <t xml:space="preserve">https://devtracker.fcdo.gov.uk/projects/GB-GOV-13-ICF-0003-CLIC/summary  </t>
  </si>
  <si>
    <t>Energy storage technology and business models such as innovative battery technology, mini grids, smart meters and plug and play business models.</t>
  </si>
  <si>
    <t>Sustainable Cooling technologies and business models such as solar cooling, cold storage solutions and cooling as a service.</t>
  </si>
  <si>
    <t>Smart Energy technologies such as digitalisation, digital twinning, simulation in supporting grid modernisation and efficiency and the integration of renewables.</t>
  </si>
  <si>
    <t>Industrial Innovation technologies such as green hydrogen, green steel, fuel switching and circular economy.</t>
  </si>
  <si>
    <t>1 USD to 0.81 GBP taken from the OECD exchange rates: https://www.oecd.org/en/data/indicators/exchange-rates.html</t>
  </si>
  <si>
    <t xml:space="preserve">Global </t>
  </si>
  <si>
    <t>Global Plastic Action Partnerships (GPAP)</t>
  </si>
  <si>
    <t xml:space="preserve">Grant </t>
  </si>
  <si>
    <t>Biosphere protection</t>
  </si>
  <si>
    <t>The Global Plastic Action Partnership (GPAP) is a public-private partnership, established in 2018 by the World Economic Forum (WEF) to accelerate the global response to addressing the problem of ocean plastic pollution. Through developing inclusive multistakeholder platforms, GPAP brings public, private and civil society leaders together to develop joint solutions to the eradication of plastic pollution, both globally and nationally. GPAP's work is focused on three areas: 1) Convening communities and curating conversations 2) Generating new insights and action roadmaps 3) Catalysing coordinated action to scale solutions.    Activities:  partnership development and/or launches, development of modular tools to support partners to tackle plastic pollution, inclusion and engagement of the informal waste sector, and support to innovators developing solutions.</t>
  </si>
  <si>
    <t>Global Fund for Coral Reefs (GFCR)</t>
  </si>
  <si>
    <t>Contribution to the Global Fund for Coral Reefs, a Multi-partner Trust Fund integrating public and private grants and investments that aims to combat the global threats to coral reefs and their marine biodiversity. The GFCR has the desired change to ‘Prevent the extinction of coral reefs in our lifetime by eliminating the coral reef financing gap and supporting interventions for their best chance of survival’.</t>
  </si>
  <si>
    <t>Africa and India</t>
  </si>
  <si>
    <t>Sustainable Cold Chain Solutions</t>
  </si>
  <si>
    <t>Food security policy and administrative management</t>
  </si>
  <si>
    <t xml:space="preserve">The programme will accelerate deployment of sustainable (environmental, economic and social) cold-chain solutions throughout Africa. It aims to develop SPOKES (Specialised Outreach and Knowledge Establishments) that will share research, innovation and knowledge on cooling and cold-chain (food and pharma) as well as postharvest management. With an equivalent centre being set up in India too. One aspect of this work will also be the development of a roadmap that will through modelling, define and cost the actions needed to facilitate the fast-growing deployment of cooling and cold-chain in a sustainable and resilient way in line with Net Zero. </t>
  </si>
  <si>
    <t>BioFin</t>
  </si>
  <si>
    <t xml:space="preserve">BIOFIN is a global knowledge network, supporting low- and middle- income countries to develop and implement evidence-based Biodiversity Finance Plans. As such it aims to: i) realign expenditures towards biodiversity goals, ii) generate additional resources for biodiversity conservation, and iii) improve the effectiveness of available resources. </t>
  </si>
  <si>
    <t>Sub-Saharan Africa</t>
  </si>
  <si>
    <t>Carbon Market Finance for Africa (CMF-Africa / Ci-Dev)</t>
  </si>
  <si>
    <t>Low Carbon GET FIT</t>
  </si>
  <si>
    <t>The Global Energy Transfer for Feed-in Tariff (GET FiT) Programme was established in 2013 with the main objective of assisting Uganda to pursue a climate resilient low-carbon development path by facilitating private sector investments in renewable electricity generation projects. The support provided was expected to improve access to electricity and promote growth and economic development in Uganda and contribute to climate change mitigation.</t>
  </si>
  <si>
    <t>Mitigation Action Facility (MAF)</t>
  </si>
  <si>
    <t>The Mitigation Action Facility (MAF) is a targeted fund set up in 2012 by Germany and the UK to help finance measures that tackle and shift challenging sectors within a country’s climate mitigation action plans. Projects in these plans (their Nationally Appropriate Mitigation Actions Plans) funded by the MAF offer good potential for replication and are important building blocks towards implementing ambitious NDCs.</t>
  </si>
  <si>
    <t>Climate Public Private Partnership Programme (CP3)</t>
  </si>
  <si>
    <t xml:space="preserve">The Climate Public Private Partnership Programme (CP3) aims to increase low carbon investment in renewable energy, water, energy efficiency and forestry in developing countries. By showing that Low Carbon and Climate Resilient investments can deliver competitive financial returns as well as climate and development impact, CP3 seeks to catalyse new sources of climate finance from institutional investors such as pension funds and sovereign wealth funds. </t>
  </si>
  <si>
    <t>Global Climate Partnership Fund (GCPF)</t>
  </si>
  <si>
    <t xml:space="preserve">GCPF is a public-private partnership which seeks to mobilise investment flows in energy efficiency and renewable energy projects in developing and emerging markets, with the aim to reduce greenhouse gas emissions. GCPF primarily does this by providing debt finance via local financial institutions, extending credit lines so they can offer loans for small-scale low carbon projects. GCPF also supports local finance institutions through technical assistance and capacity building.  </t>
  </si>
  <si>
    <t>Clean Energy Innovation Facility (CEIF)</t>
  </si>
  <si>
    <t>Climate Investment Funds (CIFs) - Clean Technology Fund and Scaling up Renewable Energy Program</t>
  </si>
  <si>
    <t>The Climate Investment Funds (CIF) accelerates climate action by empowering transformations in clean technology, energy access, climate resilience, and sustainable forests in developing and middle income countries. The CIF’s large-scale, low-cost, long-term financing lowers the risk and cost of climate financing. It tests new business models, builds track records in unproven markets, and boosts investor confidence to unlock additional sources of finance.</t>
  </si>
  <si>
    <t>Partnerships for Forests (P4F)</t>
  </si>
  <si>
    <t>The Partnerships for Forests programme (P4F) supports investment models in which the private sector, public sector and communities can achieve shared value from forests and sustainable land use. It aims to add value to standing forests by incubating new investments in agroforestry and non-timber forest products, and helping local and indigenous community enterprises, smallholder farmers and larger businesses connect to new markets and scale up production. It can also target commodities that have traditionally driven large-scale deforestation, facilitating multi-stakeholder approaches and solutions which support transitions to sustainable production models to fulfil zero-deforestation supply-chain commitments.</t>
  </si>
  <si>
    <t>The REPP programme provides support to private sector developers of small scale renewable energy projects in sub-Saharan Africa. REPP supports solar, hydro, biomass, biogas, geothermal, and wind projects up to 25MW installed capacity (up to 50MW for wind). REPP provides technical assistance direct to project developers, provides pre-construction and bridging loans, post-construction financing, and equity financing.</t>
  </si>
  <si>
    <t>Sustainable Infrastructure Programme (SIP) - Latin America</t>
  </si>
  <si>
    <t>Energy generation, renewable sources – multiple technologies</t>
  </si>
  <si>
    <t>UK Climate Investments (UKCI) invests in renewable energy and energy efficiency projects across sub-Saharan Africa and India to demonstrate that low carbon development is possible, replicable at scale, commercially viable and capable of lowering carbon emissions and supporting economic growth. The fund (£200m of UK International Climate Finance) provides late-stage minority equity investments on a commercial basis to get projects off the ground that would not otherwise reach financial close</t>
  </si>
  <si>
    <t>Africa region</t>
  </si>
  <si>
    <t>Africa Clean Energy Programme (ACE)</t>
  </si>
  <si>
    <t>Energy, Environmental policy, power grids</t>
  </si>
  <si>
    <t>Climate Smart Development for Nepal</t>
  </si>
  <si>
    <t>Mitigation and Adaptation</t>
  </si>
  <si>
    <t xml:space="preserve">Environment/Energy policy and administrative management, SME development, Agricultural services, Water supply and sanitation, Energy generation, renewable sources, solar energy for centralised grids, </t>
  </si>
  <si>
    <t xml:space="preserve">This will help Nepal to cope with impacts of climate change (CC) and promote clean development. It will provide strategic support to the Govt of Nepal to design and implement CC policies, to integrate resilience throughout government planning. </t>
  </si>
  <si>
    <t>India: Infrastructure Equity Fund - Investment in small infrastructure projects in India's poorest states</t>
  </si>
  <si>
    <t xml:space="preserve">Mitigation  </t>
  </si>
  <si>
    <t>Environment policy and administrative management, SME development, Agricultural services, Water supply and sanitation, Energy generation, renewable sources</t>
  </si>
  <si>
    <t>To improve access to better quality transport, clean energy and basic urban services for households and businesses, by investing in equity to private sector-led infrastructure projects.</t>
  </si>
  <si>
    <t>Productivity for Prosperity (P4P)</t>
  </si>
  <si>
    <t>Agricultural Development, Public sector policy and administrative management, Environmental policy and administrative management…</t>
  </si>
  <si>
    <t>Second phase of DFID's Support to the Private Infrastructure Development Group (PIDG).</t>
  </si>
  <si>
    <t>Energy Generation  - multiple technologies, Transport policy and admin management, ICT…</t>
  </si>
  <si>
    <t>TEA - Transforming Energy Access</t>
  </si>
  <si>
    <t>Energy research, Energy policy and administrative management, Environmental research…</t>
  </si>
  <si>
    <t>TEA is the flagship FCDO research and innovation platform supporting early-stage testing and scale-up of innovative technologies and business models that accelerate access to affordable, clean, and modern energy in developing countries in Sub-Saharan Africa, South Asia, and the Indo-Pacific, enabling sustainable and inclusive growth.</t>
  </si>
  <si>
    <t>MECS - Modern Energy Cooking Services</t>
  </si>
  <si>
    <t>Energy research, Environmental policy and administrative management, Technological research and development …</t>
  </si>
  <si>
    <t>MECS is an FCDO research and innovation programme that seeks to accelerate the uptake of modern energy cooking services in developing countries in Africa, South Asia, and the Indo Pacific, contributing to the transition from biomass to genuinely clean cooking fuels. It develops research around modern energy cooking services, it funds pilots to scale-up new clean cooking technologies and business models in developing countries, and it conducts policy research to inform and influence countries and key stakeholders to adopt principles around MECS in their own strategies and planning</t>
  </si>
  <si>
    <t>Low Energy Inclusive Appliances</t>
  </si>
  <si>
    <t>LEIA is a unique FCDO research and innovation programme focused on improving the efficiency, performance, and availability of a range of super-efficient electrical appliances and solar powered technologies suited to off- and weak-grid settings, while lowering their cost for consumers in developing countries (especially in Sub-Saharan Africa, South Asia and the Indo-Pacific region), with particular benefits for women and girls upon whom the burden of manual labour and drudgery otherwise falls hardest.</t>
  </si>
  <si>
    <t>BRILHO - Energy Africa Mozambique</t>
  </si>
  <si>
    <t>Energy research, Environmental policy and administrative management, Education Facilities and training</t>
  </si>
  <si>
    <t xml:space="preserve">To increase domestic and business energy access through private sector innovation and investment, and government support, through supply of dispersed off-grid energy solutions and improved cook stoves.
</t>
  </si>
  <si>
    <t>Sustainable Urban Economic Development Programme (SUED)</t>
  </si>
  <si>
    <t>Urban development and management, Disaster prevention and preparedness, Environmental policy and administrative management</t>
  </si>
  <si>
    <t>Cities and Infrastructure for Growth (CIG)</t>
  </si>
  <si>
    <t>Urban development and management, Energy policy and admin management</t>
  </si>
  <si>
    <t>This UK Programme provided technical support on city and regional interventions mainly in 2 focus countries, Uganda and Zambia, resulting in increased inclusive economic growth and job creation. The interventions have helped city economies to become more productive, deliver access to reliable, affordable, renewable power for businesses and households, and strengthen investment into infrastructure services, including from the UK</t>
  </si>
  <si>
    <t>Financial Sector Deepening Africa (FSDA) Platform</t>
  </si>
  <si>
    <t>Financial policy and administrative management, Environment policy…</t>
  </si>
  <si>
    <t xml:space="preserve">To drive inclusive growth through a combination of grants and development capital investments that build financial markets and institutions. The programme delivers ambitious multi-country activities and focused, local interventions which seek to strengthen capital markets, promote financial innovation, and help Africa finance a greener future.
</t>
  </si>
  <si>
    <t>Global Environment Facility 7th replenishment</t>
  </si>
  <si>
    <t>Environment</t>
  </si>
  <si>
    <t>Multiple Environment sectors</t>
  </si>
  <si>
    <t>To support developing countries to implement international agreements on climate change, biodiversity, land degradation and harmful chemicals as integral elements of sustainable development. GEF’s other activities include sustainable forest management, international waters and protecting the ozone layer.</t>
  </si>
  <si>
    <t>Indonesia Renewable Energy Programme (MENTARI)</t>
  </si>
  <si>
    <t>Support to the Renewable Energy strand of the Indonesia Prosperity Fund Programme. This programme will deliver poverty reduction, economic development and gender equality by developing the renewable energy sector to best support poor communities, with a focus on eastern Indonesia which has the poorest provinces of Indonesia. As a secondary benefit, it will create opportunities for international business, including the UK, in the renewable energy sector.</t>
  </si>
  <si>
    <t>Manufacturing Africa - Foreign Direct Investment</t>
  </si>
  <si>
    <t>See: https://devtracker.fcdo.gov.uk/programme/GB-1-205226/summary</t>
  </si>
  <si>
    <t xml:space="preserve">Manufacturing Africa helps drive the inclusive economic transformation needed to create jobs for the future and set countries on a trajectory out of poverty. It is expected to generate £1.2 billion of new Foreign Direct Investment in manufacturing sectors in Africa. </t>
  </si>
  <si>
    <t>Mobilising Institutional Capital Through Listed Product Structures</t>
  </si>
  <si>
    <t>Common shares in flat collective investment vehicle (but from grant funding)</t>
  </si>
  <si>
    <t>See: https://devtracker.fcdo.gov.uk/programme/GB-GOV-1-300921/summary</t>
  </si>
  <si>
    <t>MENA Region</t>
  </si>
  <si>
    <t>Pioneering a Holistic approach to Energy and Nature-based Options in MENA for Long-term stability - PHENOMENAL</t>
  </si>
  <si>
    <t>See: https://devtracker.fcdo.gov.uk/programme/GB-GOV-1-301142/summary</t>
  </si>
  <si>
    <t>Private Enterprise Programme Zambia Phase II</t>
  </si>
  <si>
    <t>See: https://devtracker.fcdo.gov.uk/programme/GB-GOV-1-300635/summary</t>
  </si>
  <si>
    <t>To create investment in Zambia by building the capacity of micro, small and medium sized enterprises. The programme will aim to systematically transform the finance and investment environment for SMSEs in Zambia, by helping companies with potential to grow and become the engine of job creation in the economy. In addition, the programme will also provide independent technical advice and assistance to Zambian government bodies and private sector organisations engaged in projects that harness the potential of Zambia’s infrastructure, cities and towns to act as drivers for economic growth and job creation</t>
  </si>
  <si>
    <t>Sustainable Energy and Economic Development (SEED) Programme</t>
  </si>
  <si>
    <t>Credit lines (from grant funding)</t>
  </si>
  <si>
    <t>See: https://devtracker.fcdo.gov.uk/programme/GB-GOV-1-300141/summary</t>
  </si>
  <si>
    <t>To support provincial economic development and sustainable energy in Pakistan. The programme objective is to address two binding constraints to economic and urban development in Pakistan: weak planning; and energy. The programme aims • To support Pakistan's poorest province, Khyber Pakhtunkhwa to plan and finance the infrastructure and investment it needs for growth, jobs and prosperity. • To address Pakistan’s energy crisis by providing innovative financial solutions to industry for the adoption of sustainable energy practices. The programme will also contribute to Foreign, Commonwealth and Development Office International Climate Fund (ICF) obligations.</t>
  </si>
  <si>
    <t>UK-INDIA Partnership on National  Investment and Infrastructure Fund -Green Growth Equity Fund</t>
  </si>
  <si>
    <t>The NIIF sub-fund will use UK government finance to catalyse private sector investments from global UK investors, through the City of London to infrastructure projects in India. To help India address a key constraint to inclusive growth by boosting investment into infrastructure - which will lead to growth, job creation and poverty reduction in India. The fund is fully attributed to climate change mitigation - i.e. low carbon development, reducing greenhouse gas emissions. The fund will primarily invest in sectors like Renewable Energy, Clean Transportation, Water Treatment, and Waste Management. The success of this intervention will lead to follow on private investment that will have a transformational impact on India's economic development.</t>
  </si>
  <si>
    <t>UK : India Fastrack Start-up Fund (FSF)</t>
  </si>
  <si>
    <t>Environmental policy and administrative management, SME development</t>
  </si>
  <si>
    <t>The Programme, in partnership with the Government of India (GoI), aims to strengthen the start-up ecosystem in India. The Programme will co-invest with GoI in a portfolio of Investee Funds that will provide investment capital to under-funded job-creating technology-driven start-up enterprises. The funding will be directed towards climate action, clean tech, agri tech, manufacturing tech, health tech etc. The Technical Assistance (TA) will help to address market failures, strengthen UK-India entrepreneurial connect while improving access to services, creating jobs leading to poverty reduction. The Programme is expected to create opportunities for UK investors to co-invest in Indian start-ups and or for UK companies, academic and research institutions to participate in TA activities. The programme will also encourage businesses working on climate and environment issues through both risk capital and technical assistance.</t>
  </si>
  <si>
    <t>Africa Regional Climate and Nature Programme (ARCAN)</t>
  </si>
  <si>
    <t>See: https://devtracker.fcdo.gov.uk/programme/GB-GOV-1-300808/summary</t>
  </si>
  <si>
    <t>British International Investment (BII) Programme of Support in Africa, South Asia, Indo-Pacific &amp; Carib (2015-2027)</t>
  </si>
  <si>
    <t>Financial policy and administrative management, Environment policy, SME development</t>
  </si>
  <si>
    <t>Land Degradation Neutrality Fund</t>
  </si>
  <si>
    <t>The LDN Fund focuses on supporting land rehabilitation and sustainable land use projects worldwide by providing financing opportunities that comply with high environmental and social standards, demonstrate additionality, and promise sustainable financial returns. The Fund does this by leveraging public money to mobilise and increase private sector investment into large scale profit generating sustainable land management projects or via niche investment funds in developing countries across the globe.</t>
  </si>
  <si>
    <t>Energy research, Energy policy and administrative management, Environmental research</t>
  </si>
  <si>
    <t>Environment/Energy policy and administrative management, SME development, Agricultural services, Water supply and sanitation, Energy generation, renewable sources, solar energy for centralised grids</t>
  </si>
  <si>
    <t>Global Green Growth Institute (GGGI)</t>
  </si>
  <si>
    <t>This programme will provide practical support to implement high quality green growth policies in developing countries. It will also improve knowledge and evidence on green growth policies and their implementation across developing countries.</t>
  </si>
  <si>
    <t>Energy Generation  - multiple technologies, Transport policy and admin management, ICT</t>
  </si>
  <si>
    <t>DRC</t>
  </si>
  <si>
    <t>Private Sector Development programme in the DRC.</t>
  </si>
  <si>
    <t>See: https://devtracker.fcdo.gov.uk/programme/GB-1-203161/summary</t>
  </si>
  <si>
    <t xml:space="preserve">Foster sustainable economic activities to support the private sector to be an engine of green growth, job creation and poverty alleviation thus improving the lives of 1 million poor people in DRC by 2023..
</t>
  </si>
  <si>
    <t>Financial policy and administrative management, Environment policy</t>
  </si>
  <si>
    <t>Rural Electrification in Sierra Leone</t>
  </si>
  <si>
    <t>See: https://devtracker.fcdo.gov.uk/programme/GB-GOV-1-300303/summary</t>
  </si>
  <si>
    <t>To increase access to clean energy through the creation of environmentally and economically sustainable electric mini-grid systems for small remote rural communities in Sierra Leone by 2020. This is expected to directly benefit around 360,000 people in rural Sierra Leone, and indirectly help up to 1.8 million people access low carbon electricity. This will add more than 10 Mega Watts (MW) to the country’s power generation capacity of an estimated average peak demand requirement of 300-500 MW.</t>
  </si>
  <si>
    <t>Poorest States Inclusive Growth Programme</t>
  </si>
  <si>
    <t>See: https://devtracker.fcdo.gov.uk/programme/GB-1-114293/summary</t>
  </si>
  <si>
    <t>To enhance economic value generated for the poor as producers, consumers and employees by investing in impact enterprises. This will benefit up to 30 enterprises and generate employment incomes of at least £10m.To ensure poor and vulnerable people in low income states (especially women) benefit from economic growth through better access to financial services, and investing in private sector projects that will benefit the poor as producers, consumers and employers. T</t>
  </si>
  <si>
    <t>Papua New Guinea</t>
  </si>
  <si>
    <t>Green Economic Growth for Papua</t>
  </si>
  <si>
    <t>See: https://devtracker.fcdo.gov.uk/programme/GB-1-205258/summary</t>
  </si>
  <si>
    <t>The programme aims to promote green growth in Papua. It will contribute to the government of Papua’s vision and spatial plan that intends to preserve 90 per cent forest cover in the province. In doing so the programme will support the provinces transition away from a high carbon business as usual growth trajectory onto a low carbon development pathway. The programme is designed to address the key barriers to private sector development in Papua that will enable firms to pursue low carbon business opportunities.</t>
  </si>
  <si>
    <t>1 USD to 0.73 GBP taken from the OECD exchange rates: https://www.oecd.org/en/data/indicators/exchange-rates.html</t>
  </si>
  <si>
    <r>
      <rPr>
        <vertAlign val="superscript"/>
        <sz val="9"/>
        <rFont val="Times New Roman"/>
        <family val="1"/>
      </rPr>
      <t>(2)</t>
    </r>
    <r>
      <rPr>
        <sz val="9"/>
        <rFont val="Times New Roman"/>
        <family val="1"/>
      </rPr>
      <t xml:space="preserve"> </t>
    </r>
    <r>
      <rPr>
        <i/>
        <sz val="9"/>
        <rFont val="Times New Roman"/>
        <family val="1"/>
      </rPr>
      <t>The amount mobilised reported by the UK represents the private finance mobilised that can be attributed to the UK within the given year only (i.e. 2021 only) whilst the amount of resources used to mobilise the support represents the total UK commitment to the programme and not the amount committed in the given year. This means the two figures cannot be directly compared across programmes as the amount mobilised is an in-year value whilst the amount of resources is a cumulative figure.</t>
    </r>
  </si>
  <si>
    <r>
      <rPr>
        <vertAlign val="superscript"/>
        <sz val="9"/>
        <rFont val="Times New Roman"/>
        <family val="1"/>
      </rPr>
      <t>(2)</t>
    </r>
    <r>
      <rPr>
        <sz val="9"/>
        <rFont val="Times New Roman"/>
        <family val="1"/>
      </rPr>
      <t xml:space="preserve"> </t>
    </r>
    <r>
      <rPr>
        <i/>
        <sz val="9"/>
        <rFont val="Times New Roman"/>
        <family val="1"/>
      </rPr>
      <t>The amount mobilised reported by the UK represents the private finance mobilised that can be attributed to the UK within the given year only (i.e. 2022 only) whilst the amount of resources used to mobilise the support represents the total UK commitment to the programme and not the amount committed in the given year. This means the two figures cannot be directly compared across programmes as the amount mobilised is an in-year value whilst the amount of resources is a cumulative figure.</t>
    </r>
  </si>
  <si>
    <t>Domestic
currency (£ m)</t>
  </si>
  <si>
    <t>USD ($ m)</t>
  </si>
  <si>
    <t xml:space="preserve">The Biodiverse Landscapes Fund (BLF) is a £100 million UK government fund that aims to deliver poverty reduction, biodiversity protection and conservation, and climate change mitigation and adaptation outcomes in 18 ODA eligible countries across six highly biodiverse landscapes worldwide. </t>
  </si>
  <si>
    <t>The Darwin Initiative is a UK government grants scheme that helps conserve biodiversity and support the communities that live alongside it through locally led projects worldwide. The initiative funds projects that help countries rich in biodiversity but poor in financial resources to meet their objectives under one or more of the biodiversity conventions</t>
  </si>
  <si>
    <t>The programme operates in Madagascar and Indonesia, working with local coastal communities to protect and restore mangrove habitat, create new sustainable livelihoods, support community health and women’s empowerment and increase climate resilience</t>
  </si>
  <si>
    <t>Environmnetal research</t>
  </si>
  <si>
    <t>The Global Centre on Biodiversity for Climate (GCBC) is the main component under the International Climate Finance Research &amp; Development Programme which is funded by the UK’s Department for Environment, Food and Rural Affairs (Defra) with International Climate Finance. The GCBC works in partnership with DAI Global as the Management Lead and the Royal Botanic Gardens, Kew as the Strategic Science Lead.  Through a series of research grant calls the GCBC will support GBF Targets 8,11 &amp; 14 by establishing a global network of research institutions and experts to address critical research gaps in how the conservation and sustainable use of biodiversity can address climate solutions and improve livelihoods.  Applications must support ODA- eligible countries in Latin America and Caribbean, Sub-Saharan Africa, South-East Asia and the Pacific (including Small Island Developing States).</t>
  </si>
  <si>
    <t>The Sustainable Cooling and Cold Chain Solutions Programme funds the development and deployment of global best practice policies, training, toolkits, and system design in developing markets to raise the importance of and improve access to resilient, efficient, and climate-friendly cooling and cold chain for all, whilst tackling food and vaccine loss. This supports the delivery of accelerated hydrofluorocarbons (HFC) reductions and energy efficient cooling solutions, to optimise implementation of the Kigali Amendment to the Montreal Protocol in a way that is aligned with the Paris Agreement and contributes to multiple Sustainable Development Goals.</t>
  </si>
  <si>
    <t>CITIES4FORESTS</t>
  </si>
  <si>
    <t>ODA STAFF COSTS</t>
  </si>
  <si>
    <t>n/a</t>
  </si>
  <si>
    <t>Funding the Defra delivery costs related to support ICF proportion of ODA work in developing countries</t>
  </si>
  <si>
    <t>OCEAN COUNTRY PARTNERSHIP PROGRAMME (OCPP)</t>
  </si>
  <si>
    <t>Environmental research, Fishing policy and administrative management, Biosphere protection, Biodiversity</t>
  </si>
  <si>
    <t xml:space="preserve">OCPP is a marine science bilateral technical assistance programme, where the UK government partners with ODA-eligible countries to deliver tangible and positive impacts on the livelihoods of coastal communities that depend on healthy marine ecosystems, across key themes of marine pollution, marine biodiversity and sustainable seafood. Countries include Bangladesh, Belize, Ghana, India, Madagascar, Maldives, Mozambique, Senegal, Solomon Islands, Sri Lanka and Vanuatu. </t>
  </si>
  <si>
    <t>OCEAN RISK AND RESILIENCE ACTION ALLIANCE (ORRAA)</t>
  </si>
  <si>
    <t>Environmental policy and administrative management, Financial policy and administrative management</t>
  </si>
  <si>
    <t>Ocean Risk and Resilience Action Alliance (ORRAA) is an alliance of stakeholders from public, private, academic, NGO and civil society sectors. ORRAA invest in projects that test and scale innovative financial mechanisms to support vulnerable coastal communities and ecosystems by building resilience to the effects of climate change.</t>
  </si>
  <si>
    <t>ODA Staffing</t>
  </si>
  <si>
    <t>Biodiverse Landscapes Fund</t>
  </si>
  <si>
    <t>ICF R&amp;D Programme</t>
  </si>
  <si>
    <t>Darwin Initiative</t>
  </si>
  <si>
    <t xml:space="preserve">GLOBAL FUND FOR CORAL REEFS (GFCR) </t>
  </si>
  <si>
    <t>UNDP, UNCDF, WCS​, Conservation International​, YKAN​, Blue finance​, MAR Fund​</t>
  </si>
  <si>
    <t>GFCR</t>
  </si>
  <si>
    <t>The Global Fund for Coral Reefs (GFCR) programme is a blended finance instrument aimed to mobilise action and resources to protect,  restore and safeguard coral reef ecosystems and the communities that depend on them. All UK funding is ring fenced for GFCR projects delivering in ODA-eligible countries only. GFCR's portfolio ranges from Latin Amercia and the Caribbean to eastern Africa and the Asia-Pacific Region, with a notable presence in Small Island Developing States (SIDS).   </t>
  </si>
  <si>
    <t>CHAMPIONING INCLUSIVITY IN PLASTIC POLLUTION (CHIPP)</t>
  </si>
  <si>
    <t>UNEP and others</t>
  </si>
  <si>
    <t>CHIPP</t>
  </si>
  <si>
    <t>Environmental policy and administrative management, Biosphere protection</t>
  </si>
  <si>
    <t xml:space="preserve">Championing Inclusivity in Plastic Pollution (CHIPP) comprises two components: (1) support for the United Nations Environment Programme (UNEP)’s Tide Turners Plastic Challenge (TTPC) and (2) funding the Intergovernmental Negotiating Committee (INC) meetings to support inclusive participation of ODA-eligible country negotiators in the agreement of a legally binding instrument on plastic pollution. TTPC is a youth environmental education initiative which seeks to educate and empower young people on marine plastic pollution and how they can address it in their communities. The objective of this programme is to influence behaviour change, share knowledge, build awareness, and promote inclusive environmental decision-making from young people – giving them a voice in the fight against plastic pollution. The INC component aims to support developing countries’ views to be heard and reflected in the ongoing plastics treaty negotiations, in support of an equitable and inclusive treaty that delivers environmental and livelihood benefits for developing countries, in particular for indigenous peoples and local communities. </t>
  </si>
  <si>
    <t>ORRAA</t>
  </si>
  <si>
    <t>TASKFORCE ON NATURE-RELATED FINANCIAL DISCLOSURES (TNFD)</t>
  </si>
  <si>
    <t>TNDF Secretarait, others.</t>
  </si>
  <si>
    <t>TNFD</t>
  </si>
  <si>
    <t xml:space="preserve">The UK has provided funding support to the global, market-led Task Force on Nature-related Financial Disclosures (TNFD) initiative since 2021. The TNFD’s design and development phase culminated in the launch of the final TNFD recommendations on nature-related risk management and reporting in September 2023. The TNFD recommendations enable organisations to assess, report, and act on their nature-related risks, opportunities, impacts, and dependencies, with the ultimate aim of supporting the realignment of global financial flows towards nature positive outcomes. Following the launch, the TNFD is now focused on encouraging and enabling voluntary market adoption, working with standards bodies such as the ISSB and GRI, and supporting efforts to address the knowledge, capacity building and data needs of market participants. The TNFD represents the principal mechanism through which to operationalise GBF Target 15. </t>
  </si>
  <si>
    <t>MONTREAL PROTOCOL</t>
  </si>
  <si>
    <t>Montreal Protocol</t>
  </si>
  <si>
    <t>Sectors not specified</t>
  </si>
  <si>
    <t>The primary purpose of the Trust Fund for the Montreal Protocol on Substances that Deplete the Ozone Layer is to provide financial support to the Protocol. It supports developing countries to attend meetings, pays for meeting venues, supports comms around the Montreal Protocol and pays for secretariat activities among other activities. Without it the Montreal Protocol would not be able to function.</t>
  </si>
  <si>
    <t>PROBLUE</t>
  </si>
  <si>
    <t>GPAP</t>
  </si>
  <si>
    <t>The Global Plastics Action Partnership (GPAP) aims to reduce plastic pollution in ODA-eligible partner countries by fast-tracking circular economy solutions. GPAP supports countries by creating National Plastic Action Partnerships that bring together world leaders, decision-makers, academia, civil society and industry to take collaborative action on tackling plastic pollution and develop baselined, fact-based action plans. The programme aims to drive inclusive systems change in partner countries by mobilising funding for plastics action projects; engaging and leveraging expertise among partners; and supporting knowledge exchanges between countries. The programme also provides training and support to workers in the informal waste sector to improve the livelihoods of those at the forefront of tackling plastic pollution.</t>
  </si>
  <si>
    <t>ICP Vegetation</t>
  </si>
  <si>
    <t>Biosphere protection, Environmnetal research</t>
  </si>
  <si>
    <t>Contributes key data to understand health and biodiversity impacts of air pollution in developing countries. Provides outreach services (direct impact measurements and advice) for developing countries to improve policy makers’ and farmers' understanding of damage air pollution has on staple crops and natural capital for mitigation strategies - helping improve food security under a changing climate. Input into UNECE Convention on Long Range Transboundary Air Pollution to inform pan-regional and global targets to reduce emissions of harmful air pollutants.#</t>
  </si>
  <si>
    <t>NAGOYA PROTOCOL</t>
  </si>
  <si>
    <t>Nagoya Protocol</t>
  </si>
  <si>
    <t xml:space="preserve">UK Government core contribution to the Nagoya Protocol to support the fair &amp; equitable sharing of benefits arising out of the utilization of genetic resources, which is one of the major objectives of CBD. The Protocol creates a framework that incentives both conservation of and sustainable use of genetic resources, and through benefit sharing supports the economic development and livelihoods of communities in developing countries. Benefits shared take many forms. There are monetary benefits which result from the utilisation of genetic resources - for example, royalties generated from the commercialization of a product based on genetic resources. The money from which is shared with the provider country or community from where the resource originated.  In many instances, it is developing countries that have benefit sharing requirements in place. The Protocol also supports the sharing of non-monetary benefits. Examples of which include exchange of research, technology transfer, agreement to collaboration or contribution of development programmes, capacity-building training, joint ownership of relevant intellectual property rights of a product. These non-monetary benefits specifically have the opportunity to further support the livelihoods of local communities and provide long-term, self-sustainable economic development in developing countries. This represents the ODA eligible portion of the contribution. </t>
  </si>
  <si>
    <t>Global Fund for Coral Reefs</t>
  </si>
  <si>
    <t>NIRAS</t>
  </si>
  <si>
    <t xml:space="preserve">Multiple technologies including biodiversity and ecosystem services assessments and management. </t>
  </si>
  <si>
    <t>public and private sector</t>
  </si>
  <si>
    <t>DAI Europe Ltd</t>
  </si>
  <si>
    <t>Multiple technologies</t>
  </si>
  <si>
    <t>OCPP</t>
  </si>
  <si>
    <t>GOAP &amp; FOA, JNCC, CFAS</t>
  </si>
  <si>
    <t xml:space="preserve">Multiple marine technologies </t>
  </si>
  <si>
    <t>public sector</t>
  </si>
  <si>
    <t>World Resource Institute</t>
  </si>
  <si>
    <t>Closed</t>
  </si>
  <si>
    <t>private sector</t>
  </si>
  <si>
    <t>UNEP</t>
  </si>
  <si>
    <t>Multiple technologies including cooling and cold chain technologies</t>
  </si>
  <si>
    <t xml:space="preserve">Kew, F&amp;F, ZSL, Practical Action, WCS, Peace Parks Foundation, KAZA Secretariat   </t>
  </si>
  <si>
    <t>NIRAS, BV Field Offices, Partner NGO Yayasan Planet Indonesia, Partner NGO Yayasan Hutan Biru, Partner NGO Yayasan Mitra Insani</t>
  </si>
  <si>
    <t>GLOBAL FUND FOR CORAL REEFS (GFCR)</t>
  </si>
  <si>
    <t>GLOBAL OCEAN ACCOUNTS PARTNERSHIP OCPP all components</t>
  </si>
  <si>
    <t>TNDF Secretariat, various others</t>
  </si>
  <si>
    <t>Private sector</t>
  </si>
  <si>
    <t>Research and development of clean energy and climate change technologies and services</t>
  </si>
  <si>
    <t>Technological innovation in energy, water and climate</t>
  </si>
  <si>
    <t>Adoption of climate resilient technologies</t>
  </si>
  <si>
    <t>Agricultural innovation and adoption</t>
  </si>
  <si>
    <t>Integrating digital technology in urban services</t>
  </si>
  <si>
    <t>Agricultural research and development</t>
  </si>
  <si>
    <t>Clean energy research and development</t>
  </si>
  <si>
    <t>Adoption of efficient industrial technology</t>
  </si>
  <si>
    <t>Research and development on energy efficient appliances</t>
  </si>
  <si>
    <t>Research and development on clean cooking technologies</t>
  </si>
  <si>
    <t>Research and development of cleaner industrial technologies</t>
  </si>
  <si>
    <t>Research and development of low carbon and climate resilient technology</t>
  </si>
  <si>
    <t>Adoption of climate friendly technology in infrastructure</t>
  </si>
  <si>
    <t>Adoption of clean energy technology</t>
  </si>
  <si>
    <t>Adoption of clean, agricultural, manufaturing and health technology</t>
  </si>
  <si>
    <t>Cities4Forests</t>
  </si>
  <si>
    <t>Environmental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</si>
</sst>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General"/>
    <numFmt numFmtId="165" formatCode="#,##0.00_ ;[Red]\-#,##0.00\ "/>
  </numFmts>
  <fonts count="28" x14ac:knownFonts="1">
    <font>
      <sz val="11"/>
      <color theme="1"/>
      <name val="Calibri"/>
      <family val="2"/>
      <scheme val="minor"/>
    </font>
    <font>
      <sz val="9"/>
      <color theme="1"/>
      <name val="Times New Roman"/>
      <family val="1"/>
    </font>
    <font>
      <b/>
      <sz val="9"/>
      <color theme="1"/>
      <name val="Times New Roman"/>
      <family val="1"/>
    </font>
    <font>
      <u/>
      <sz val="9"/>
      <color theme="10"/>
      <name val="Times New Roman"/>
      <family val="1"/>
    </font>
    <font>
      <sz val="9"/>
      <color rgb="FFFF0000"/>
      <name val="Times New Roman"/>
      <family val="1"/>
    </font>
    <font>
      <b/>
      <sz val="12"/>
      <color theme="1"/>
      <name val="Times New Roman"/>
      <family val="1"/>
    </font>
    <font>
      <i/>
      <sz val="9"/>
      <color theme="1"/>
      <name val="Times New Roman"/>
      <family val="1"/>
    </font>
    <font>
      <i/>
      <vertAlign val="superscript"/>
      <sz val="9"/>
      <color rgb="FF000000"/>
      <name val="Times New Roman"/>
      <family val="1"/>
    </font>
    <font>
      <b/>
      <i/>
      <sz val="9"/>
      <color theme="1"/>
      <name val="Times New Roman"/>
      <family val="1"/>
    </font>
    <font>
      <sz val="9"/>
      <color rgb="FF000000"/>
      <name val="Times New Roman"/>
      <family val="1"/>
    </font>
    <font>
      <sz val="12"/>
      <color theme="1"/>
      <name val="Times New Roman"/>
      <family val="1"/>
    </font>
    <font>
      <b/>
      <sz val="9"/>
      <color rgb="FFFF0000"/>
      <name val="Times New Roman"/>
      <family val="1"/>
    </font>
    <font>
      <sz val="9"/>
      <color rgb="FF0070C0"/>
      <name val="Times New Roman"/>
      <family val="1"/>
    </font>
    <font>
      <vertAlign val="superscript"/>
      <sz val="9"/>
      <color theme="1"/>
      <name val="Times New Roman"/>
      <family val="1"/>
    </font>
    <font>
      <sz val="9"/>
      <color rgb="FFFFFF00"/>
      <name val="Times New Roman"/>
      <family val="1"/>
    </font>
    <font>
      <b/>
      <sz val="9"/>
      <color rgb="FF000000"/>
      <name val="Times New Roman"/>
      <family val="1"/>
    </font>
    <font>
      <sz val="9"/>
      <color theme="10"/>
      <name val="Times New Roman"/>
      <family val="1"/>
    </font>
    <font>
      <i/>
      <vertAlign val="superscript"/>
      <sz val="9"/>
      <name val="Times New Roman"/>
      <family val="1"/>
    </font>
    <font>
      <sz val="9"/>
      <name val="Times New Roman"/>
      <family val="1"/>
    </font>
    <font>
      <i/>
      <sz val="9"/>
      <name val="Times New Roman"/>
      <family val="1"/>
    </font>
    <font>
      <vertAlign val="superscript"/>
      <sz val="9"/>
      <name val="Times New Roman"/>
      <family val="1"/>
    </font>
    <font>
      <b/>
      <vertAlign val="superscript"/>
      <sz val="12"/>
      <name val="Times New Roman"/>
      <family val="1"/>
    </font>
    <font>
      <sz val="11"/>
      <color theme="1"/>
      <name val="Calibri"/>
      <family val="2"/>
    </font>
    <font>
      <sz val="10"/>
      <color theme="1"/>
      <name val="Times New Roman"/>
      <family val="1"/>
    </font>
    <font>
      <sz val="10"/>
      <name val="Times New Roman"/>
      <family val="1"/>
    </font>
    <font>
      <sz val="10"/>
      <color rgb="FF000000"/>
      <name val="Times New Roman"/>
      <family val="1"/>
    </font>
    <font>
      <i/>
      <sz val="10"/>
      <color theme="1"/>
      <name val="Times New Roman"/>
      <family val="1"/>
    </font>
    <font>
      <sz val="10"/>
      <color rgb="FF242424"/>
      <name val="Times New Roman"/>
      <family val="1"/>
    </font>
  </fonts>
  <fills count="6">
    <fill>
      <patternFill patternType="none"/>
    </fill>
    <fill>
      <patternFill patternType="gray125"/>
    </fill>
    <fill>
      <patternFill patternType="solid">
        <fgColor rgb="FFFFFFFF"/>
        <bgColor rgb="FF000000"/>
      </patternFill>
    </fill>
    <fill>
      <patternFill patternType="solid">
        <fgColor theme="0" tint="-0.34998626667073579"/>
        <bgColor rgb="FF000000"/>
      </patternFill>
    </fill>
    <fill>
      <patternFill patternType="solid">
        <fgColor theme="0"/>
        <bgColor theme="4" tint="0.79998168889431442"/>
      </patternFill>
    </fill>
    <fill>
      <patternFill patternType="solid">
        <fgColor theme="0"/>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diagonal/>
    </border>
    <border>
      <left style="thin">
        <color indexed="64"/>
      </left>
      <right style="hair">
        <color indexed="64"/>
      </right>
      <top style="thin">
        <color indexed="64"/>
      </top>
      <bottom style="thin">
        <color indexed="64"/>
      </bottom>
      <diagonal/>
    </border>
  </borders>
  <cellStyleXfs count="7">
    <xf numFmtId="0" fontId="0" fillId="0" borderId="0"/>
    <xf numFmtId="0" fontId="3" fillId="0" borderId="0"/>
    <xf numFmtId="0" fontId="5" fillId="0" borderId="0"/>
    <xf numFmtId="0" fontId="6" fillId="0" borderId="2"/>
    <xf numFmtId="0" fontId="6" fillId="0" borderId="1"/>
    <xf numFmtId="0" fontId="15" fillId="0" borderId="0"/>
    <xf numFmtId="0" fontId="22" fillId="0" borderId="0"/>
  </cellStyleXfs>
  <cellXfs count="192">
    <xf numFmtId="0" fontId="0" fillId="0" borderId="0" xfId="0"/>
    <xf numFmtId="0" fontId="1" fillId="0" borderId="0" xfId="0" applyFont="1"/>
    <xf numFmtId="0" fontId="2" fillId="0" borderId="0" xfId="0" applyFont="1"/>
    <xf numFmtId="0" fontId="3" fillId="0" borderId="0" xfId="1"/>
    <xf numFmtId="0" fontId="2" fillId="0" borderId="0" xfId="1" applyFont="1"/>
    <xf numFmtId="0" fontId="4" fillId="0" borderId="0" xfId="0" applyFont="1"/>
    <xf numFmtId="0" fontId="5" fillId="0" borderId="0" xfId="2" applyAlignment="1">
      <alignment horizontal="left"/>
    </xf>
    <xf numFmtId="0" fontId="5" fillId="0" borderId="0" xfId="0" applyFont="1"/>
    <xf numFmtId="0" fontId="5" fillId="2" borderId="0" xfId="2" applyFill="1" applyAlignment="1">
      <alignment horizontal="left"/>
    </xf>
    <xf numFmtId="0" fontId="2" fillId="2" borderId="0" xfId="2" applyFont="1" applyFill="1" applyAlignment="1">
      <alignment horizontal="left"/>
    </xf>
    <xf numFmtId="0" fontId="1" fillId="0" borderId="0" xfId="2" applyFont="1" applyAlignment="1">
      <alignment horizontal="left"/>
    </xf>
    <xf numFmtId="0" fontId="1" fillId="2" borderId="0" xfId="2" applyFont="1" applyFill="1" applyAlignment="1">
      <alignment horizontal="left"/>
    </xf>
    <xf numFmtId="0" fontId="3" fillId="2" borderId="0" xfId="1" applyFill="1" applyAlignment="1">
      <alignment horizontal="left"/>
    </xf>
    <xf numFmtId="0" fontId="4" fillId="2" borderId="0" xfId="2" applyFont="1" applyFill="1" applyAlignment="1">
      <alignment horizontal="left"/>
    </xf>
    <xf numFmtId="0" fontId="6" fillId="0" borderId="1" xfId="0" applyFont="1" applyBorder="1" applyAlignment="1">
      <alignment horizontal="center" vertical="center" wrapText="1"/>
    </xf>
    <xf numFmtId="0" fontId="6" fillId="0" borderId="2" xfId="0" applyFont="1" applyBorder="1" applyAlignment="1">
      <alignment horizontal="centerContinuous" vertical="center"/>
    </xf>
    <xf numFmtId="0" fontId="6" fillId="0" borderId="3" xfId="0" applyFont="1" applyBorder="1" applyAlignment="1">
      <alignment horizontal="centerContinuous" vertical="center"/>
    </xf>
    <xf numFmtId="0" fontId="6" fillId="0" borderId="4" xfId="0" applyFont="1" applyBorder="1" applyAlignment="1">
      <alignment horizontal="centerContinuous" vertical="center"/>
    </xf>
    <xf numFmtId="0" fontId="6" fillId="0" borderId="5" xfId="0" applyFont="1" applyBorder="1" applyAlignment="1">
      <alignment horizontal="center" vertical="center" wrapText="1"/>
    </xf>
    <xf numFmtId="0" fontId="6" fillId="0" borderId="0" xfId="0" applyFont="1"/>
    <xf numFmtId="0" fontId="6" fillId="0" borderId="6" xfId="0" applyFont="1" applyBorder="1" applyAlignment="1">
      <alignment horizontal="center" vertical="center" wrapText="1"/>
    </xf>
    <xf numFmtId="0" fontId="6" fillId="0" borderId="2" xfId="3" applyAlignment="1">
      <alignment horizontal="centerContinuous" vertical="center"/>
    </xf>
    <xf numFmtId="0" fontId="6" fillId="0" borderId="4" xfId="3" applyBorder="1" applyAlignment="1">
      <alignment horizontal="centerContinuous"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3" applyBorder="1" applyAlignment="1">
      <alignment horizontal="center" vertical="center" wrapText="1"/>
    </xf>
    <xf numFmtId="0" fontId="6" fillId="0" borderId="9" xfId="3" applyBorder="1" applyAlignment="1">
      <alignment horizontal="center" vertical="center"/>
    </xf>
    <xf numFmtId="0" fontId="6" fillId="0" borderId="10" xfId="0" applyFont="1" applyBorder="1" applyAlignment="1">
      <alignment horizontal="center" vertical="center" wrapText="1"/>
    </xf>
    <xf numFmtId="3" fontId="6" fillId="0" borderId="0" xfId="3" applyNumberFormat="1" applyBorder="1" applyAlignment="1">
      <alignment horizontal="center" vertical="top"/>
    </xf>
    <xf numFmtId="3" fontId="6" fillId="0" borderId="0" xfId="3" applyNumberFormat="1" applyBorder="1" applyAlignment="1">
      <alignment vertical="top"/>
    </xf>
    <xf numFmtId="0" fontId="6" fillId="0" borderId="0" xfId="3" applyBorder="1" applyAlignment="1">
      <alignment horizontal="center" vertical="top"/>
    </xf>
    <xf numFmtId="0" fontId="6" fillId="0" borderId="0" xfId="3" applyBorder="1" applyAlignment="1">
      <alignment horizontal="center" vertical="top" wrapText="1"/>
    </xf>
    <xf numFmtId="0" fontId="6" fillId="0" borderId="0" xfId="3" applyBorder="1" applyAlignment="1">
      <alignment vertical="top" wrapText="1"/>
    </xf>
    <xf numFmtId="0" fontId="1" fillId="0" borderId="0" xfId="0" applyFont="1" applyAlignment="1">
      <alignment horizontal="left" vertical="center" indent="7"/>
    </xf>
    <xf numFmtId="0" fontId="2" fillId="0" borderId="0" xfId="0" applyFont="1" applyAlignment="1">
      <alignment horizontal="left" vertical="center" indent="7"/>
    </xf>
    <xf numFmtId="0" fontId="7" fillId="0" borderId="0" xfId="0" applyFont="1" applyAlignment="1">
      <alignment vertical="center"/>
    </xf>
    <xf numFmtId="0" fontId="1" fillId="0" borderId="0" xfId="0" applyFont="1" applyAlignment="1">
      <alignment vertical="center"/>
    </xf>
    <xf numFmtId="0" fontId="8" fillId="0" borderId="0" xfId="0" applyFont="1" applyAlignment="1">
      <alignment vertical="center"/>
    </xf>
    <xf numFmtId="0" fontId="6" fillId="0" borderId="1" xfId="3" applyBorder="1" applyAlignment="1">
      <alignment horizontal="center" vertical="center" wrapText="1"/>
    </xf>
    <xf numFmtId="0" fontId="6" fillId="0" borderId="9" xfId="0" applyFont="1" applyBorder="1" applyAlignment="1">
      <alignment horizontal="centerContinuous" vertical="center" wrapText="1"/>
    </xf>
    <xf numFmtId="0" fontId="6" fillId="0" borderId="6" xfId="3" applyBorder="1" applyAlignment="1">
      <alignment horizontal="center" vertical="center" wrapText="1"/>
    </xf>
    <xf numFmtId="0" fontId="6" fillId="0" borderId="9" xfId="3" applyBorder="1" applyAlignment="1">
      <alignment horizontal="centerContinuous" vertical="center" wrapText="1"/>
    </xf>
    <xf numFmtId="0" fontId="6" fillId="0" borderId="1" xfId="3" applyBorder="1" applyAlignment="1">
      <alignment horizontal="center" vertical="center"/>
    </xf>
    <xf numFmtId="0" fontId="6" fillId="0" borderId="0" xfId="0" applyFont="1" applyAlignment="1">
      <alignment horizontal="left" vertical="top"/>
    </xf>
    <xf numFmtId="0" fontId="1" fillId="0" borderId="0" xfId="0" applyFont="1" applyAlignment="1">
      <alignment vertical="top"/>
    </xf>
    <xf numFmtId="0" fontId="9" fillId="0" borderId="0" xfId="0" applyFont="1"/>
    <xf numFmtId="0" fontId="10" fillId="0" borderId="0" xfId="0" applyFont="1"/>
    <xf numFmtId="0" fontId="4" fillId="2" borderId="0" xfId="1" applyFont="1" applyFill="1" applyAlignment="1">
      <alignment horizontal="left"/>
    </xf>
    <xf numFmtId="0" fontId="11" fillId="2" borderId="0" xfId="2" applyFont="1" applyFill="1" applyAlignment="1">
      <alignment horizontal="left"/>
    </xf>
    <xf numFmtId="0" fontId="12" fillId="0" borderId="0" xfId="0" applyFont="1"/>
    <xf numFmtId="0" fontId="6" fillId="0" borderId="1" xfId="4" applyAlignment="1">
      <alignment horizontal="center" vertical="center" wrapText="1"/>
    </xf>
    <xf numFmtId="0" fontId="6" fillId="0" borderId="9" xfId="0" applyFont="1" applyBorder="1" applyAlignment="1">
      <alignment horizontal="centerContinuous" vertical="center"/>
    </xf>
    <xf numFmtId="0" fontId="6" fillId="0" borderId="9" xfId="0" applyFont="1" applyBorder="1" applyAlignment="1">
      <alignment horizontal="centerContinuous"/>
    </xf>
    <xf numFmtId="0" fontId="6" fillId="0" borderId="5" xfId="4" applyBorder="1" applyAlignment="1">
      <alignment horizontal="centerContinuous" vertical="center" wrapText="1"/>
    </xf>
    <xf numFmtId="0" fontId="6" fillId="0" borderId="11" xfId="4" applyBorder="1" applyAlignment="1">
      <alignment horizontal="centerContinuous" vertical="center" wrapText="1"/>
    </xf>
    <xf numFmtId="0" fontId="6" fillId="0" borderId="6" xfId="4" applyBorder="1" applyAlignment="1">
      <alignment horizontal="center" vertical="center" wrapText="1"/>
    </xf>
    <xf numFmtId="0" fontId="6" fillId="0" borderId="9" xfId="4" applyBorder="1" applyAlignment="1">
      <alignment horizontal="centerContinuous"/>
    </xf>
    <xf numFmtId="0" fontId="6" fillId="0" borderId="10" xfId="4" applyBorder="1" applyAlignment="1">
      <alignment vertical="center" wrapText="1"/>
    </xf>
    <xf numFmtId="0" fontId="6" fillId="0" borderId="12" xfId="4" applyBorder="1" applyAlignment="1">
      <alignment vertical="center" wrapText="1"/>
    </xf>
    <xf numFmtId="0" fontId="6" fillId="0" borderId="8" xfId="4" applyBorder="1" applyAlignment="1">
      <alignment horizontal="center" vertical="center" wrapText="1"/>
    </xf>
    <xf numFmtId="0" fontId="6" fillId="0" borderId="9" xfId="4" applyBorder="1" applyAlignment="1">
      <alignment horizontal="center" vertical="center" wrapText="1"/>
    </xf>
    <xf numFmtId="0" fontId="6" fillId="0" borderId="9" xfId="4" applyBorder="1" applyAlignment="1">
      <alignment horizontal="center" vertical="center"/>
    </xf>
    <xf numFmtId="0" fontId="1" fillId="0" borderId="0" xfId="0" applyFont="1" applyAlignment="1">
      <alignment horizontal="left" vertical="top" wrapText="1"/>
    </xf>
    <xf numFmtId="0" fontId="13" fillId="0" borderId="0" xfId="0" applyFont="1" applyAlignment="1">
      <alignment horizontal="left" vertical="top" wrapText="1"/>
    </xf>
    <xf numFmtId="0" fontId="5" fillId="0" borderId="0" xfId="2" applyAlignment="1">
      <alignment horizontal="left" vertical="top"/>
    </xf>
    <xf numFmtId="14" fontId="1" fillId="0" borderId="0" xfId="0" applyNumberFormat="1" applyFont="1"/>
    <xf numFmtId="0" fontId="14" fillId="0" borderId="0" xfId="0" applyFont="1" applyAlignment="1">
      <alignment horizontal="center"/>
    </xf>
    <xf numFmtId="164" fontId="1" fillId="0" borderId="0" xfId="0" applyNumberFormat="1" applyFont="1"/>
    <xf numFmtId="0" fontId="2" fillId="0" borderId="0" xfId="2" applyFont="1" applyAlignment="1">
      <alignment horizontal="left" vertical="top"/>
    </xf>
    <xf numFmtId="0" fontId="12" fillId="2" borderId="0" xfId="1" applyFont="1" applyFill="1" applyAlignment="1">
      <alignment horizontal="left"/>
    </xf>
    <xf numFmtId="0" fontId="4" fillId="2" borderId="0" xfId="1" applyFont="1" applyFill="1" applyAlignment="1">
      <alignment horizontal="left" wrapText="1"/>
    </xf>
    <xf numFmtId="0" fontId="6" fillId="3" borderId="9" xfId="0" applyFont="1" applyFill="1" applyBorder="1" applyAlignment="1">
      <alignment horizontal="center" vertical="center"/>
    </xf>
    <xf numFmtId="0" fontId="6" fillId="0" borderId="9" xfId="0" applyFont="1" applyBorder="1" applyAlignment="1">
      <alignment horizontal="center" vertical="center" wrapText="1"/>
    </xf>
    <xf numFmtId="0" fontId="1" fillId="0" borderId="0" xfId="0" applyFont="1" applyAlignment="1">
      <alignment horizontal="left"/>
    </xf>
    <xf numFmtId="0" fontId="15" fillId="0" borderId="0" xfId="5" applyAlignment="1">
      <alignment horizontal="left" vertical="top" wrapText="1"/>
    </xf>
    <xf numFmtId="0" fontId="2" fillId="0" borderId="0" xfId="2" applyFont="1" applyAlignment="1">
      <alignment horizontal="left"/>
    </xf>
    <xf numFmtId="0" fontId="16" fillId="2" borderId="0" xfId="1" applyFont="1" applyFill="1" applyAlignment="1">
      <alignment horizontal="left"/>
    </xf>
    <xf numFmtId="0" fontId="23" fillId="0" borderId="0" xfId="0" applyFont="1"/>
    <xf numFmtId="0" fontId="23" fillId="0" borderId="13" xfId="0" applyFont="1" applyBorder="1"/>
    <xf numFmtId="0" fontId="23" fillId="0" borderId="13" xfId="0" applyFont="1" applyBorder="1" applyAlignment="1">
      <alignment wrapText="1"/>
    </xf>
    <xf numFmtId="0" fontId="23" fillId="0" borderId="0" xfId="0" applyFont="1" applyAlignment="1">
      <alignment wrapText="1"/>
    </xf>
    <xf numFmtId="0" fontId="23" fillId="4" borderId="14" xfId="6" applyFont="1" applyFill="1" applyBorder="1"/>
    <xf numFmtId="0" fontId="23" fillId="5" borderId="14" xfId="6" applyFont="1" applyFill="1" applyBorder="1"/>
    <xf numFmtId="0" fontId="23" fillId="4" borderId="13" xfId="6" applyFont="1" applyFill="1" applyBorder="1"/>
    <xf numFmtId="0" fontId="23" fillId="5" borderId="13" xfId="6" applyFont="1" applyFill="1" applyBorder="1"/>
    <xf numFmtId="0" fontId="23" fillId="5" borderId="15" xfId="6" applyFont="1" applyFill="1" applyBorder="1"/>
    <xf numFmtId="0" fontId="23" fillId="0" borderId="13" xfId="0" applyFont="1" applyBorder="1" applyAlignment="1">
      <alignment vertical="center" wrapText="1"/>
    </xf>
    <xf numFmtId="0" fontId="23" fillId="4" borderId="13" xfId="6" applyFont="1" applyFill="1" applyBorder="1" applyAlignment="1">
      <alignment wrapText="1"/>
    </xf>
    <xf numFmtId="0" fontId="23" fillId="5" borderId="13" xfId="6" applyFont="1" applyFill="1" applyBorder="1" applyAlignment="1">
      <alignment wrapText="1"/>
    </xf>
    <xf numFmtId="0" fontId="23" fillId="5" borderId="15" xfId="6" applyFont="1" applyFill="1" applyBorder="1" applyAlignment="1">
      <alignment wrapText="1"/>
    </xf>
    <xf numFmtId="2" fontId="23" fillId="0" borderId="13" xfId="0" applyNumberFormat="1" applyFont="1" applyBorder="1"/>
    <xf numFmtId="2" fontId="24" fillId="0" borderId="13" xfId="0" applyNumberFormat="1" applyFont="1" applyBorder="1" applyAlignment="1">
      <alignment horizontal="center" wrapText="1"/>
    </xf>
    <xf numFmtId="2" fontId="23" fillId="0" borderId="15" xfId="0" applyNumberFormat="1" applyFont="1" applyBorder="1"/>
    <xf numFmtId="0" fontId="23" fillId="4" borderId="14" xfId="6" applyFont="1" applyFill="1" applyBorder="1" applyAlignment="1">
      <alignment wrapText="1"/>
    </xf>
    <xf numFmtId="0" fontId="23" fillId="5" borderId="14" xfId="6" applyFont="1" applyFill="1" applyBorder="1" applyAlignment="1">
      <alignment wrapText="1"/>
    </xf>
    <xf numFmtId="0" fontId="23" fillId="0" borderId="17" xfId="0" applyFont="1" applyBorder="1" applyAlignment="1">
      <alignment wrapText="1"/>
    </xf>
    <xf numFmtId="0" fontId="23" fillId="0" borderId="14" xfId="0" applyFont="1" applyBorder="1" applyAlignment="1">
      <alignment wrapText="1"/>
    </xf>
    <xf numFmtId="0" fontId="23" fillId="0" borderId="13" xfId="0" applyFont="1" applyBorder="1" applyAlignment="1">
      <alignment vertical="top" wrapText="1"/>
    </xf>
    <xf numFmtId="0" fontId="23" fillId="0" borderId="15" xfId="0" applyFont="1" applyBorder="1"/>
    <xf numFmtId="0" fontId="24" fillId="0" borderId="13" xfId="0" applyFont="1" applyBorder="1"/>
    <xf numFmtId="0" fontId="25" fillId="0" borderId="13" xfId="0" applyFont="1" applyBorder="1"/>
    <xf numFmtId="0" fontId="23" fillId="0" borderId="13" xfId="4" applyFont="1" applyBorder="1" applyAlignment="1">
      <alignment horizontal="left" vertical="center" wrapText="1"/>
    </xf>
    <xf numFmtId="0" fontId="26" fillId="0" borderId="13" xfId="4" applyFont="1" applyBorder="1"/>
    <xf numFmtId="3" fontId="23" fillId="0" borderId="13" xfId="4" applyNumberFormat="1" applyFont="1" applyBorder="1"/>
    <xf numFmtId="2" fontId="26" fillId="0" borderId="13" xfId="4" applyNumberFormat="1" applyFont="1" applyBorder="1"/>
    <xf numFmtId="0" fontId="23" fillId="0" borderId="13" xfId="4" applyFont="1" applyBorder="1" applyAlignment="1">
      <alignment vertical="top" wrapText="1"/>
    </xf>
    <xf numFmtId="0" fontId="23" fillId="0" borderId="13" xfId="4" applyFont="1" applyBorder="1"/>
    <xf numFmtId="0" fontId="23" fillId="0" borderId="0" xfId="0" applyFont="1" applyAlignment="1">
      <alignment vertical="top" wrapText="1"/>
    </xf>
    <xf numFmtId="3" fontId="23" fillId="0" borderId="15" xfId="4" applyNumberFormat="1" applyFont="1" applyBorder="1"/>
    <xf numFmtId="4" fontId="23" fillId="0" borderId="13" xfId="4" applyNumberFormat="1" applyFont="1" applyBorder="1"/>
    <xf numFmtId="0" fontId="6" fillId="3" borderId="1" xfId="0" applyFont="1" applyFill="1" applyBorder="1" applyAlignment="1">
      <alignment horizontal="center" vertical="center"/>
    </xf>
    <xf numFmtId="0" fontId="6" fillId="0" borderId="19" xfId="0" applyFont="1" applyBorder="1" applyAlignment="1">
      <alignment horizontal="center" vertical="center" wrapText="1"/>
    </xf>
    <xf numFmtId="0" fontId="1" fillId="0" borderId="13" xfId="0" applyFont="1" applyBorder="1"/>
    <xf numFmtId="0" fontId="6" fillId="3" borderId="1" xfId="0" applyFont="1" applyFill="1" applyBorder="1" applyAlignment="1">
      <alignment horizontal="center" vertical="center" wrapText="1"/>
    </xf>
    <xf numFmtId="0" fontId="1" fillId="0" borderId="0" xfId="0" applyFont="1" applyAlignment="1">
      <alignment wrapText="1"/>
    </xf>
    <xf numFmtId="0" fontId="1" fillId="0" borderId="13" xfId="0" applyFont="1" applyBorder="1" applyAlignment="1">
      <alignment wrapText="1"/>
    </xf>
    <xf numFmtId="0" fontId="3" fillId="0" borderId="13" xfId="1" applyBorder="1" applyAlignment="1">
      <alignment wrapText="1"/>
    </xf>
    <xf numFmtId="0" fontId="6" fillId="0" borderId="1" xfId="0" applyFont="1" applyBorder="1" applyAlignment="1">
      <alignment horizontal="center" vertical="center"/>
    </xf>
    <xf numFmtId="0" fontId="18" fillId="0" borderId="13" xfId="1" applyFont="1" applyBorder="1" applyAlignment="1">
      <alignment vertical="center"/>
    </xf>
    <xf numFmtId="0" fontId="1" fillId="0" borderId="13" xfId="0" applyFont="1" applyBorder="1" applyAlignment="1">
      <alignment vertical="top" wrapText="1"/>
    </xf>
    <xf numFmtId="0" fontId="6" fillId="0" borderId="0" xfId="0" applyFont="1" applyAlignment="1">
      <alignment horizontal="center" vertical="center" wrapText="1"/>
    </xf>
    <xf numFmtId="0" fontId="6" fillId="0" borderId="0" xfId="4" applyBorder="1" applyAlignment="1">
      <alignment horizontal="center" vertical="center" wrapText="1"/>
    </xf>
    <xf numFmtId="0" fontId="6" fillId="0" borderId="0" xfId="4" applyBorder="1" applyAlignment="1">
      <alignment horizontal="center" vertical="center"/>
    </xf>
    <xf numFmtId="0" fontId="9" fillId="0" borderId="13" xfId="0" applyFont="1" applyBorder="1" applyAlignment="1">
      <alignment horizontal="left" vertical="top" wrapText="1"/>
    </xf>
    <xf numFmtId="3" fontId="9" fillId="0" borderId="13" xfId="0" applyNumberFormat="1" applyFont="1" applyBorder="1" applyAlignment="1">
      <alignment horizontal="left" vertical="top" wrapText="1"/>
    </xf>
    <xf numFmtId="0" fontId="1" fillId="0" borderId="13" xfId="0" applyFont="1" applyBorder="1" applyAlignment="1">
      <alignment horizontal="left" vertical="top" wrapText="1"/>
    </xf>
    <xf numFmtId="3" fontId="1" fillId="0" borderId="13" xfId="0" applyNumberFormat="1" applyFont="1" applyBorder="1" applyAlignment="1">
      <alignment horizontal="left" vertical="top" wrapText="1"/>
    </xf>
    <xf numFmtId="3" fontId="1" fillId="0" borderId="13" xfId="0" applyNumberFormat="1" applyFont="1" applyBorder="1" applyAlignment="1">
      <alignment horizontal="left" vertical="top"/>
    </xf>
    <xf numFmtId="0" fontId="18" fillId="0" borderId="0" xfId="0" applyFont="1"/>
    <xf numFmtId="4" fontId="9" fillId="0" borderId="13" xfId="0" applyNumberFormat="1" applyFont="1" applyBorder="1" applyAlignment="1">
      <alignment horizontal="left" vertical="top" wrapText="1"/>
    </xf>
    <xf numFmtId="165" fontId="9" fillId="0" borderId="13" xfId="0" applyNumberFormat="1" applyFont="1" applyBorder="1" applyAlignment="1">
      <alignment horizontal="left" vertical="top" wrapText="1"/>
    </xf>
    <xf numFmtId="165" fontId="18" fillId="0" borderId="13" xfId="0" applyNumberFormat="1" applyFont="1" applyBorder="1" applyAlignment="1">
      <alignment horizontal="left" vertical="top" wrapText="1"/>
    </xf>
    <xf numFmtId="4" fontId="1" fillId="0" borderId="13" xfId="0" applyNumberFormat="1" applyFont="1" applyBorder="1" applyAlignment="1">
      <alignment horizontal="left" vertical="top" wrapText="1"/>
    </xf>
    <xf numFmtId="4" fontId="18" fillId="0" borderId="13" xfId="0" applyNumberFormat="1" applyFont="1" applyBorder="1" applyAlignment="1">
      <alignment horizontal="left" vertical="top" wrapText="1"/>
    </xf>
    <xf numFmtId="0" fontId="23" fillId="0" borderId="13" xfId="6" applyFont="1" applyBorder="1"/>
    <xf numFmtId="0" fontId="23" fillId="0" borderId="13" xfId="0" applyFont="1" applyBorder="1" applyAlignment="1">
      <alignment horizontal="left" vertical="top"/>
    </xf>
    <xf numFmtId="165" fontId="23" fillId="0" borderId="13" xfId="0" applyNumberFormat="1" applyFont="1" applyBorder="1"/>
    <xf numFmtId="0" fontId="23" fillId="0" borderId="13" xfId="6" applyFont="1" applyBorder="1" applyAlignment="1">
      <alignment wrapText="1"/>
    </xf>
    <xf numFmtId="0" fontId="23" fillId="0" borderId="13" xfId="0" applyFont="1" applyBorder="1" applyAlignment="1">
      <alignment vertical="top"/>
    </xf>
    <xf numFmtId="4" fontId="23" fillId="0" borderId="13" xfId="0" applyNumberFormat="1" applyFont="1" applyBorder="1" applyAlignment="1">
      <alignment vertical="top"/>
    </xf>
    <xf numFmtId="0" fontId="23" fillId="0" borderId="13" xfId="6" applyFont="1" applyBorder="1" applyAlignment="1">
      <alignment vertical="top" wrapText="1"/>
    </xf>
    <xf numFmtId="0" fontId="23" fillId="0" borderId="13" xfId="6" applyFont="1" applyBorder="1" applyAlignment="1">
      <alignment vertical="top"/>
    </xf>
    <xf numFmtId="0" fontId="23" fillId="0" borderId="13" xfId="0" applyFont="1" applyBorder="1" applyAlignment="1">
      <alignment horizontal="right"/>
    </xf>
    <xf numFmtId="40" fontId="23" fillId="0" borderId="13" xfId="0" applyNumberFormat="1" applyFont="1" applyBorder="1"/>
    <xf numFmtId="0" fontId="4" fillId="0" borderId="13" xfId="2" applyFont="1" applyBorder="1" applyAlignment="1">
      <alignment wrapText="1"/>
    </xf>
    <xf numFmtId="4" fontId="23" fillId="0" borderId="13" xfId="0" applyNumberFormat="1" applyFont="1" applyBorder="1"/>
    <xf numFmtId="0" fontId="23" fillId="0" borderId="21" xfId="0" applyFont="1" applyBorder="1" applyAlignment="1">
      <alignment horizontal="left" vertical="top" wrapText="1"/>
    </xf>
    <xf numFmtId="0" fontId="1" fillId="0" borderId="16" xfId="0" applyFont="1" applyBorder="1" applyAlignment="1">
      <alignment horizontal="left" vertical="top"/>
    </xf>
    <xf numFmtId="0" fontId="27" fillId="0" borderId="13" xfId="0" applyFont="1" applyBorder="1" applyAlignment="1">
      <alignment horizontal="left" vertical="top"/>
    </xf>
    <xf numFmtId="0" fontId="1" fillId="0" borderId="13" xfId="0" applyFont="1" applyBorder="1" applyAlignment="1">
      <alignment horizontal="left" vertical="top"/>
    </xf>
    <xf numFmtId="0" fontId="18" fillId="0" borderId="16" xfId="0" applyFont="1" applyBorder="1" applyAlignment="1">
      <alignment horizontal="left" vertical="top"/>
    </xf>
    <xf numFmtId="0" fontId="1" fillId="0" borderId="9" xfId="0" applyFont="1" applyBorder="1"/>
    <xf numFmtId="0" fontId="23" fillId="0" borderId="13" xfId="0" applyFont="1" applyBorder="1" applyAlignment="1">
      <alignment horizontal="left" vertical="top" wrapText="1"/>
    </xf>
    <xf numFmtId="0" fontId="23" fillId="0" borderId="2" xfId="0" applyFont="1" applyBorder="1" applyAlignment="1">
      <alignment horizontal="left" vertical="top"/>
    </xf>
    <xf numFmtId="0" fontId="18" fillId="0" borderId="13" xfId="0" applyFont="1" applyBorder="1" applyAlignment="1">
      <alignment horizontal="left" vertical="top"/>
    </xf>
    <xf numFmtId="0" fontId="18" fillId="0" borderId="9" xfId="1" applyFont="1" applyBorder="1" applyAlignment="1">
      <alignment vertical="center"/>
    </xf>
    <xf numFmtId="0" fontId="23" fillId="0" borderId="13" xfId="0" applyFont="1" applyBorder="1" applyAlignment="1">
      <alignment horizontal="left" wrapText="1"/>
    </xf>
    <xf numFmtId="0" fontId="23" fillId="4" borderId="15" xfId="6" applyFont="1" applyFill="1" applyBorder="1" applyAlignment="1">
      <alignment horizontal="left" vertical="center" wrapText="1"/>
    </xf>
    <xf numFmtId="0" fontId="23" fillId="4" borderId="13" xfId="6" applyFont="1" applyFill="1" applyBorder="1" applyAlignment="1">
      <alignment horizontal="left" wrapText="1"/>
    </xf>
    <xf numFmtId="0" fontId="23" fillId="5" borderId="15" xfId="6" applyFont="1" applyFill="1" applyBorder="1" applyAlignment="1">
      <alignment horizontal="left" vertical="center" wrapText="1"/>
    </xf>
    <xf numFmtId="0" fontId="23" fillId="5" borderId="17" xfId="6" applyFont="1" applyFill="1" applyBorder="1" applyAlignment="1">
      <alignment horizontal="left" vertical="center" wrapText="1"/>
    </xf>
    <xf numFmtId="0" fontId="23" fillId="5" borderId="13" xfId="6" applyFont="1" applyFill="1" applyBorder="1" applyAlignment="1">
      <alignment horizontal="left" wrapText="1"/>
    </xf>
    <xf numFmtId="0" fontId="23" fillId="4" borderId="13" xfId="6" applyFont="1" applyFill="1" applyBorder="1" applyAlignment="1">
      <alignment vertical="center" wrapText="1"/>
    </xf>
    <xf numFmtId="0" fontId="23" fillId="5" borderId="13" xfId="6" applyFont="1" applyFill="1" applyBorder="1" applyAlignment="1">
      <alignment vertical="center" wrapText="1"/>
    </xf>
    <xf numFmtId="0" fontId="1" fillId="0" borderId="13" xfId="0" applyFont="1" applyBorder="1" applyAlignment="1">
      <alignment vertical="center"/>
    </xf>
    <xf numFmtId="0" fontId="18" fillId="0" borderId="13" xfId="1" applyFont="1" applyBorder="1" applyAlignment="1">
      <alignment horizontal="left" vertical="center" wrapText="1"/>
    </xf>
    <xf numFmtId="0" fontId="1" fillId="4" borderId="15" xfId="6" applyFont="1" applyFill="1" applyBorder="1" applyAlignment="1">
      <alignment horizontal="left" vertical="center" wrapText="1"/>
    </xf>
    <xf numFmtId="0" fontId="1" fillId="5" borderId="13" xfId="6" applyFont="1" applyFill="1" applyBorder="1" applyAlignment="1">
      <alignment horizontal="left" vertical="center" wrapText="1"/>
    </xf>
    <xf numFmtId="0" fontId="1" fillId="0" borderId="13" xfId="0" applyFont="1" applyBorder="1" applyAlignment="1">
      <alignment vertical="center" wrapText="1"/>
    </xf>
    <xf numFmtId="0" fontId="1" fillId="4" borderId="13" xfId="6" applyFont="1" applyFill="1" applyBorder="1" applyAlignment="1">
      <alignment vertical="center" wrapText="1"/>
    </xf>
    <xf numFmtId="0" fontId="1" fillId="5" borderId="13" xfId="6" applyFont="1" applyFill="1" applyBorder="1" applyAlignment="1">
      <alignment vertical="center" wrapText="1"/>
    </xf>
    <xf numFmtId="0" fontId="23" fillId="4" borderId="15" xfId="6" applyFont="1" applyFill="1" applyBorder="1" applyAlignment="1">
      <alignment horizontal="left" vertical="center" wrapText="1"/>
    </xf>
    <xf numFmtId="0" fontId="23" fillId="4" borderId="17" xfId="6" applyFont="1" applyFill="1" applyBorder="1" applyAlignment="1">
      <alignment horizontal="left" vertical="center" wrapText="1"/>
    </xf>
    <xf numFmtId="0" fontId="23" fillId="4" borderId="13" xfId="6" applyFont="1" applyFill="1" applyBorder="1" applyAlignment="1">
      <alignment horizontal="left" vertical="center" wrapText="1"/>
    </xf>
    <xf numFmtId="0" fontId="23" fillId="5" borderId="13" xfId="6" applyFont="1" applyFill="1" applyBorder="1" applyAlignment="1">
      <alignment horizontal="left" vertical="center" wrapText="1"/>
    </xf>
    <xf numFmtId="0" fontId="23" fillId="5" borderId="15" xfId="6" applyFont="1" applyFill="1" applyBorder="1" applyAlignment="1">
      <alignment horizontal="left" vertical="center" wrapText="1"/>
    </xf>
    <xf numFmtId="0" fontId="23" fillId="5" borderId="17" xfId="6" applyFont="1" applyFill="1" applyBorder="1" applyAlignment="1">
      <alignment horizontal="left" vertical="center" wrapText="1"/>
    </xf>
    <xf numFmtId="0" fontId="23" fillId="0" borderId="15" xfId="0" applyFont="1" applyBorder="1" applyAlignment="1">
      <alignment horizontal="left" vertical="center" wrapText="1"/>
    </xf>
    <xf numFmtId="0" fontId="23" fillId="0" borderId="17" xfId="0" applyFont="1" applyBorder="1" applyAlignment="1">
      <alignment horizontal="left" vertical="center" wrapText="1"/>
    </xf>
    <xf numFmtId="0" fontId="23" fillId="0" borderId="15" xfId="0" applyFont="1" applyBorder="1" applyAlignment="1">
      <alignment horizontal="left" wrapText="1"/>
    </xf>
    <xf numFmtId="0" fontId="23" fillId="0" borderId="17" xfId="0" applyFont="1" applyBorder="1" applyAlignment="1">
      <alignment horizontal="left" wrapText="1"/>
    </xf>
    <xf numFmtId="0" fontId="23" fillId="0" borderId="13" xfId="0" applyFont="1" applyBorder="1" applyAlignment="1">
      <alignment vertical="center"/>
    </xf>
    <xf numFmtId="0" fontId="23" fillId="0" borderId="13" xfId="0" applyFont="1" applyBorder="1" applyAlignment="1">
      <alignment vertical="center" wrapText="1"/>
    </xf>
    <xf numFmtId="0" fontId="23" fillId="0" borderId="13" xfId="0" applyFont="1" applyBorder="1" applyAlignment="1">
      <alignment wrapText="1"/>
    </xf>
    <xf numFmtId="0" fontId="23" fillId="0" borderId="15" xfId="0" applyFont="1" applyBorder="1" applyAlignment="1">
      <alignment vertical="top" wrapText="1"/>
    </xf>
    <xf numFmtId="0" fontId="23" fillId="0" borderId="17" xfId="0" applyFont="1" applyBorder="1" applyAlignment="1">
      <alignment vertical="top" wrapText="1"/>
    </xf>
    <xf numFmtId="0" fontId="23" fillId="0" borderId="13" xfId="0" applyFont="1" applyBorder="1" applyAlignment="1">
      <alignment vertical="top" wrapText="1"/>
    </xf>
    <xf numFmtId="0" fontId="3" fillId="0" borderId="13" xfId="1" applyBorder="1" applyAlignment="1">
      <alignment horizontal="center" vertical="center" wrapText="1"/>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3" xfId="0" applyFont="1" applyBorder="1" applyAlignment="1">
      <alignment horizontal="center" vertical="center" wrapText="1"/>
    </xf>
  </cellXfs>
  <cellStyles count="7">
    <cellStyle name="Headline" xfId="2" xr:uid="{00000000-0005-0000-0000-000002000000}"/>
    <cellStyle name="Hyperlink" xfId="1" xr:uid="{00000000-0005-0000-0000-000001000000}"/>
    <cellStyle name="Normal" xfId="0" builtinId="0" customBuiltin="1"/>
    <cellStyle name="Normal 2" xfId="4" xr:uid="{00000000-0005-0000-0000-000004000000}"/>
    <cellStyle name="Normal 2 2" xfId="3" xr:uid="{00000000-0005-0000-0000-000003000000}"/>
    <cellStyle name="Normal 3" xfId="6" xr:uid="{22D36F85-6674-4B34-9D84-1F5C42C6A406}"/>
    <cellStyle name="Обычный_CRF2002 (1)" xfId="5" xr:uid="{00000000-0005-0000-0000-000005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8.xml.rels><?xml version="1.0" encoding="UTF-8" standalone="yes"?>
<Relationships xmlns="http://schemas.openxmlformats.org/package/2006/relationships"><Relationship Id="rId2" Type="http://schemas.openxmlformats.org/officeDocument/2006/relationships/hyperlink" Target="https://devtracker.fcdo.gov.uk/projects/GB-GOV-13-ICF-0037-CEIF/summary" TargetMode="External"/><Relationship Id="rId1" Type="http://schemas.openxmlformats.org/officeDocument/2006/relationships/hyperlink" Target="https://devtracker.fcdo.gov.uk/projects/GB-GOV-13-ICF-0004-CIF/summary"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devtracker.fcdo.gov.uk/projects/GB-GOV-13-ICF-0034-CaBIN/summary" TargetMode="External"/><Relationship Id="rId13" Type="http://schemas.openxmlformats.org/officeDocument/2006/relationships/printerSettings" Target="../printerSettings/printerSettings1.bin"/><Relationship Id="rId3" Type="http://schemas.openxmlformats.org/officeDocument/2006/relationships/hyperlink" Target="https://devtracker.fcdo.gov.uk/projects/GB-GOV-1-301516/summary" TargetMode="External"/><Relationship Id="rId7" Type="http://schemas.openxmlformats.org/officeDocument/2006/relationships/hyperlink" Target="https://devtracker.fcdo.gov.uk/projects/GB-GOV-13-ICF-0033-ESMAP/summary" TargetMode="External"/><Relationship Id="rId12" Type="http://schemas.openxmlformats.org/officeDocument/2006/relationships/hyperlink" Target="https://devtracker.fcdo.gov.uk/projects/GB-GOV-13-ICF-0003-CLIC/summary" TargetMode="External"/><Relationship Id="rId2" Type="http://schemas.openxmlformats.org/officeDocument/2006/relationships/hyperlink" Target="https://devtracker.fcdo.gov.uk/projects/GB-GOV-13-ICF-0008-NDCP/summary" TargetMode="External"/><Relationship Id="rId1" Type="http://schemas.openxmlformats.org/officeDocument/2006/relationships/hyperlink" Target="https://devtracker.fcdo.gov.uk/projects/GB-GOV-13-ICF-0006-CETP/summary" TargetMode="External"/><Relationship Id="rId6" Type="http://schemas.openxmlformats.org/officeDocument/2006/relationships/hyperlink" Target="https://devtracker.fcdo.gov.uk/projects/GB-GOV-13-ICF-0028-2050C/summary" TargetMode="External"/><Relationship Id="rId11" Type="http://schemas.openxmlformats.org/officeDocument/2006/relationships/hyperlink" Target="https://devtracker.fcdo.gov.uk/projects/GB-GOV-13-ICF-0043-GFDT/summary" TargetMode="External"/><Relationship Id="rId5" Type="http://schemas.openxmlformats.org/officeDocument/2006/relationships/hyperlink" Target="https://devtracker.fcdo.gov.uk/projects/GB-GOV-13-ICF-0025-CiDev/summary" TargetMode="External"/><Relationship Id="rId10" Type="http://schemas.openxmlformats.org/officeDocument/2006/relationships/hyperlink" Target="https://devtracker.fcdo.gov.uk/projects/GB-GOV-1-301499/summary" TargetMode="External"/><Relationship Id="rId4" Type="http://schemas.openxmlformats.org/officeDocument/2006/relationships/hyperlink" Target="https://devtracker.fcdo.gov.uk/projects/GB-GOV-13-ICF-0021-UKPACT/summary" TargetMode="External"/><Relationship Id="rId9" Type="http://schemas.openxmlformats.org/officeDocument/2006/relationships/hyperlink" Target="https://devtracker.fcdo.gov.uk/projects/GB-GOV-13-ICF-0036-CFA/summa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showGridLines="0" zoomScale="140" workbookViewId="0">
      <selection activeCell="E28" sqref="E28"/>
    </sheetView>
  </sheetViews>
  <sheetFormatPr defaultColWidth="8.7265625" defaultRowHeight="12" customHeight="1" x14ac:dyDescent="0.25"/>
  <cols>
    <col min="1" max="1" width="10.1796875" style="1" customWidth="1"/>
    <col min="2" max="2" width="3.26953125" style="1" customWidth="1"/>
    <col min="3" max="3" width="8.7265625" style="1" customWidth="1"/>
    <col min="4" max="16384" width="8.7265625" style="1"/>
  </cols>
  <sheetData>
    <row r="1" spans="1:3" ht="12" customHeight="1" x14ac:dyDescent="0.25">
      <c r="A1" s="2" t="s">
        <v>0</v>
      </c>
    </row>
    <row r="3" spans="1:3" ht="11.5" x14ac:dyDescent="0.25">
      <c r="A3" s="3"/>
    </row>
    <row r="4" spans="1:3" ht="11.5" x14ac:dyDescent="0.25">
      <c r="A4" s="4" t="s">
        <v>1</v>
      </c>
      <c r="C4" s="2" t="s">
        <v>2</v>
      </c>
    </row>
    <row r="5" spans="1:3" ht="11.5" x14ac:dyDescent="0.25">
      <c r="A5" s="4" t="s">
        <v>3</v>
      </c>
    </row>
    <row r="6" spans="1:3" ht="11.5" x14ac:dyDescent="0.25">
      <c r="A6" s="3" t="s">
        <v>4</v>
      </c>
    </row>
    <row r="7" spans="1:3" ht="11.5" x14ac:dyDescent="0.25">
      <c r="A7" s="3" t="s">
        <v>5</v>
      </c>
    </row>
    <row r="8" spans="1:3" ht="11.5" x14ac:dyDescent="0.25">
      <c r="A8" s="3" t="s">
        <v>6</v>
      </c>
    </row>
    <row r="9" spans="1:3" ht="11.5" x14ac:dyDescent="0.25">
      <c r="A9" s="3" t="s">
        <v>7</v>
      </c>
    </row>
    <row r="10" spans="1:3" ht="14.5" x14ac:dyDescent="0.35">
      <c r="A10" s="3" t="s">
        <v>8</v>
      </c>
      <c r="C10" t="s">
        <v>9</v>
      </c>
    </row>
    <row r="11" spans="1:3" ht="14.5" x14ac:dyDescent="0.35">
      <c r="A11" s="3" t="s">
        <v>10</v>
      </c>
      <c r="C11" t="s">
        <v>9</v>
      </c>
    </row>
    <row r="12" spans="1:3" ht="11.5" x14ac:dyDescent="0.25">
      <c r="A12" s="3" t="s">
        <v>11</v>
      </c>
    </row>
    <row r="13" spans="1:3" ht="11.5" x14ac:dyDescent="0.25">
      <c r="A13" s="3" t="s">
        <v>12</v>
      </c>
    </row>
    <row r="14" spans="1:3" ht="11.5" x14ac:dyDescent="0.25">
      <c r="A14" s="4" t="s">
        <v>13</v>
      </c>
      <c r="B14" s="4"/>
    </row>
    <row r="15" spans="1:3" ht="11.5" x14ac:dyDescent="0.25">
      <c r="A15" s="3" t="s">
        <v>14</v>
      </c>
    </row>
    <row r="16" spans="1:3" ht="11.5" x14ac:dyDescent="0.25">
      <c r="A16" s="3" t="s">
        <v>15</v>
      </c>
    </row>
    <row r="17" spans="1:1" ht="11.5" x14ac:dyDescent="0.25">
      <c r="A17" s="3" t="s">
        <v>16</v>
      </c>
    </row>
    <row r="18" spans="1:1" ht="11.5" x14ac:dyDescent="0.25">
      <c r="A18" s="3" t="s">
        <v>17</v>
      </c>
    </row>
    <row r="19" spans="1:1" ht="11.5" x14ac:dyDescent="0.25">
      <c r="A19" s="3" t="s">
        <v>18</v>
      </c>
    </row>
    <row r="20" spans="1:1" ht="11.5" x14ac:dyDescent="0.25">
      <c r="A20" s="3" t="s">
        <v>19</v>
      </c>
    </row>
    <row r="21" spans="1:1" ht="11.5" x14ac:dyDescent="0.25">
      <c r="A21" s="3" t="s">
        <v>20</v>
      </c>
    </row>
    <row r="22" spans="1:1" ht="11.5" x14ac:dyDescent="0.25">
      <c r="A22" s="3" t="s">
        <v>21</v>
      </c>
    </row>
    <row r="24" spans="1:1" ht="11.5" x14ac:dyDescent="0.25">
      <c r="A24" s="5"/>
    </row>
  </sheetData>
  <hyperlinks>
    <hyperlink ref="A6" location="'Table1_2021'!A1" display="Table1_2021" xr:uid="{00000000-0004-0000-0000-000000000000}"/>
    <hyperlink ref="A7" location="'Table1_2022'!A1" display="Table1_2022" xr:uid="{00000000-0004-0000-0000-000001000000}"/>
    <hyperlink ref="A8" location="'Table2_2021'!A1" display="Table2_2021" xr:uid="{00000000-0004-0000-0000-000002000000}"/>
    <hyperlink ref="A9" location="'Table2_2022'!A1" display="Table2_2022" xr:uid="{00000000-0004-0000-0000-000003000000}"/>
    <hyperlink ref="A10" location="'Table3_2021'!A1" display="Table3_2021" xr:uid="{00000000-0004-0000-0000-000004000000}"/>
    <hyperlink ref="A11" location="'Table3_2022'!A1" display="Table3_2022" xr:uid="{00000000-0004-0000-0000-000005000000}"/>
    <hyperlink ref="A12" location="'Table4'!A1" display="Table4" xr:uid="{00000000-0004-0000-0000-000006000000}"/>
    <hyperlink ref="A13" location="'Table5'!A1" display="Table5" xr:uid="{00000000-0004-0000-0000-000007000000}"/>
    <hyperlink ref="A15" location="'Table6'!A1" display="Table6" xr:uid="{00000000-0004-0000-0000-000008000000}"/>
    <hyperlink ref="A16" location="'Table7'!A1" display="Table7" xr:uid="{00000000-0004-0000-0000-000009000000}"/>
    <hyperlink ref="A17" location="'Table8'!A1" display="Table8" xr:uid="{00000000-0004-0000-0000-00000A000000}"/>
    <hyperlink ref="A18" location="'Table9'!A1" display="Table9" xr:uid="{00000000-0004-0000-0000-00000B000000}"/>
    <hyperlink ref="A19" location="'Table10'!A1" display="Table10" xr:uid="{00000000-0004-0000-0000-00000C000000}"/>
    <hyperlink ref="A20" location="'Table11'!A1" display="Table11" xr:uid="{00000000-0004-0000-0000-00000D000000}"/>
    <hyperlink ref="A21" location="'Table12'!A1" display="Table12" xr:uid="{00000000-0004-0000-0000-00000E000000}"/>
    <hyperlink ref="A22" location="'Table13'!A1" display="Table13" xr:uid="{00000000-0004-0000-0000-00000F000000}"/>
  </hyperlinks>
  <pageMargins left="0.7" right="0.7" top="0.75" bottom="0.75" header="0.3" footer="0.3"/>
  <pageSetup orientation="portrait" horizontalDpi="4294967293" verticalDpi="4294967293"/>
  <ignoredErrors>
    <ignoredError sqref="A1:C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4"/>
  <sheetViews>
    <sheetView showGridLines="0" zoomScale="60" zoomScaleNormal="60" workbookViewId="0">
      <selection activeCell="D10" sqref="D10:D275"/>
    </sheetView>
  </sheetViews>
  <sheetFormatPr defaultColWidth="9.1796875" defaultRowHeight="12" customHeight="1" x14ac:dyDescent="0.25"/>
  <cols>
    <col min="1" max="1" width="2.26953125" style="1" customWidth="1"/>
    <col min="2" max="2" width="23" style="1" customWidth="1"/>
    <col min="3" max="3" width="12.453125" style="1" customWidth="1"/>
    <col min="4" max="16" width="11.26953125" style="1" customWidth="1"/>
    <col min="17" max="17" width="20.453125" style="1" customWidth="1"/>
    <col min="18" max="18" width="9.1796875" style="1" customWidth="1"/>
    <col min="19" max="16384" width="9.1796875" style="1"/>
  </cols>
  <sheetData>
    <row r="1" spans="2:17" ht="16" customHeight="1" x14ac:dyDescent="0.3">
      <c r="B1" s="6" t="s">
        <v>22</v>
      </c>
      <c r="C1" s="6"/>
    </row>
    <row r="2" spans="2:17" ht="16" customHeight="1" x14ac:dyDescent="0.3">
      <c r="B2" s="7" t="s">
        <v>23</v>
      </c>
      <c r="C2" s="8"/>
      <c r="D2" s="9"/>
      <c r="I2" s="1" t="s">
        <v>24</v>
      </c>
      <c r="J2" s="1" t="s">
        <v>25</v>
      </c>
    </row>
    <row r="3" spans="2:17" ht="16" customHeight="1" x14ac:dyDescent="0.3">
      <c r="B3" s="10" t="s">
        <v>26</v>
      </c>
      <c r="C3" s="77" t="s">
        <v>110</v>
      </c>
    </row>
    <row r="4" spans="2:17" ht="16" customHeight="1" x14ac:dyDescent="0.25">
      <c r="B4" s="11"/>
      <c r="C4" s="11"/>
    </row>
    <row r="5" spans="2:17" ht="11.5" x14ac:dyDescent="0.25">
      <c r="B5" s="12" t="s">
        <v>27</v>
      </c>
      <c r="C5" s="13"/>
    </row>
    <row r="6" spans="2:17" ht="11.5" x14ac:dyDescent="0.25">
      <c r="B6" s="12"/>
      <c r="C6" s="13"/>
    </row>
    <row r="7" spans="2:17" s="19" customFormat="1" ht="64.75" customHeight="1" x14ac:dyDescent="0.25">
      <c r="B7" s="14" t="s">
        <v>28</v>
      </c>
      <c r="C7" s="14" t="s">
        <v>29</v>
      </c>
      <c r="D7" s="15" t="s">
        <v>30</v>
      </c>
      <c r="E7" s="16"/>
      <c r="F7" s="16"/>
      <c r="G7" s="17"/>
      <c r="H7" s="14" t="s">
        <v>31</v>
      </c>
      <c r="I7" s="14" t="s">
        <v>32</v>
      </c>
      <c r="J7" s="14" t="s">
        <v>33</v>
      </c>
      <c r="K7" s="14" t="s">
        <v>34</v>
      </c>
      <c r="L7" s="14" t="s">
        <v>35</v>
      </c>
      <c r="M7" s="14" t="s">
        <v>36</v>
      </c>
      <c r="N7" s="14" t="s">
        <v>37</v>
      </c>
      <c r="O7" s="14" t="s">
        <v>38</v>
      </c>
      <c r="P7" s="18" t="s">
        <v>39</v>
      </c>
      <c r="Q7" s="14" t="s">
        <v>40</v>
      </c>
    </row>
    <row r="8" spans="2:17" s="19" customFormat="1" ht="23.5" customHeight="1" x14ac:dyDescent="0.25">
      <c r="B8" s="20"/>
      <c r="C8" s="20"/>
      <c r="D8" s="21" t="s">
        <v>41</v>
      </c>
      <c r="E8" s="22"/>
      <c r="F8" s="21" t="s">
        <v>42</v>
      </c>
      <c r="G8" s="22"/>
      <c r="H8" s="20"/>
      <c r="I8" s="20"/>
      <c r="J8" s="20"/>
      <c r="K8" s="20"/>
      <c r="L8" s="20"/>
      <c r="M8" s="20"/>
      <c r="N8" s="20"/>
      <c r="O8" s="20"/>
      <c r="P8" s="23"/>
      <c r="Q8" s="20"/>
    </row>
    <row r="9" spans="2:17" s="19" customFormat="1" ht="24" customHeight="1" x14ac:dyDescent="0.25">
      <c r="B9" s="24"/>
      <c r="C9" s="24"/>
      <c r="D9" s="25" t="s">
        <v>43</v>
      </c>
      <c r="E9" s="26" t="s">
        <v>44</v>
      </c>
      <c r="F9" s="25" t="s">
        <v>43</v>
      </c>
      <c r="G9" s="26" t="s">
        <v>44</v>
      </c>
      <c r="H9" s="24"/>
      <c r="I9" s="24"/>
      <c r="J9" s="24"/>
      <c r="K9" s="24"/>
      <c r="L9" s="24"/>
      <c r="M9" s="24"/>
      <c r="N9" s="24"/>
      <c r="O9" s="24"/>
      <c r="P9" s="27"/>
      <c r="Q9" s="20"/>
    </row>
    <row r="10" spans="2:17" s="19" customFormat="1" ht="247" x14ac:dyDescent="0.3">
      <c r="B10" s="78" t="s">
        <v>111</v>
      </c>
      <c r="C10" s="79" t="s">
        <v>166</v>
      </c>
      <c r="D10" s="90">
        <v>2.37</v>
      </c>
      <c r="E10" s="90">
        <f t="shared" ref="E10:E17" si="0">D10/0.811</f>
        <v>2.9223181257706536</v>
      </c>
      <c r="F10" s="90">
        <v>2.37</v>
      </c>
      <c r="G10" s="90">
        <f t="shared" ref="G10:G17" si="1">F10/0.811</f>
        <v>2.9223181257706536</v>
      </c>
      <c r="H10" s="79" t="s">
        <v>360</v>
      </c>
      <c r="I10" s="78" t="s">
        <v>361</v>
      </c>
      <c r="J10" s="79" t="s">
        <v>362</v>
      </c>
      <c r="K10" s="79" t="s">
        <v>363</v>
      </c>
      <c r="L10" s="79" t="s">
        <v>370</v>
      </c>
      <c r="M10" s="79" t="s">
        <v>373</v>
      </c>
      <c r="N10" s="79" t="s">
        <v>374</v>
      </c>
      <c r="O10" s="78">
        <v>1</v>
      </c>
      <c r="P10" s="78">
        <v>0</v>
      </c>
      <c r="Q10" s="156" t="s">
        <v>375</v>
      </c>
    </row>
    <row r="11" spans="2:17" s="19" customFormat="1" ht="299" x14ac:dyDescent="0.3">
      <c r="B11" s="78" t="s">
        <v>111</v>
      </c>
      <c r="C11" s="79" t="s">
        <v>167</v>
      </c>
      <c r="D11" s="90">
        <v>0.60599999999999998</v>
      </c>
      <c r="E11" s="90">
        <f t="shared" si="0"/>
        <v>0.7472256473489518</v>
      </c>
      <c r="F11" s="90">
        <v>0.60599999999999998</v>
      </c>
      <c r="G11" s="90">
        <f t="shared" si="1"/>
        <v>0.7472256473489518</v>
      </c>
      <c r="H11" s="79" t="s">
        <v>360</v>
      </c>
      <c r="I11" s="78" t="s">
        <v>364</v>
      </c>
      <c r="J11" s="79" t="s">
        <v>362</v>
      </c>
      <c r="K11" s="79" t="s">
        <v>363</v>
      </c>
      <c r="L11" s="79" t="s">
        <v>370</v>
      </c>
      <c r="M11" s="79" t="s">
        <v>376</v>
      </c>
      <c r="N11" s="79" t="s">
        <v>377</v>
      </c>
      <c r="O11" s="78">
        <v>0</v>
      </c>
      <c r="P11" s="78">
        <v>0</v>
      </c>
      <c r="Q11" s="156" t="s">
        <v>378</v>
      </c>
    </row>
    <row r="12" spans="2:17" s="19" customFormat="1" ht="325" x14ac:dyDescent="0.3">
      <c r="B12" s="78" t="s">
        <v>111</v>
      </c>
      <c r="C12" s="79" t="s">
        <v>168</v>
      </c>
      <c r="D12" s="90">
        <v>10.7</v>
      </c>
      <c r="E12" s="90">
        <f t="shared" si="0"/>
        <v>13.193588162762021</v>
      </c>
      <c r="F12" s="90">
        <v>10.7</v>
      </c>
      <c r="G12" s="90">
        <f t="shared" si="1"/>
        <v>13.193588162762021</v>
      </c>
      <c r="H12" s="79" t="s">
        <v>360</v>
      </c>
      <c r="I12" s="78" t="s">
        <v>364</v>
      </c>
      <c r="J12" s="79" t="s">
        <v>362</v>
      </c>
      <c r="K12" s="79" t="s">
        <v>365</v>
      </c>
      <c r="L12" s="79" t="s">
        <v>370</v>
      </c>
      <c r="M12" s="79" t="s">
        <v>373</v>
      </c>
      <c r="N12" s="79" t="s">
        <v>379</v>
      </c>
      <c r="O12" s="78">
        <v>0</v>
      </c>
      <c r="P12" s="78">
        <v>0</v>
      </c>
      <c r="Q12" s="156" t="s">
        <v>380</v>
      </c>
    </row>
    <row r="13" spans="2:17" s="19" customFormat="1" ht="409.5" x14ac:dyDescent="0.3">
      <c r="B13" s="78" t="s">
        <v>112</v>
      </c>
      <c r="C13" s="79" t="s">
        <v>169</v>
      </c>
      <c r="D13" s="90">
        <v>3</v>
      </c>
      <c r="E13" s="90">
        <f t="shared" si="0"/>
        <v>3.6991368680641181</v>
      </c>
      <c r="F13" s="90">
        <v>3</v>
      </c>
      <c r="G13" s="90">
        <f t="shared" si="1"/>
        <v>3.6991368680641181</v>
      </c>
      <c r="H13" s="79" t="s">
        <v>360</v>
      </c>
      <c r="I13" s="78" t="s">
        <v>364</v>
      </c>
      <c r="J13" s="79" t="s">
        <v>362</v>
      </c>
      <c r="K13" s="79" t="s">
        <v>363</v>
      </c>
      <c r="L13" s="79" t="s">
        <v>370</v>
      </c>
      <c r="M13" s="79" t="s">
        <v>381</v>
      </c>
      <c r="N13" s="79" t="s">
        <v>382</v>
      </c>
      <c r="O13" s="78">
        <v>0</v>
      </c>
      <c r="P13" s="78">
        <v>0</v>
      </c>
      <c r="Q13" s="156" t="s">
        <v>383</v>
      </c>
    </row>
    <row r="14" spans="2:17" s="19" customFormat="1" ht="12.75" customHeight="1" x14ac:dyDescent="0.3">
      <c r="B14" s="78" t="s">
        <v>111</v>
      </c>
      <c r="C14" s="79" t="s">
        <v>170</v>
      </c>
      <c r="D14" s="91">
        <v>46.08</v>
      </c>
      <c r="E14" s="90">
        <f t="shared" si="0"/>
        <v>56.818742293464851</v>
      </c>
      <c r="F14" s="91">
        <v>46.08</v>
      </c>
      <c r="G14" s="90">
        <f t="shared" si="1"/>
        <v>56.818742293464851</v>
      </c>
      <c r="H14" s="79" t="s">
        <v>360</v>
      </c>
      <c r="I14" s="78" t="s">
        <v>364</v>
      </c>
      <c r="J14" s="79" t="s">
        <v>362</v>
      </c>
      <c r="K14" s="79" t="s">
        <v>365</v>
      </c>
      <c r="L14" s="79" t="s">
        <v>370</v>
      </c>
      <c r="M14" s="79" t="s">
        <v>381</v>
      </c>
      <c r="N14" s="79" t="s">
        <v>382</v>
      </c>
      <c r="O14" s="78">
        <v>0</v>
      </c>
      <c r="P14" s="78">
        <v>0</v>
      </c>
      <c r="Q14" s="156" t="s">
        <v>384</v>
      </c>
    </row>
    <row r="15" spans="2:17" ht="12.75" customHeight="1" x14ac:dyDescent="0.3">
      <c r="B15" s="78" t="s">
        <v>111</v>
      </c>
      <c r="C15" s="79" t="s">
        <v>171</v>
      </c>
      <c r="D15" s="90">
        <v>14.81</v>
      </c>
      <c r="E15" s="90">
        <f t="shared" si="0"/>
        <v>18.261405672009865</v>
      </c>
      <c r="F15" s="90">
        <v>14.81</v>
      </c>
      <c r="G15" s="90">
        <f t="shared" si="1"/>
        <v>18.261405672009865</v>
      </c>
      <c r="H15" s="79" t="s">
        <v>360</v>
      </c>
      <c r="I15" s="78" t="s">
        <v>364</v>
      </c>
      <c r="J15" s="79" t="s">
        <v>362</v>
      </c>
      <c r="K15" s="79" t="s">
        <v>363</v>
      </c>
      <c r="L15" s="79" t="s">
        <v>370</v>
      </c>
      <c r="M15" s="79" t="s">
        <v>376</v>
      </c>
      <c r="N15" s="79" t="s">
        <v>385</v>
      </c>
      <c r="O15" s="78">
        <v>1</v>
      </c>
      <c r="P15" s="78">
        <v>0</v>
      </c>
      <c r="Q15" s="156" t="s">
        <v>386</v>
      </c>
    </row>
    <row r="16" spans="2:17" ht="12.75" customHeight="1" x14ac:dyDescent="0.3">
      <c r="B16" s="79" t="s">
        <v>112</v>
      </c>
      <c r="C16" s="79" t="s">
        <v>172</v>
      </c>
      <c r="D16" s="90">
        <v>9.5</v>
      </c>
      <c r="E16" s="90">
        <f t="shared" si="0"/>
        <v>11.713933415536374</v>
      </c>
      <c r="F16" s="90">
        <v>9.5</v>
      </c>
      <c r="G16" s="90">
        <f t="shared" si="1"/>
        <v>11.713933415536374</v>
      </c>
      <c r="H16" s="79" t="s">
        <v>360</v>
      </c>
      <c r="I16" s="78" t="s">
        <v>361</v>
      </c>
      <c r="J16" s="79" t="s">
        <v>362</v>
      </c>
      <c r="K16" s="79" t="s">
        <v>363</v>
      </c>
      <c r="L16" s="79" t="s">
        <v>370</v>
      </c>
      <c r="M16" s="79" t="s">
        <v>376</v>
      </c>
      <c r="N16" s="79" t="s">
        <v>385</v>
      </c>
      <c r="O16" s="79">
        <v>1</v>
      </c>
      <c r="P16" s="79">
        <v>0</v>
      </c>
      <c r="Q16" s="152" t="s">
        <v>387</v>
      </c>
    </row>
    <row r="17" spans="2:17" ht="12.75" customHeight="1" x14ac:dyDescent="0.3">
      <c r="B17" s="79" t="s">
        <v>111</v>
      </c>
      <c r="C17" s="79" t="s">
        <v>173</v>
      </c>
      <c r="D17" s="90">
        <v>13</v>
      </c>
      <c r="E17" s="90">
        <f t="shared" si="0"/>
        <v>16.029593094944513</v>
      </c>
      <c r="F17" s="90">
        <v>13</v>
      </c>
      <c r="G17" s="90">
        <f t="shared" si="1"/>
        <v>16.029593094944513</v>
      </c>
      <c r="H17" s="79" t="s">
        <v>360</v>
      </c>
      <c r="I17" s="78" t="s">
        <v>364</v>
      </c>
      <c r="J17" s="79" t="s">
        <v>362</v>
      </c>
      <c r="K17" s="79" t="s">
        <v>363</v>
      </c>
      <c r="L17" s="79" t="s">
        <v>370</v>
      </c>
      <c r="M17" s="79" t="s">
        <v>376</v>
      </c>
      <c r="N17" s="79" t="s">
        <v>385</v>
      </c>
      <c r="O17" s="78">
        <v>1</v>
      </c>
      <c r="P17" s="78">
        <v>0</v>
      </c>
      <c r="Q17" s="152" t="s">
        <v>388</v>
      </c>
    </row>
    <row r="18" spans="2:17" ht="12.75" customHeight="1" x14ac:dyDescent="0.3">
      <c r="B18" s="78" t="s">
        <v>113</v>
      </c>
      <c r="C18" s="79" t="s">
        <v>174</v>
      </c>
      <c r="D18" s="91">
        <v>3.5</v>
      </c>
      <c r="E18" s="90">
        <f t="shared" ref="E18:E82" si="2">D18/0.727</f>
        <v>4.814305364511692</v>
      </c>
      <c r="F18" s="91">
        <v>3.5</v>
      </c>
      <c r="G18" s="90">
        <f t="shared" ref="G18:G82" si="3">F18/0.727</f>
        <v>4.814305364511692</v>
      </c>
      <c r="H18" s="79" t="s">
        <v>360</v>
      </c>
      <c r="I18" s="78" t="s">
        <v>361</v>
      </c>
      <c r="J18" s="79" t="s">
        <v>362</v>
      </c>
      <c r="K18" s="79" t="s">
        <v>363</v>
      </c>
      <c r="L18" s="79" t="s">
        <v>370</v>
      </c>
      <c r="M18" s="79" t="s">
        <v>373</v>
      </c>
      <c r="N18" s="79" t="s">
        <v>389</v>
      </c>
      <c r="O18" s="78">
        <v>1</v>
      </c>
      <c r="P18" s="78">
        <v>0</v>
      </c>
      <c r="Q18" s="156" t="s">
        <v>390</v>
      </c>
    </row>
    <row r="19" spans="2:17" ht="12.75" customHeight="1" x14ac:dyDescent="0.3">
      <c r="B19" s="78" t="s">
        <v>111</v>
      </c>
      <c r="C19" s="79" t="s">
        <v>175</v>
      </c>
      <c r="D19" s="91">
        <v>0.58799999999999997</v>
      </c>
      <c r="E19" s="90">
        <f t="shared" si="2"/>
        <v>0.80880330123796418</v>
      </c>
      <c r="F19" s="91">
        <v>0.58799999999999997</v>
      </c>
      <c r="G19" s="90">
        <f t="shared" si="3"/>
        <v>0.80880330123796418</v>
      </c>
      <c r="H19" s="79" t="s">
        <v>360</v>
      </c>
      <c r="I19" s="78" t="s">
        <v>364</v>
      </c>
      <c r="J19" s="79" t="s">
        <v>362</v>
      </c>
      <c r="K19" s="79" t="s">
        <v>363</v>
      </c>
      <c r="L19" s="79" t="s">
        <v>370</v>
      </c>
      <c r="M19" s="79" t="s">
        <v>373</v>
      </c>
      <c r="N19" s="79" t="s">
        <v>374</v>
      </c>
      <c r="O19" s="78">
        <v>1</v>
      </c>
      <c r="P19" s="78">
        <v>0</v>
      </c>
      <c r="Q19" s="156" t="s">
        <v>391</v>
      </c>
    </row>
    <row r="20" spans="2:17" ht="12.75" customHeight="1" x14ac:dyDescent="0.3">
      <c r="B20" s="78" t="s">
        <v>111</v>
      </c>
      <c r="C20" s="79" t="s">
        <v>176</v>
      </c>
      <c r="D20" s="91">
        <v>2.81</v>
      </c>
      <c r="E20" s="90">
        <f t="shared" si="2"/>
        <v>3.865199449793673</v>
      </c>
      <c r="F20" s="91">
        <v>2.81</v>
      </c>
      <c r="G20" s="90">
        <f t="shared" si="3"/>
        <v>3.865199449793673</v>
      </c>
      <c r="H20" s="79" t="s">
        <v>360</v>
      </c>
      <c r="I20" s="78" t="s">
        <v>364</v>
      </c>
      <c r="J20" s="79" t="s">
        <v>362</v>
      </c>
      <c r="K20" s="79" t="s">
        <v>363</v>
      </c>
      <c r="L20" s="79" t="s">
        <v>370</v>
      </c>
      <c r="M20" s="79" t="s">
        <v>376</v>
      </c>
      <c r="N20" s="79" t="s">
        <v>392</v>
      </c>
      <c r="O20" s="78">
        <v>0</v>
      </c>
      <c r="P20" s="78">
        <v>0</v>
      </c>
      <c r="Q20" s="156" t="s">
        <v>393</v>
      </c>
    </row>
    <row r="21" spans="2:17" ht="12.75" customHeight="1" x14ac:dyDescent="0.3">
      <c r="B21" s="78" t="s">
        <v>114</v>
      </c>
      <c r="C21" s="79" t="s">
        <v>177</v>
      </c>
      <c r="D21" s="91">
        <v>5.6</v>
      </c>
      <c r="E21" s="90">
        <f t="shared" si="2"/>
        <v>7.7028885832187068</v>
      </c>
      <c r="F21" s="91">
        <v>5.6</v>
      </c>
      <c r="G21" s="90">
        <f t="shared" si="3"/>
        <v>7.7028885832187068</v>
      </c>
      <c r="H21" s="79" t="s">
        <v>360</v>
      </c>
      <c r="I21" s="78" t="s">
        <v>361</v>
      </c>
      <c r="J21" s="79" t="s">
        <v>362</v>
      </c>
      <c r="K21" s="79" t="s">
        <v>363</v>
      </c>
      <c r="L21" s="79" t="s">
        <v>370</v>
      </c>
      <c r="M21" s="79" t="s">
        <v>373</v>
      </c>
      <c r="N21" s="79" t="s">
        <v>379</v>
      </c>
      <c r="O21" s="78">
        <v>1</v>
      </c>
      <c r="P21" s="78">
        <v>0</v>
      </c>
      <c r="Q21" s="156" t="s">
        <v>394</v>
      </c>
    </row>
    <row r="22" spans="2:17" ht="12.75" customHeight="1" x14ac:dyDescent="0.3">
      <c r="B22" s="78" t="s">
        <v>111</v>
      </c>
      <c r="C22" s="79" t="s">
        <v>178</v>
      </c>
      <c r="D22" s="91">
        <v>3.320719</v>
      </c>
      <c r="E22" s="90">
        <f t="shared" si="2"/>
        <v>4.5677015130674006</v>
      </c>
      <c r="F22" s="91">
        <v>3.320719</v>
      </c>
      <c r="G22" s="90">
        <f t="shared" si="3"/>
        <v>4.5677015130674006</v>
      </c>
      <c r="H22" s="79" t="s">
        <v>360</v>
      </c>
      <c r="I22" s="78" t="s">
        <v>364</v>
      </c>
      <c r="J22" s="79" t="s">
        <v>362</v>
      </c>
      <c r="K22" s="79" t="s">
        <v>363</v>
      </c>
      <c r="L22" s="79" t="s">
        <v>370</v>
      </c>
      <c r="M22" s="79" t="s">
        <v>376</v>
      </c>
      <c r="N22" s="79" t="s">
        <v>389</v>
      </c>
      <c r="O22" s="78">
        <v>1</v>
      </c>
      <c r="P22" s="78">
        <v>0</v>
      </c>
      <c r="Q22" s="156" t="s">
        <v>395</v>
      </c>
    </row>
    <row r="23" spans="2:17" ht="12.75" customHeight="1" x14ac:dyDescent="0.3">
      <c r="B23" s="78" t="s">
        <v>111</v>
      </c>
      <c r="C23" s="79" t="s">
        <v>179</v>
      </c>
      <c r="D23" s="91">
        <v>2.68</v>
      </c>
      <c r="E23" s="90">
        <f t="shared" si="2"/>
        <v>3.6863823933975244</v>
      </c>
      <c r="F23" s="91">
        <v>2.68</v>
      </c>
      <c r="G23" s="90">
        <f t="shared" si="3"/>
        <v>3.6863823933975244</v>
      </c>
      <c r="H23" s="79" t="s">
        <v>360</v>
      </c>
      <c r="I23" s="78" t="s">
        <v>364</v>
      </c>
      <c r="J23" s="79" t="s">
        <v>362</v>
      </c>
      <c r="K23" s="79" t="s">
        <v>363</v>
      </c>
      <c r="L23" s="79" t="s">
        <v>370</v>
      </c>
      <c r="M23" s="79" t="s">
        <v>376</v>
      </c>
      <c r="N23" s="79" t="s">
        <v>396</v>
      </c>
      <c r="O23" s="78">
        <v>1</v>
      </c>
      <c r="P23" s="78">
        <v>0</v>
      </c>
      <c r="Q23" s="156" t="s">
        <v>397</v>
      </c>
    </row>
    <row r="24" spans="2:17" ht="12.75" customHeight="1" x14ac:dyDescent="0.3">
      <c r="B24" s="79" t="s">
        <v>111</v>
      </c>
      <c r="C24" s="79" t="s">
        <v>180</v>
      </c>
      <c r="D24" s="90">
        <v>3.97</v>
      </c>
      <c r="E24" s="90">
        <f t="shared" si="2"/>
        <v>5.4607977991746912</v>
      </c>
      <c r="F24" s="90">
        <v>3.97</v>
      </c>
      <c r="G24" s="90">
        <f t="shared" si="3"/>
        <v>5.4607977991746912</v>
      </c>
      <c r="H24" s="79" t="s">
        <v>360</v>
      </c>
      <c r="I24" s="78" t="s">
        <v>364</v>
      </c>
      <c r="J24" s="79" t="s">
        <v>362</v>
      </c>
      <c r="K24" s="79" t="s">
        <v>363</v>
      </c>
      <c r="L24" s="79" t="s">
        <v>370</v>
      </c>
      <c r="M24" s="79" t="s">
        <v>373</v>
      </c>
      <c r="N24" s="79" t="s">
        <v>379</v>
      </c>
      <c r="O24" s="78">
        <v>0</v>
      </c>
      <c r="P24" s="78">
        <v>1</v>
      </c>
      <c r="Q24" s="152" t="s">
        <v>398</v>
      </c>
    </row>
    <row r="25" spans="2:17" ht="195" x14ac:dyDescent="0.3">
      <c r="B25" s="78" t="s">
        <v>111</v>
      </c>
      <c r="C25" s="79" t="s">
        <v>181</v>
      </c>
      <c r="D25" s="91">
        <v>3</v>
      </c>
      <c r="E25" s="90">
        <f t="shared" si="2"/>
        <v>4.1265474552957357</v>
      </c>
      <c r="F25" s="91">
        <v>3</v>
      </c>
      <c r="G25" s="90">
        <f t="shared" si="3"/>
        <v>4.1265474552957357</v>
      </c>
      <c r="H25" s="79" t="s">
        <v>360</v>
      </c>
      <c r="I25" s="78" t="s">
        <v>361</v>
      </c>
      <c r="J25" s="79" t="s">
        <v>362</v>
      </c>
      <c r="K25" s="79" t="s">
        <v>363</v>
      </c>
      <c r="L25" s="79" t="s">
        <v>370</v>
      </c>
      <c r="M25" s="79" t="s">
        <v>373</v>
      </c>
      <c r="N25" s="79" t="s">
        <v>389</v>
      </c>
      <c r="O25" s="78">
        <v>0</v>
      </c>
      <c r="P25" s="78">
        <v>0</v>
      </c>
      <c r="Q25" s="156" t="s">
        <v>399</v>
      </c>
    </row>
    <row r="26" spans="2:17" ht="247" x14ac:dyDescent="0.3">
      <c r="B26" s="78" t="s">
        <v>115</v>
      </c>
      <c r="C26" s="79" t="s">
        <v>182</v>
      </c>
      <c r="D26" s="91">
        <v>0.187</v>
      </c>
      <c r="E26" s="90">
        <f t="shared" si="2"/>
        <v>0.25722145804676755</v>
      </c>
      <c r="F26" s="91">
        <v>0.187</v>
      </c>
      <c r="G26" s="90">
        <f t="shared" si="3"/>
        <v>0.25722145804676755</v>
      </c>
      <c r="H26" s="79" t="s">
        <v>360</v>
      </c>
      <c r="I26" s="78" t="s">
        <v>364</v>
      </c>
      <c r="J26" s="79" t="s">
        <v>362</v>
      </c>
      <c r="K26" s="79" t="s">
        <v>363</v>
      </c>
      <c r="L26" s="79" t="s">
        <v>370</v>
      </c>
      <c r="M26" s="79" t="s">
        <v>381</v>
      </c>
      <c r="N26" s="79" t="s">
        <v>382</v>
      </c>
      <c r="O26" s="78">
        <v>0</v>
      </c>
      <c r="P26" s="78">
        <v>0</v>
      </c>
      <c r="Q26" s="156" t="s">
        <v>400</v>
      </c>
    </row>
    <row r="27" spans="2:17" ht="13.5" customHeight="1" x14ac:dyDescent="0.3">
      <c r="B27" s="78" t="s">
        <v>111</v>
      </c>
      <c r="C27" s="79" t="s">
        <v>183</v>
      </c>
      <c r="D27" s="91">
        <v>1.1000000000000001</v>
      </c>
      <c r="E27" s="90">
        <f t="shared" si="2"/>
        <v>1.5130674002751032</v>
      </c>
      <c r="F27" s="91">
        <v>1.1000000000000001</v>
      </c>
      <c r="G27" s="90">
        <f t="shared" si="3"/>
        <v>1.5130674002751032</v>
      </c>
      <c r="H27" s="79" t="s">
        <v>360</v>
      </c>
      <c r="I27" s="78" t="s">
        <v>364</v>
      </c>
      <c r="J27" s="79" t="s">
        <v>362</v>
      </c>
      <c r="K27" s="79" t="s">
        <v>363</v>
      </c>
      <c r="L27" s="79" t="s">
        <v>370</v>
      </c>
      <c r="M27" s="79" t="s">
        <v>376</v>
      </c>
      <c r="N27" s="79" t="s">
        <v>401</v>
      </c>
      <c r="O27" s="79">
        <v>1</v>
      </c>
      <c r="P27" s="79">
        <v>0</v>
      </c>
      <c r="Q27" s="156" t="s">
        <v>402</v>
      </c>
    </row>
    <row r="28" spans="2:17" ht="13.5" customHeight="1" x14ac:dyDescent="0.3">
      <c r="B28" s="79" t="s">
        <v>111</v>
      </c>
      <c r="C28" s="79" t="s">
        <v>184</v>
      </c>
      <c r="D28" s="90">
        <v>1</v>
      </c>
      <c r="E28" s="90">
        <f t="shared" si="2"/>
        <v>1.3755158184319121</v>
      </c>
      <c r="F28" s="90">
        <v>1</v>
      </c>
      <c r="G28" s="90">
        <f t="shared" si="3"/>
        <v>1.3755158184319121</v>
      </c>
      <c r="H28" s="79" t="s">
        <v>360</v>
      </c>
      <c r="I28" s="78" t="s">
        <v>364</v>
      </c>
      <c r="J28" s="79" t="s">
        <v>362</v>
      </c>
      <c r="K28" s="79" t="s">
        <v>363</v>
      </c>
      <c r="L28" s="79" t="s">
        <v>370</v>
      </c>
      <c r="M28" s="79" t="s">
        <v>381</v>
      </c>
      <c r="N28" s="79" t="s">
        <v>382</v>
      </c>
      <c r="O28" s="79">
        <v>0</v>
      </c>
      <c r="P28" s="79">
        <v>0</v>
      </c>
      <c r="Q28" s="152" t="s">
        <v>403</v>
      </c>
    </row>
    <row r="29" spans="2:17" ht="208" x14ac:dyDescent="0.3">
      <c r="B29" s="80" t="s">
        <v>111</v>
      </c>
      <c r="C29" s="79" t="s">
        <v>185</v>
      </c>
      <c r="D29" s="90">
        <v>4</v>
      </c>
      <c r="E29" s="90">
        <f t="shared" si="2"/>
        <v>5.5020632737276483</v>
      </c>
      <c r="F29" s="90">
        <v>4</v>
      </c>
      <c r="G29" s="90">
        <f t="shared" si="3"/>
        <v>5.5020632737276483</v>
      </c>
      <c r="H29" s="79" t="s">
        <v>360</v>
      </c>
      <c r="I29" s="78" t="s">
        <v>361</v>
      </c>
      <c r="J29" s="79" t="s">
        <v>362</v>
      </c>
      <c r="K29" s="79" t="s">
        <v>363</v>
      </c>
      <c r="L29" s="79" t="s">
        <v>370</v>
      </c>
      <c r="M29" s="79" t="s">
        <v>376</v>
      </c>
      <c r="N29" s="79" t="s">
        <v>404</v>
      </c>
      <c r="O29" s="79">
        <v>1</v>
      </c>
      <c r="P29" s="79">
        <v>0</v>
      </c>
      <c r="Q29" s="152" t="s">
        <v>405</v>
      </c>
    </row>
    <row r="30" spans="2:17" ht="143" x14ac:dyDescent="0.3">
      <c r="B30" s="79" t="s">
        <v>114</v>
      </c>
      <c r="C30" s="79" t="s">
        <v>186</v>
      </c>
      <c r="D30" s="90">
        <v>1</v>
      </c>
      <c r="E30" s="90">
        <f t="shared" si="2"/>
        <v>1.3755158184319121</v>
      </c>
      <c r="F30" s="90">
        <v>1</v>
      </c>
      <c r="G30" s="90">
        <f t="shared" si="3"/>
        <v>1.3755158184319121</v>
      </c>
      <c r="H30" s="79" t="s">
        <v>360</v>
      </c>
      <c r="I30" s="78" t="s">
        <v>364</v>
      </c>
      <c r="J30" s="79" t="s">
        <v>362</v>
      </c>
      <c r="K30" s="79" t="s">
        <v>363</v>
      </c>
      <c r="L30" s="79" t="s">
        <v>370</v>
      </c>
      <c r="M30" s="79" t="s">
        <v>373</v>
      </c>
      <c r="N30" s="79" t="s">
        <v>389</v>
      </c>
      <c r="O30" s="79">
        <v>0</v>
      </c>
      <c r="P30" s="79">
        <v>0</v>
      </c>
      <c r="Q30" s="152" t="s">
        <v>406</v>
      </c>
    </row>
    <row r="31" spans="2:17" ht="52" x14ac:dyDescent="0.3">
      <c r="B31" s="78" t="s">
        <v>116</v>
      </c>
      <c r="C31" s="86" t="s">
        <v>187</v>
      </c>
      <c r="D31" s="91">
        <v>7.9</v>
      </c>
      <c r="E31" s="90">
        <f t="shared" si="2"/>
        <v>10.866574965612106</v>
      </c>
      <c r="F31" s="91">
        <v>7.9</v>
      </c>
      <c r="G31" s="90">
        <f t="shared" si="3"/>
        <v>10.866574965612106</v>
      </c>
      <c r="H31" s="79" t="s">
        <v>360</v>
      </c>
      <c r="I31" s="78" t="s">
        <v>364</v>
      </c>
      <c r="J31" s="79" t="s">
        <v>362</v>
      </c>
      <c r="K31" s="79" t="s">
        <v>363</v>
      </c>
      <c r="L31" s="79" t="s">
        <v>370</v>
      </c>
      <c r="M31" s="79" t="s">
        <v>376</v>
      </c>
      <c r="N31" s="79" t="s">
        <v>407</v>
      </c>
      <c r="O31" s="78">
        <v>0</v>
      </c>
      <c r="P31" s="78">
        <v>0</v>
      </c>
      <c r="Q31" s="156" t="s">
        <v>408</v>
      </c>
    </row>
    <row r="32" spans="2:17" ht="52" x14ac:dyDescent="0.3">
      <c r="B32" s="78" t="s">
        <v>116</v>
      </c>
      <c r="C32" s="79" t="s">
        <v>188</v>
      </c>
      <c r="D32" s="91">
        <v>0.18099999999999999</v>
      </c>
      <c r="E32" s="90">
        <f t="shared" si="2"/>
        <v>0.24896836313617607</v>
      </c>
      <c r="F32" s="91">
        <v>0.18099999999999999</v>
      </c>
      <c r="G32" s="90">
        <f t="shared" si="3"/>
        <v>0.24896836313617607</v>
      </c>
      <c r="H32" s="79" t="s">
        <v>360</v>
      </c>
      <c r="I32" s="78" t="s">
        <v>364</v>
      </c>
      <c r="J32" s="79" t="s">
        <v>362</v>
      </c>
      <c r="K32" s="79" t="s">
        <v>363</v>
      </c>
      <c r="L32" s="79" t="s">
        <v>370</v>
      </c>
      <c r="M32" s="79" t="s">
        <v>376</v>
      </c>
      <c r="N32" s="79" t="s">
        <v>407</v>
      </c>
      <c r="O32" s="78">
        <v>0</v>
      </c>
      <c r="P32" s="78">
        <v>0</v>
      </c>
      <c r="Q32" s="156" t="s">
        <v>409</v>
      </c>
    </row>
    <row r="33" spans="2:17" ht="65" x14ac:dyDescent="0.3">
      <c r="B33" s="81" t="s">
        <v>111</v>
      </c>
      <c r="C33" s="87" t="s">
        <v>189</v>
      </c>
      <c r="D33" s="90">
        <v>12.219734855</v>
      </c>
      <c r="E33" s="90">
        <f t="shared" si="2"/>
        <v>16.808438590096287</v>
      </c>
      <c r="F33" s="90">
        <v>12.219734855</v>
      </c>
      <c r="G33" s="90">
        <f t="shared" si="3"/>
        <v>16.808438590096287</v>
      </c>
      <c r="H33" s="87" t="s">
        <v>360</v>
      </c>
      <c r="I33" s="87" t="s">
        <v>366</v>
      </c>
      <c r="J33" s="87" t="s">
        <v>362</v>
      </c>
      <c r="K33" s="83" t="s">
        <v>363</v>
      </c>
      <c r="L33" s="93" t="s">
        <v>371</v>
      </c>
      <c r="M33" s="93" t="s">
        <v>381</v>
      </c>
      <c r="N33" s="81" t="s">
        <v>376</v>
      </c>
      <c r="O33" s="81">
        <v>0</v>
      </c>
      <c r="P33" s="87">
        <v>0</v>
      </c>
      <c r="Q33" s="171" t="s">
        <v>410</v>
      </c>
    </row>
    <row r="34" spans="2:17" ht="65" x14ac:dyDescent="0.3">
      <c r="B34" s="82" t="s">
        <v>111</v>
      </c>
      <c r="C34" s="88" t="s">
        <v>189</v>
      </c>
      <c r="D34" s="90">
        <v>12.219734855</v>
      </c>
      <c r="E34" s="90">
        <f t="shared" si="2"/>
        <v>16.808438590096287</v>
      </c>
      <c r="F34" s="90">
        <v>12.219734855</v>
      </c>
      <c r="G34" s="90">
        <f t="shared" si="3"/>
        <v>16.808438590096287</v>
      </c>
      <c r="H34" s="88" t="s">
        <v>360</v>
      </c>
      <c r="I34" s="88" t="s">
        <v>366</v>
      </c>
      <c r="J34" s="88" t="s">
        <v>362</v>
      </c>
      <c r="K34" s="84" t="s">
        <v>363</v>
      </c>
      <c r="L34" s="88" t="s">
        <v>370</v>
      </c>
      <c r="M34" s="94" t="s">
        <v>381</v>
      </c>
      <c r="N34" s="82" t="s">
        <v>376</v>
      </c>
      <c r="O34" s="82">
        <v>0</v>
      </c>
      <c r="P34" s="88">
        <v>0</v>
      </c>
      <c r="Q34" s="172"/>
    </row>
    <row r="35" spans="2:17" ht="325" x14ac:dyDescent="0.3">
      <c r="B35" s="83" t="s">
        <v>111</v>
      </c>
      <c r="C35" s="87" t="s">
        <v>190</v>
      </c>
      <c r="D35" s="90">
        <v>0.11612444</v>
      </c>
      <c r="E35" s="90">
        <f t="shared" si="2"/>
        <v>0.15973100412654745</v>
      </c>
      <c r="F35" s="90">
        <v>0.11612444</v>
      </c>
      <c r="G35" s="90">
        <f t="shared" si="3"/>
        <v>0.15973100412654745</v>
      </c>
      <c r="H35" s="87" t="s">
        <v>360</v>
      </c>
      <c r="I35" s="87" t="s">
        <v>364</v>
      </c>
      <c r="J35" s="87" t="s">
        <v>362</v>
      </c>
      <c r="K35" s="83" t="s">
        <v>363</v>
      </c>
      <c r="L35" s="87" t="s">
        <v>370</v>
      </c>
      <c r="M35" s="87" t="s">
        <v>376</v>
      </c>
      <c r="N35" s="83" t="s">
        <v>376</v>
      </c>
      <c r="O35" s="83">
        <v>0</v>
      </c>
      <c r="P35" s="87">
        <v>0</v>
      </c>
      <c r="Q35" s="158" t="s">
        <v>411</v>
      </c>
    </row>
    <row r="36" spans="2:17" ht="117" x14ac:dyDescent="0.3">
      <c r="B36" s="84" t="s">
        <v>111</v>
      </c>
      <c r="C36" s="88" t="s">
        <v>191</v>
      </c>
      <c r="D36" s="90">
        <v>0.48067778699999986</v>
      </c>
      <c r="E36" s="90">
        <f t="shared" si="2"/>
        <v>0.66117989958734502</v>
      </c>
      <c r="F36" s="90">
        <v>0.48067778699999986</v>
      </c>
      <c r="G36" s="90">
        <f t="shared" si="3"/>
        <v>0.66117989958734502</v>
      </c>
      <c r="H36" s="88" t="s">
        <v>360</v>
      </c>
      <c r="I36" s="88" t="s">
        <v>364</v>
      </c>
      <c r="J36" s="88" t="s">
        <v>362</v>
      </c>
      <c r="K36" s="84" t="s">
        <v>363</v>
      </c>
      <c r="L36" s="94" t="s">
        <v>371</v>
      </c>
      <c r="M36" s="88" t="s">
        <v>412</v>
      </c>
      <c r="N36" s="84" t="s">
        <v>413</v>
      </c>
      <c r="O36" s="84">
        <v>0</v>
      </c>
      <c r="P36" s="88">
        <v>1</v>
      </c>
      <c r="Q36" s="175" t="s">
        <v>414</v>
      </c>
    </row>
    <row r="37" spans="2:17" ht="117" x14ac:dyDescent="0.3">
      <c r="B37" s="83" t="s">
        <v>111</v>
      </c>
      <c r="C37" s="87" t="s">
        <v>191</v>
      </c>
      <c r="D37" s="90">
        <v>0.58749507299999981</v>
      </c>
      <c r="E37" s="90">
        <f t="shared" si="2"/>
        <v>0.80810876616231064</v>
      </c>
      <c r="F37" s="90">
        <v>0.58749507299999981</v>
      </c>
      <c r="G37" s="90">
        <f t="shared" si="3"/>
        <v>0.80810876616231064</v>
      </c>
      <c r="H37" s="87" t="s">
        <v>360</v>
      </c>
      <c r="I37" s="87" t="s">
        <v>364</v>
      </c>
      <c r="J37" s="87" t="s">
        <v>362</v>
      </c>
      <c r="K37" s="83" t="s">
        <v>363</v>
      </c>
      <c r="L37" s="87" t="s">
        <v>370</v>
      </c>
      <c r="M37" s="87" t="s">
        <v>412</v>
      </c>
      <c r="N37" s="83" t="s">
        <v>413</v>
      </c>
      <c r="O37" s="83">
        <v>0</v>
      </c>
      <c r="P37" s="87">
        <v>1</v>
      </c>
      <c r="Q37" s="176"/>
    </row>
    <row r="38" spans="2:17" ht="65" x14ac:dyDescent="0.3">
      <c r="B38" s="84" t="s">
        <v>111</v>
      </c>
      <c r="C38" s="88" t="s">
        <v>192</v>
      </c>
      <c r="D38" s="90">
        <v>1.8462419999999999</v>
      </c>
      <c r="E38" s="90">
        <f t="shared" si="2"/>
        <v>2.5395350756533701</v>
      </c>
      <c r="F38" s="90">
        <v>1.8462419999999999</v>
      </c>
      <c r="G38" s="90">
        <f t="shared" si="3"/>
        <v>2.5395350756533701</v>
      </c>
      <c r="H38" s="88" t="s">
        <v>360</v>
      </c>
      <c r="I38" s="88" t="s">
        <v>364</v>
      </c>
      <c r="J38" s="88" t="s">
        <v>362</v>
      </c>
      <c r="K38" s="84" t="s">
        <v>363</v>
      </c>
      <c r="L38" s="94" t="s">
        <v>371</v>
      </c>
      <c r="M38" s="88" t="s">
        <v>415</v>
      </c>
      <c r="N38" s="84" t="s">
        <v>376</v>
      </c>
      <c r="O38" s="84">
        <v>0</v>
      </c>
      <c r="P38" s="88">
        <v>0</v>
      </c>
      <c r="Q38" s="175" t="s">
        <v>416</v>
      </c>
    </row>
    <row r="39" spans="2:17" ht="12" customHeight="1" x14ac:dyDescent="0.3">
      <c r="B39" s="83" t="s">
        <v>111</v>
      </c>
      <c r="C39" s="87" t="s">
        <v>192</v>
      </c>
      <c r="D39" s="90">
        <v>1.8462419999999999</v>
      </c>
      <c r="E39" s="90">
        <f t="shared" si="2"/>
        <v>2.5395350756533701</v>
      </c>
      <c r="F39" s="90">
        <v>1.8462419999999999</v>
      </c>
      <c r="G39" s="90">
        <f t="shared" si="3"/>
        <v>2.5395350756533701</v>
      </c>
      <c r="H39" s="87" t="s">
        <v>360</v>
      </c>
      <c r="I39" s="87" t="s">
        <v>364</v>
      </c>
      <c r="J39" s="87" t="s">
        <v>362</v>
      </c>
      <c r="K39" s="83" t="s">
        <v>363</v>
      </c>
      <c r="L39" s="87" t="s">
        <v>370</v>
      </c>
      <c r="M39" s="87" t="s">
        <v>415</v>
      </c>
      <c r="N39" s="83" t="s">
        <v>376</v>
      </c>
      <c r="O39" s="83">
        <v>0</v>
      </c>
      <c r="P39" s="87">
        <v>0</v>
      </c>
      <c r="Q39" s="176"/>
    </row>
    <row r="40" spans="2:17" ht="12" customHeight="1" x14ac:dyDescent="0.3">
      <c r="B40" s="84" t="s">
        <v>111</v>
      </c>
      <c r="C40" s="88" t="s">
        <v>193</v>
      </c>
      <c r="D40" s="90">
        <v>-6.1467599999999997E-2</v>
      </c>
      <c r="E40" s="90">
        <f t="shared" si="2"/>
        <v>-8.4549656121045397E-2</v>
      </c>
      <c r="F40" s="90">
        <v>-6.1467599999999997E-2</v>
      </c>
      <c r="G40" s="90">
        <f t="shared" si="3"/>
        <v>-8.4549656121045397E-2</v>
      </c>
      <c r="H40" s="88" t="s">
        <v>360</v>
      </c>
      <c r="I40" s="88" t="s">
        <v>364</v>
      </c>
      <c r="J40" s="88" t="s">
        <v>362</v>
      </c>
      <c r="K40" s="84" t="s">
        <v>363</v>
      </c>
      <c r="L40" s="88" t="s">
        <v>371</v>
      </c>
      <c r="M40" s="88" t="s">
        <v>376</v>
      </c>
      <c r="N40" s="84" t="s">
        <v>376</v>
      </c>
      <c r="O40" s="84">
        <v>0</v>
      </c>
      <c r="P40" s="88">
        <v>0</v>
      </c>
      <c r="Q40" s="161" t="s">
        <v>417</v>
      </c>
    </row>
    <row r="41" spans="2:17" ht="12" customHeight="1" x14ac:dyDescent="0.3">
      <c r="B41" s="83" t="s">
        <v>117</v>
      </c>
      <c r="C41" s="87" t="s">
        <v>194</v>
      </c>
      <c r="D41" s="90">
        <v>-6.0001088999999891E-3</v>
      </c>
      <c r="E41" s="90">
        <f t="shared" si="2"/>
        <v>-8.2532447042640844E-3</v>
      </c>
      <c r="F41" s="90">
        <v>-6.0001088999999891E-3</v>
      </c>
      <c r="G41" s="90">
        <f t="shared" si="3"/>
        <v>-8.2532447042640844E-3</v>
      </c>
      <c r="H41" s="87" t="s">
        <v>360</v>
      </c>
      <c r="I41" s="87" t="s">
        <v>364</v>
      </c>
      <c r="J41" s="87" t="s">
        <v>362</v>
      </c>
      <c r="K41" s="83" t="s">
        <v>363</v>
      </c>
      <c r="L41" s="93" t="s">
        <v>371</v>
      </c>
      <c r="M41" s="87" t="s">
        <v>418</v>
      </c>
      <c r="N41" s="83" t="s">
        <v>376</v>
      </c>
      <c r="O41" s="83">
        <v>0</v>
      </c>
      <c r="P41" s="87">
        <v>0</v>
      </c>
      <c r="Q41" s="171" t="s">
        <v>419</v>
      </c>
    </row>
    <row r="42" spans="2:17" ht="12" customHeight="1" x14ac:dyDescent="0.3">
      <c r="B42" s="84" t="s">
        <v>117</v>
      </c>
      <c r="C42" s="88" t="s">
        <v>194</v>
      </c>
      <c r="D42" s="90">
        <v>-4.5162109999999914E-4</v>
      </c>
      <c r="E42" s="90">
        <f t="shared" si="2"/>
        <v>-6.2121196698761919E-4</v>
      </c>
      <c r="F42" s="90">
        <v>-4.5162109999999914E-4</v>
      </c>
      <c r="G42" s="90">
        <f t="shared" si="3"/>
        <v>-6.2121196698761919E-4</v>
      </c>
      <c r="H42" s="88" t="s">
        <v>360</v>
      </c>
      <c r="I42" s="88" t="s">
        <v>364</v>
      </c>
      <c r="J42" s="88" t="s">
        <v>362</v>
      </c>
      <c r="K42" s="84" t="s">
        <v>363</v>
      </c>
      <c r="L42" s="88" t="s">
        <v>370</v>
      </c>
      <c r="M42" s="88" t="s">
        <v>418</v>
      </c>
      <c r="N42" s="84" t="s">
        <v>376</v>
      </c>
      <c r="O42" s="84">
        <v>0</v>
      </c>
      <c r="P42" s="88">
        <v>0</v>
      </c>
      <c r="Q42" s="172"/>
    </row>
    <row r="43" spans="2:17" ht="12" customHeight="1" x14ac:dyDescent="0.3">
      <c r="B43" s="78" t="s">
        <v>111</v>
      </c>
      <c r="C43" s="78" t="s">
        <v>195</v>
      </c>
      <c r="D43" s="90">
        <v>7.5</v>
      </c>
      <c r="E43" s="90">
        <v>9.2478421701602951</v>
      </c>
      <c r="F43" s="90">
        <v>7.5</v>
      </c>
      <c r="G43" s="90">
        <v>9.2478421701602951</v>
      </c>
      <c r="H43" s="79" t="s">
        <v>360</v>
      </c>
      <c r="I43" s="78" t="s">
        <v>367</v>
      </c>
      <c r="J43" s="79" t="s">
        <v>362</v>
      </c>
      <c r="K43" s="78" t="s">
        <v>363</v>
      </c>
      <c r="L43" s="95" t="s">
        <v>371</v>
      </c>
      <c r="M43" s="79" t="s">
        <v>376</v>
      </c>
      <c r="N43" s="78" t="s">
        <v>376</v>
      </c>
      <c r="O43" s="78">
        <v>0</v>
      </c>
      <c r="P43" s="79">
        <v>0</v>
      </c>
      <c r="Q43" s="177" t="s">
        <v>420</v>
      </c>
    </row>
    <row r="44" spans="2:17" ht="12" customHeight="1" x14ac:dyDescent="0.3">
      <c r="B44" s="78" t="s">
        <v>111</v>
      </c>
      <c r="C44" s="78" t="s">
        <v>195</v>
      </c>
      <c r="D44" s="90">
        <v>2.5</v>
      </c>
      <c r="E44" s="90">
        <v>3.0826140567200984</v>
      </c>
      <c r="F44" s="90">
        <v>2.5</v>
      </c>
      <c r="G44" s="90">
        <v>3.0826140567200984</v>
      </c>
      <c r="H44" s="79" t="s">
        <v>360</v>
      </c>
      <c r="I44" s="78" t="s">
        <v>367</v>
      </c>
      <c r="J44" s="79" t="s">
        <v>362</v>
      </c>
      <c r="K44" s="78" t="s">
        <v>363</v>
      </c>
      <c r="L44" s="79" t="s">
        <v>370</v>
      </c>
      <c r="M44" s="79" t="s">
        <v>376</v>
      </c>
      <c r="N44" s="78" t="s">
        <v>376</v>
      </c>
      <c r="O44" s="78">
        <v>0</v>
      </c>
      <c r="P44" s="79">
        <v>0</v>
      </c>
      <c r="Q44" s="178"/>
    </row>
    <row r="45" spans="2:17" ht="12" customHeight="1" x14ac:dyDescent="0.3">
      <c r="B45" s="83" t="s">
        <v>111</v>
      </c>
      <c r="C45" s="87" t="s">
        <v>196</v>
      </c>
      <c r="D45" s="90">
        <v>0.93</v>
      </c>
      <c r="E45" s="90">
        <f t="shared" si="2"/>
        <v>1.2792297111416782</v>
      </c>
      <c r="F45" s="90">
        <v>0.93</v>
      </c>
      <c r="G45" s="90">
        <f t="shared" si="3"/>
        <v>1.2792297111416782</v>
      </c>
      <c r="H45" s="87" t="s">
        <v>360</v>
      </c>
      <c r="I45" s="87" t="s">
        <v>364</v>
      </c>
      <c r="J45" s="87" t="s">
        <v>362</v>
      </c>
      <c r="K45" s="83" t="s">
        <v>363</v>
      </c>
      <c r="L45" s="93" t="s">
        <v>371</v>
      </c>
      <c r="M45" s="87" t="s">
        <v>376</v>
      </c>
      <c r="N45" s="83" t="s">
        <v>376</v>
      </c>
      <c r="O45" s="83">
        <v>0</v>
      </c>
      <c r="P45" s="87">
        <v>0</v>
      </c>
      <c r="Q45" s="157" t="s">
        <v>421</v>
      </c>
    </row>
    <row r="46" spans="2:17" ht="12" customHeight="1" x14ac:dyDescent="0.3">
      <c r="B46" s="83" t="s">
        <v>111</v>
      </c>
      <c r="C46" s="87" t="s">
        <v>197</v>
      </c>
      <c r="D46" s="90">
        <v>7.8110013800000004</v>
      </c>
      <c r="E46" s="90">
        <f t="shared" si="2"/>
        <v>10.744155955983494</v>
      </c>
      <c r="F46" s="90">
        <v>7.8110013800000004</v>
      </c>
      <c r="G46" s="90">
        <f t="shared" si="3"/>
        <v>10.744155955983494</v>
      </c>
      <c r="H46" s="87" t="s">
        <v>360</v>
      </c>
      <c r="I46" s="87" t="s">
        <v>366</v>
      </c>
      <c r="J46" s="87" t="s">
        <v>362</v>
      </c>
      <c r="K46" s="83" t="s">
        <v>363</v>
      </c>
      <c r="L46" s="93" t="s">
        <v>371</v>
      </c>
      <c r="M46" s="87" t="s">
        <v>381</v>
      </c>
      <c r="N46" s="83" t="s">
        <v>376</v>
      </c>
      <c r="O46" s="83">
        <v>0</v>
      </c>
      <c r="P46" s="87">
        <v>0</v>
      </c>
      <c r="Q46" s="171" t="s">
        <v>422</v>
      </c>
    </row>
    <row r="47" spans="2:17" ht="12" customHeight="1" x14ac:dyDescent="0.3">
      <c r="B47" s="84" t="s">
        <v>111</v>
      </c>
      <c r="C47" s="88" t="s">
        <v>197</v>
      </c>
      <c r="D47" s="90">
        <v>7.8110013800000004</v>
      </c>
      <c r="E47" s="90">
        <f t="shared" si="2"/>
        <v>10.744155955983494</v>
      </c>
      <c r="F47" s="90">
        <v>7.8110013800000004</v>
      </c>
      <c r="G47" s="90">
        <f t="shared" si="3"/>
        <v>10.744155955983494</v>
      </c>
      <c r="H47" s="88" t="s">
        <v>360</v>
      </c>
      <c r="I47" s="88" t="s">
        <v>366</v>
      </c>
      <c r="J47" s="88" t="s">
        <v>362</v>
      </c>
      <c r="K47" s="84" t="s">
        <v>363</v>
      </c>
      <c r="L47" s="88" t="s">
        <v>370</v>
      </c>
      <c r="M47" s="88" t="s">
        <v>381</v>
      </c>
      <c r="N47" s="84" t="s">
        <v>376</v>
      </c>
      <c r="O47" s="84">
        <v>0</v>
      </c>
      <c r="P47" s="88">
        <v>0</v>
      </c>
      <c r="Q47" s="172"/>
    </row>
    <row r="48" spans="2:17" ht="12" customHeight="1" x14ac:dyDescent="0.3">
      <c r="B48" s="83" t="s">
        <v>111</v>
      </c>
      <c r="C48" s="87" t="s">
        <v>198</v>
      </c>
      <c r="D48" s="90">
        <v>5.8960000000000002E-3</v>
      </c>
      <c r="E48" s="90">
        <f t="shared" si="2"/>
        <v>8.1100412654745539E-3</v>
      </c>
      <c r="F48" s="90">
        <v>5.8960000000000002E-3</v>
      </c>
      <c r="G48" s="90">
        <f t="shared" si="3"/>
        <v>8.1100412654745539E-3</v>
      </c>
      <c r="H48" s="87" t="s">
        <v>360</v>
      </c>
      <c r="I48" s="87" t="s">
        <v>367</v>
      </c>
      <c r="J48" s="87" t="s">
        <v>362</v>
      </c>
      <c r="K48" s="83" t="s">
        <v>363</v>
      </c>
      <c r="L48" s="87" t="s">
        <v>371</v>
      </c>
      <c r="M48" s="87" t="s">
        <v>376</v>
      </c>
      <c r="N48" s="83" t="s">
        <v>376</v>
      </c>
      <c r="O48" s="83">
        <v>0</v>
      </c>
      <c r="P48" s="87">
        <v>0</v>
      </c>
      <c r="Q48" s="158" t="s">
        <v>423</v>
      </c>
    </row>
    <row r="49" spans="1:17" ht="12" customHeight="1" x14ac:dyDescent="0.3">
      <c r="B49" s="84" t="s">
        <v>111</v>
      </c>
      <c r="C49" s="88" t="s">
        <v>199</v>
      </c>
      <c r="D49" s="90">
        <v>3.4654776799999995E-2</v>
      </c>
      <c r="E49" s="90">
        <f t="shared" si="2"/>
        <v>4.7668193672627229E-2</v>
      </c>
      <c r="F49" s="90">
        <v>3.4654776799999995E-2</v>
      </c>
      <c r="G49" s="90">
        <f t="shared" si="3"/>
        <v>4.7668193672627229E-2</v>
      </c>
      <c r="H49" s="88" t="s">
        <v>360</v>
      </c>
      <c r="I49" s="88" t="s">
        <v>366</v>
      </c>
      <c r="J49" s="88" t="s">
        <v>362</v>
      </c>
      <c r="K49" s="84" t="s">
        <v>363</v>
      </c>
      <c r="L49" s="94" t="s">
        <v>371</v>
      </c>
      <c r="M49" s="88" t="s">
        <v>418</v>
      </c>
      <c r="N49" s="84" t="s">
        <v>424</v>
      </c>
      <c r="O49" s="84">
        <v>0</v>
      </c>
      <c r="P49" s="88">
        <v>0</v>
      </c>
      <c r="Q49" s="175" t="s">
        <v>425</v>
      </c>
    </row>
    <row r="50" spans="1:17" ht="12" customHeight="1" x14ac:dyDescent="0.3">
      <c r="B50" s="83" t="s">
        <v>111</v>
      </c>
      <c r="C50" s="87" t="s">
        <v>199</v>
      </c>
      <c r="D50" s="90">
        <v>8.6636941999999988E-3</v>
      </c>
      <c r="E50" s="90">
        <f t="shared" si="2"/>
        <v>1.1917048418156807E-2</v>
      </c>
      <c r="F50" s="90">
        <v>8.6636941999999988E-3</v>
      </c>
      <c r="G50" s="90">
        <f t="shared" si="3"/>
        <v>1.1917048418156807E-2</v>
      </c>
      <c r="H50" s="87" t="s">
        <v>360</v>
      </c>
      <c r="I50" s="87" t="s">
        <v>366</v>
      </c>
      <c r="J50" s="87" t="s">
        <v>362</v>
      </c>
      <c r="K50" s="83" t="s">
        <v>363</v>
      </c>
      <c r="L50" s="87" t="s">
        <v>370</v>
      </c>
      <c r="M50" s="87" t="s">
        <v>418</v>
      </c>
      <c r="N50" s="83" t="s">
        <v>424</v>
      </c>
      <c r="O50" s="83">
        <v>0</v>
      </c>
      <c r="P50" s="87">
        <v>0</v>
      </c>
      <c r="Q50" s="176"/>
    </row>
    <row r="51" spans="1:17" ht="247" x14ac:dyDescent="0.3">
      <c r="B51" s="84" t="s">
        <v>111</v>
      </c>
      <c r="C51" s="88" t="s">
        <v>200</v>
      </c>
      <c r="D51" s="90">
        <v>0.22617177999999999</v>
      </c>
      <c r="E51" s="90">
        <f t="shared" si="2"/>
        <v>0.31110286107290236</v>
      </c>
      <c r="F51" s="90">
        <v>0.22617177999999999</v>
      </c>
      <c r="G51" s="90">
        <f t="shared" si="3"/>
        <v>0.31110286107290236</v>
      </c>
      <c r="H51" s="88" t="s">
        <v>360</v>
      </c>
      <c r="I51" s="88" t="s">
        <v>364</v>
      </c>
      <c r="J51" s="88" t="s">
        <v>362</v>
      </c>
      <c r="K51" s="84" t="s">
        <v>363</v>
      </c>
      <c r="L51" s="88" t="s">
        <v>371</v>
      </c>
      <c r="M51" s="88" t="s">
        <v>426</v>
      </c>
      <c r="N51" s="84" t="s">
        <v>376</v>
      </c>
      <c r="O51" s="84">
        <v>0</v>
      </c>
      <c r="P51" s="88">
        <v>0</v>
      </c>
      <c r="Q51" s="161" t="s">
        <v>427</v>
      </c>
    </row>
    <row r="52" spans="1:17" ht="182" x14ac:dyDescent="0.3">
      <c r="B52" s="78" t="s">
        <v>111</v>
      </c>
      <c r="C52" s="79" t="s">
        <v>201</v>
      </c>
      <c r="D52" s="90">
        <v>13.897500000000001</v>
      </c>
      <c r="E52" s="90">
        <v>17.136251541307029</v>
      </c>
      <c r="F52" s="90">
        <v>13.897500000000001</v>
      </c>
      <c r="G52" s="90">
        <v>17.136251541307029</v>
      </c>
      <c r="H52" s="79" t="s">
        <v>360</v>
      </c>
      <c r="I52" s="78" t="s">
        <v>364</v>
      </c>
      <c r="J52" s="79" t="s">
        <v>362</v>
      </c>
      <c r="K52" s="78" t="s">
        <v>363</v>
      </c>
      <c r="L52" s="96" t="s">
        <v>371</v>
      </c>
      <c r="M52" s="79" t="s">
        <v>428</v>
      </c>
      <c r="N52" s="78" t="s">
        <v>396</v>
      </c>
      <c r="O52" s="78">
        <v>0</v>
      </c>
      <c r="P52" s="79">
        <v>0</v>
      </c>
      <c r="Q52" s="179" t="s">
        <v>429</v>
      </c>
    </row>
    <row r="53" spans="1:17" ht="12.75" customHeight="1" x14ac:dyDescent="0.3">
      <c r="A53" s="33"/>
      <c r="B53" s="78" t="s">
        <v>111</v>
      </c>
      <c r="C53" s="79" t="s">
        <v>201</v>
      </c>
      <c r="D53" s="90">
        <v>13.897500000000001</v>
      </c>
      <c r="E53" s="90">
        <v>17.136251541307029</v>
      </c>
      <c r="F53" s="90">
        <v>13.897500000000001</v>
      </c>
      <c r="G53" s="90">
        <v>17.136251541307029</v>
      </c>
      <c r="H53" s="79" t="s">
        <v>360</v>
      </c>
      <c r="I53" s="78" t="s">
        <v>364</v>
      </c>
      <c r="J53" s="79" t="s">
        <v>362</v>
      </c>
      <c r="K53" s="78" t="s">
        <v>363</v>
      </c>
      <c r="L53" s="79" t="s">
        <v>370</v>
      </c>
      <c r="M53" s="79" t="s">
        <v>428</v>
      </c>
      <c r="N53" s="78" t="s">
        <v>396</v>
      </c>
      <c r="O53" s="78">
        <v>0</v>
      </c>
      <c r="P53" s="79">
        <v>0</v>
      </c>
      <c r="Q53" s="180"/>
    </row>
    <row r="54" spans="1:17" ht="12.75" customHeight="1" x14ac:dyDescent="0.3">
      <c r="A54" s="34"/>
      <c r="B54" s="83" t="s">
        <v>111</v>
      </c>
      <c r="C54" s="87" t="s">
        <v>202</v>
      </c>
      <c r="D54" s="90">
        <v>-1.7135574999999953E-3</v>
      </c>
      <c r="E54" s="90">
        <f t="shared" si="2"/>
        <v>-2.3570254470426347E-3</v>
      </c>
      <c r="F54" s="90">
        <v>-1.7135574999999953E-3</v>
      </c>
      <c r="G54" s="90">
        <f t="shared" si="3"/>
        <v>-2.3570254470426347E-3</v>
      </c>
      <c r="H54" s="87" t="s">
        <v>360</v>
      </c>
      <c r="I54" s="87" t="s">
        <v>367</v>
      </c>
      <c r="J54" s="87" t="s">
        <v>362</v>
      </c>
      <c r="K54" s="83" t="s">
        <v>363</v>
      </c>
      <c r="L54" s="93" t="s">
        <v>371</v>
      </c>
      <c r="M54" s="87" t="s">
        <v>373</v>
      </c>
      <c r="N54" s="83" t="s">
        <v>376</v>
      </c>
      <c r="O54" s="83">
        <v>0</v>
      </c>
      <c r="P54" s="87">
        <v>0</v>
      </c>
      <c r="Q54" s="171" t="s">
        <v>430</v>
      </c>
    </row>
    <row r="55" spans="1:17" ht="12.75" customHeight="1" x14ac:dyDescent="0.3">
      <c r="A55" s="35"/>
      <c r="B55" s="84" t="s">
        <v>111</v>
      </c>
      <c r="C55" s="88" t="s">
        <v>202</v>
      </c>
      <c r="D55" s="90">
        <v>-5.1406724999999856E-3</v>
      </c>
      <c r="E55" s="90">
        <f t="shared" si="2"/>
        <v>-7.0710763411279036E-3</v>
      </c>
      <c r="F55" s="90">
        <v>-5.1406724999999856E-3</v>
      </c>
      <c r="G55" s="90">
        <f t="shared" si="3"/>
        <v>-7.0710763411279036E-3</v>
      </c>
      <c r="H55" s="88" t="s">
        <v>360</v>
      </c>
      <c r="I55" s="88" t="s">
        <v>367</v>
      </c>
      <c r="J55" s="88" t="s">
        <v>362</v>
      </c>
      <c r="K55" s="84" t="s">
        <v>363</v>
      </c>
      <c r="L55" s="88" t="s">
        <v>370</v>
      </c>
      <c r="M55" s="88" t="s">
        <v>373</v>
      </c>
      <c r="N55" s="84" t="s">
        <v>376</v>
      </c>
      <c r="O55" s="84">
        <v>0</v>
      </c>
      <c r="P55" s="88">
        <v>0</v>
      </c>
      <c r="Q55" s="172"/>
    </row>
    <row r="56" spans="1:17" ht="12.75" customHeight="1" x14ac:dyDescent="0.3">
      <c r="A56" s="35"/>
      <c r="B56" s="83" t="s">
        <v>111</v>
      </c>
      <c r="C56" s="87" t="s">
        <v>203</v>
      </c>
      <c r="D56" s="90">
        <v>4.437E-2</v>
      </c>
      <c r="E56" s="90">
        <f t="shared" si="2"/>
        <v>6.1031636863823936E-2</v>
      </c>
      <c r="F56" s="90">
        <v>4.437E-2</v>
      </c>
      <c r="G56" s="90">
        <f t="shared" si="3"/>
        <v>6.1031636863823936E-2</v>
      </c>
      <c r="H56" s="87" t="s">
        <v>360</v>
      </c>
      <c r="I56" s="87" t="s">
        <v>364</v>
      </c>
      <c r="J56" s="87" t="s">
        <v>362</v>
      </c>
      <c r="K56" s="83" t="s">
        <v>363</v>
      </c>
      <c r="L56" s="93" t="s">
        <v>371</v>
      </c>
      <c r="M56" s="87" t="s">
        <v>418</v>
      </c>
      <c r="N56" s="83" t="s">
        <v>376</v>
      </c>
      <c r="O56" s="83">
        <v>0</v>
      </c>
      <c r="P56" s="87">
        <v>1</v>
      </c>
      <c r="Q56" s="171" t="s">
        <v>431</v>
      </c>
    </row>
    <row r="57" spans="1:17" ht="12.75" customHeight="1" x14ac:dyDescent="0.3">
      <c r="A57" s="35"/>
      <c r="B57" s="84" t="s">
        <v>111</v>
      </c>
      <c r="C57" s="88" t="s">
        <v>203</v>
      </c>
      <c r="D57" s="90">
        <v>4.9230000000000003E-3</v>
      </c>
      <c r="E57" s="90">
        <f t="shared" si="2"/>
        <v>6.7716643741403031E-3</v>
      </c>
      <c r="F57" s="90">
        <v>4.9230000000000003E-3</v>
      </c>
      <c r="G57" s="90">
        <f t="shared" si="3"/>
        <v>6.7716643741403031E-3</v>
      </c>
      <c r="H57" s="88" t="s">
        <v>360</v>
      </c>
      <c r="I57" s="88" t="s">
        <v>364</v>
      </c>
      <c r="J57" s="88" t="s">
        <v>362</v>
      </c>
      <c r="K57" s="84" t="s">
        <v>363</v>
      </c>
      <c r="L57" s="88" t="s">
        <v>370</v>
      </c>
      <c r="M57" s="88" t="s">
        <v>418</v>
      </c>
      <c r="N57" s="84" t="s">
        <v>376</v>
      </c>
      <c r="O57" s="84">
        <v>0</v>
      </c>
      <c r="P57" s="88">
        <v>1</v>
      </c>
      <c r="Q57" s="172"/>
    </row>
    <row r="58" spans="1:17" ht="12.75" customHeight="1" x14ac:dyDescent="0.3">
      <c r="A58" s="35"/>
      <c r="B58" s="83" t="s">
        <v>111</v>
      </c>
      <c r="C58" s="87" t="s">
        <v>204</v>
      </c>
      <c r="D58" s="90">
        <v>0.27408558</v>
      </c>
      <c r="E58" s="90">
        <f t="shared" si="2"/>
        <v>0.37700905089408526</v>
      </c>
      <c r="F58" s="90">
        <v>0.27408558</v>
      </c>
      <c r="G58" s="90">
        <f t="shared" si="3"/>
        <v>0.37700905089408526</v>
      </c>
      <c r="H58" s="87" t="s">
        <v>360</v>
      </c>
      <c r="I58" s="87" t="s">
        <v>364</v>
      </c>
      <c r="J58" s="87" t="s">
        <v>362</v>
      </c>
      <c r="K58" s="83" t="s">
        <v>363</v>
      </c>
      <c r="L58" s="87" t="s">
        <v>370</v>
      </c>
      <c r="M58" s="87" t="s">
        <v>376</v>
      </c>
      <c r="N58" s="83" t="s">
        <v>376</v>
      </c>
      <c r="O58" s="83">
        <v>0</v>
      </c>
      <c r="P58" s="87">
        <v>0</v>
      </c>
      <c r="Q58" s="158" t="s">
        <v>432</v>
      </c>
    </row>
    <row r="59" spans="1:17" ht="12.75" customHeight="1" x14ac:dyDescent="0.3">
      <c r="A59" s="35"/>
      <c r="B59" s="84" t="s">
        <v>114</v>
      </c>
      <c r="C59" s="88" t="s">
        <v>205</v>
      </c>
      <c r="D59" s="90">
        <v>1.76585953</v>
      </c>
      <c r="E59" s="90">
        <f t="shared" si="2"/>
        <v>2.4289677166437413</v>
      </c>
      <c r="F59" s="90">
        <v>1.76585953</v>
      </c>
      <c r="G59" s="90">
        <f t="shared" si="3"/>
        <v>2.4289677166437413</v>
      </c>
      <c r="H59" s="88" t="s">
        <v>360</v>
      </c>
      <c r="I59" s="88" t="s">
        <v>364</v>
      </c>
      <c r="J59" s="88" t="s">
        <v>362</v>
      </c>
      <c r="K59" s="84" t="s">
        <v>363</v>
      </c>
      <c r="L59" s="88" t="s">
        <v>371</v>
      </c>
      <c r="M59" s="88" t="s">
        <v>376</v>
      </c>
      <c r="N59" s="84" t="s">
        <v>376</v>
      </c>
      <c r="O59" s="84">
        <v>0</v>
      </c>
      <c r="P59" s="88">
        <v>0</v>
      </c>
      <c r="Q59" s="161" t="s">
        <v>433</v>
      </c>
    </row>
    <row r="60" spans="1:17" ht="12.75" customHeight="1" x14ac:dyDescent="0.3">
      <c r="A60" s="35"/>
      <c r="B60" s="78" t="s">
        <v>118</v>
      </c>
      <c r="C60" s="79" t="s">
        <v>206</v>
      </c>
      <c r="D60" s="90">
        <v>-0.30970850999999999</v>
      </c>
      <c r="E60" s="90">
        <v>-0.38188472256473488</v>
      </c>
      <c r="F60" s="90">
        <v>-0.30970850999999999</v>
      </c>
      <c r="G60" s="90">
        <v>-0.38188472256473488</v>
      </c>
      <c r="H60" s="79" t="s">
        <v>360</v>
      </c>
      <c r="I60" s="78" t="s">
        <v>367</v>
      </c>
      <c r="J60" s="79" t="s">
        <v>362</v>
      </c>
      <c r="K60" s="78" t="s">
        <v>363</v>
      </c>
      <c r="L60" s="79" t="s">
        <v>371</v>
      </c>
      <c r="M60" s="79" t="s">
        <v>434</v>
      </c>
      <c r="N60" s="79" t="s">
        <v>435</v>
      </c>
      <c r="O60" s="78">
        <v>0</v>
      </c>
      <c r="P60" s="79">
        <v>0</v>
      </c>
      <c r="Q60" s="156" t="s">
        <v>436</v>
      </c>
    </row>
    <row r="61" spans="1:17" ht="12.75" customHeight="1" x14ac:dyDescent="0.3">
      <c r="A61" s="35"/>
      <c r="B61" s="83" t="s">
        <v>119</v>
      </c>
      <c r="C61" s="87" t="s">
        <v>207</v>
      </c>
      <c r="D61" s="90">
        <v>2.1049252314999998</v>
      </c>
      <c r="E61" s="90">
        <f t="shared" si="2"/>
        <v>2.8953579525447042</v>
      </c>
      <c r="F61" s="90">
        <v>2.1049252314999998</v>
      </c>
      <c r="G61" s="90">
        <f t="shared" si="3"/>
        <v>2.8953579525447042</v>
      </c>
      <c r="H61" s="87" t="s">
        <v>360</v>
      </c>
      <c r="I61" s="87" t="s">
        <v>367</v>
      </c>
      <c r="J61" s="87" t="s">
        <v>362</v>
      </c>
      <c r="K61" s="83" t="s">
        <v>363</v>
      </c>
      <c r="L61" s="93" t="s">
        <v>371</v>
      </c>
      <c r="M61" s="87" t="s">
        <v>376</v>
      </c>
      <c r="N61" s="83" t="s">
        <v>376</v>
      </c>
      <c r="O61" s="83">
        <v>0</v>
      </c>
      <c r="P61" s="87">
        <v>0</v>
      </c>
      <c r="Q61" s="171" t="s">
        <v>437</v>
      </c>
    </row>
    <row r="62" spans="1:17" ht="65" x14ac:dyDescent="0.3">
      <c r="A62" s="35"/>
      <c r="B62" s="84" t="s">
        <v>119</v>
      </c>
      <c r="C62" s="88" t="s">
        <v>207</v>
      </c>
      <c r="D62" s="90">
        <v>0.11078553850000002</v>
      </c>
      <c r="E62" s="90">
        <f t="shared" si="2"/>
        <v>0.15238726066024763</v>
      </c>
      <c r="F62" s="90">
        <v>0.11078553850000002</v>
      </c>
      <c r="G62" s="90">
        <f t="shared" si="3"/>
        <v>0.15238726066024763</v>
      </c>
      <c r="H62" s="88" t="s">
        <v>360</v>
      </c>
      <c r="I62" s="88" t="s">
        <v>367</v>
      </c>
      <c r="J62" s="88" t="s">
        <v>362</v>
      </c>
      <c r="K62" s="84" t="s">
        <v>363</v>
      </c>
      <c r="L62" s="88" t="s">
        <v>370</v>
      </c>
      <c r="M62" s="88" t="s">
        <v>376</v>
      </c>
      <c r="N62" s="84" t="s">
        <v>376</v>
      </c>
      <c r="O62" s="84">
        <v>0</v>
      </c>
      <c r="P62" s="88">
        <v>0</v>
      </c>
      <c r="Q62" s="172"/>
    </row>
    <row r="63" spans="1:17" ht="299" x14ac:dyDescent="0.3">
      <c r="A63" s="35"/>
      <c r="B63" s="83" t="s">
        <v>120</v>
      </c>
      <c r="C63" s="87" t="s">
        <v>208</v>
      </c>
      <c r="D63" s="90">
        <v>0.40147228000000001</v>
      </c>
      <c r="E63" s="90">
        <f t="shared" si="2"/>
        <v>0.55223147180192578</v>
      </c>
      <c r="F63" s="90">
        <v>0.40147228000000001</v>
      </c>
      <c r="G63" s="90">
        <f t="shared" si="3"/>
        <v>0.55223147180192578</v>
      </c>
      <c r="H63" s="87" t="s">
        <v>360</v>
      </c>
      <c r="I63" s="87" t="s">
        <v>364</v>
      </c>
      <c r="J63" s="87" t="s">
        <v>362</v>
      </c>
      <c r="K63" s="83" t="s">
        <v>363</v>
      </c>
      <c r="L63" s="87" t="s">
        <v>370</v>
      </c>
      <c r="M63" s="87" t="s">
        <v>373</v>
      </c>
      <c r="N63" s="83" t="s">
        <v>438</v>
      </c>
      <c r="O63" s="83">
        <v>0</v>
      </c>
      <c r="P63" s="87">
        <v>0</v>
      </c>
      <c r="Q63" s="158" t="s">
        <v>439</v>
      </c>
    </row>
    <row r="64" spans="1:17" ht="143" x14ac:dyDescent="0.3">
      <c r="A64" s="36"/>
      <c r="B64" s="84" t="s">
        <v>111</v>
      </c>
      <c r="C64" s="88" t="s">
        <v>209</v>
      </c>
      <c r="D64" s="90">
        <v>143.97</v>
      </c>
      <c r="E64" s="90">
        <f t="shared" si="2"/>
        <v>198.03301237964237</v>
      </c>
      <c r="F64" s="90">
        <v>143.97</v>
      </c>
      <c r="G64" s="90">
        <f t="shared" si="3"/>
        <v>198.03301237964237</v>
      </c>
      <c r="H64" s="88" t="s">
        <v>360</v>
      </c>
      <c r="I64" s="88" t="s">
        <v>364</v>
      </c>
      <c r="J64" s="88" t="s">
        <v>362</v>
      </c>
      <c r="K64" s="84" t="s">
        <v>365</v>
      </c>
      <c r="L64" s="88" t="s">
        <v>370</v>
      </c>
      <c r="M64" s="88" t="s">
        <v>376</v>
      </c>
      <c r="N64" s="84" t="s">
        <v>376</v>
      </c>
      <c r="O64" s="84">
        <v>0</v>
      </c>
      <c r="P64" s="88">
        <v>0</v>
      </c>
      <c r="Q64" s="175" t="s">
        <v>440</v>
      </c>
    </row>
    <row r="65" spans="1:17" ht="143" x14ac:dyDescent="0.3">
      <c r="A65" s="37"/>
      <c r="B65" s="83" t="s">
        <v>111</v>
      </c>
      <c r="C65" s="87" t="s">
        <v>209</v>
      </c>
      <c r="D65" s="90">
        <v>446.73</v>
      </c>
      <c r="E65" s="90">
        <f t="shared" si="2"/>
        <v>614.48418156808805</v>
      </c>
      <c r="F65" s="90">
        <v>446.73</v>
      </c>
      <c r="G65" s="90">
        <f t="shared" si="3"/>
        <v>614.48418156808805</v>
      </c>
      <c r="H65" s="87" t="s">
        <v>360</v>
      </c>
      <c r="I65" s="87" t="s">
        <v>364</v>
      </c>
      <c r="J65" s="87" t="s">
        <v>368</v>
      </c>
      <c r="K65" s="83" t="s">
        <v>365</v>
      </c>
      <c r="L65" s="87" t="s">
        <v>370</v>
      </c>
      <c r="M65" s="87" t="s">
        <v>376</v>
      </c>
      <c r="N65" s="83" t="s">
        <v>376</v>
      </c>
      <c r="O65" s="83">
        <v>0</v>
      </c>
      <c r="P65" s="87">
        <v>0</v>
      </c>
      <c r="Q65" s="176"/>
    </row>
    <row r="66" spans="1:17" ht="117" x14ac:dyDescent="0.3">
      <c r="A66" s="36"/>
      <c r="B66" s="84" t="s">
        <v>121</v>
      </c>
      <c r="C66" s="88" t="s">
        <v>210</v>
      </c>
      <c r="D66" s="90">
        <v>0.26</v>
      </c>
      <c r="E66" s="90">
        <f t="shared" si="2"/>
        <v>0.35763411279229712</v>
      </c>
      <c r="F66" s="90">
        <v>0.26</v>
      </c>
      <c r="G66" s="90">
        <f t="shared" si="3"/>
        <v>0.35763411279229712</v>
      </c>
      <c r="H66" s="88" t="s">
        <v>360</v>
      </c>
      <c r="I66" s="88" t="s">
        <v>364</v>
      </c>
      <c r="J66" s="88" t="s">
        <v>362</v>
      </c>
      <c r="K66" s="84" t="s">
        <v>363</v>
      </c>
      <c r="L66" s="94" t="s">
        <v>371</v>
      </c>
      <c r="M66" s="88" t="s">
        <v>415</v>
      </c>
      <c r="N66" s="84" t="s">
        <v>376</v>
      </c>
      <c r="O66" s="84">
        <v>0</v>
      </c>
      <c r="P66" s="88">
        <v>0</v>
      </c>
      <c r="Q66" s="159" t="s">
        <v>441</v>
      </c>
    </row>
    <row r="67" spans="1:17" ht="143" x14ac:dyDescent="0.3">
      <c r="A67" s="36"/>
      <c r="B67" s="84" t="s">
        <v>111</v>
      </c>
      <c r="C67" s="88" t="s">
        <v>211</v>
      </c>
      <c r="D67" s="90">
        <v>0.378451131</v>
      </c>
      <c r="E67" s="90">
        <f t="shared" si="2"/>
        <v>0.52056551719394772</v>
      </c>
      <c r="F67" s="90">
        <v>0.378451131</v>
      </c>
      <c r="G67" s="90">
        <f t="shared" si="3"/>
        <v>0.52056551719394772</v>
      </c>
      <c r="H67" s="88" t="s">
        <v>360</v>
      </c>
      <c r="I67" s="88" t="s">
        <v>364</v>
      </c>
      <c r="J67" s="88" t="s">
        <v>362</v>
      </c>
      <c r="K67" s="84" t="s">
        <v>363</v>
      </c>
      <c r="L67" s="88" t="s">
        <v>371</v>
      </c>
      <c r="M67" s="88" t="s">
        <v>376</v>
      </c>
      <c r="N67" s="84" t="s">
        <v>376</v>
      </c>
      <c r="O67" s="84">
        <v>0</v>
      </c>
      <c r="P67" s="88">
        <v>0</v>
      </c>
      <c r="Q67" s="161" t="s">
        <v>442</v>
      </c>
    </row>
    <row r="68" spans="1:17" ht="12" customHeight="1" x14ac:dyDescent="0.3">
      <c r="B68" s="83" t="s">
        <v>122</v>
      </c>
      <c r="C68" s="87" t="s">
        <v>212</v>
      </c>
      <c r="D68" s="90">
        <v>0.23563300000000004</v>
      </c>
      <c r="E68" s="90">
        <f t="shared" si="2"/>
        <v>0.32411691884456678</v>
      </c>
      <c r="F68" s="90">
        <v>0.23563300000000004</v>
      </c>
      <c r="G68" s="90">
        <f t="shared" si="3"/>
        <v>0.32411691884456678</v>
      </c>
      <c r="H68" s="87" t="s">
        <v>360</v>
      </c>
      <c r="I68" s="87" t="s">
        <v>364</v>
      </c>
      <c r="J68" s="87" t="s">
        <v>362</v>
      </c>
      <c r="K68" s="83" t="s">
        <v>363</v>
      </c>
      <c r="L68" s="87" t="s">
        <v>371</v>
      </c>
      <c r="M68" s="87" t="s">
        <v>376</v>
      </c>
      <c r="N68" s="83" t="s">
        <v>376</v>
      </c>
      <c r="O68" s="83">
        <v>0</v>
      </c>
      <c r="P68" s="87">
        <v>0</v>
      </c>
      <c r="Q68" s="158" t="s">
        <v>443</v>
      </c>
    </row>
    <row r="69" spans="1:17" ht="12" customHeight="1" x14ac:dyDescent="0.3">
      <c r="B69" s="84" t="s">
        <v>122</v>
      </c>
      <c r="C69" s="88" t="s">
        <v>213</v>
      </c>
      <c r="D69" s="90">
        <v>3.9036263760000005</v>
      </c>
      <c r="E69" s="90">
        <f t="shared" si="2"/>
        <v>5.3694998294360392</v>
      </c>
      <c r="F69" s="90">
        <v>3.9036263760000005</v>
      </c>
      <c r="G69" s="90">
        <f t="shared" si="3"/>
        <v>5.3694998294360392</v>
      </c>
      <c r="H69" s="88" t="s">
        <v>360</v>
      </c>
      <c r="I69" s="88" t="s">
        <v>367</v>
      </c>
      <c r="J69" s="88" t="s">
        <v>362</v>
      </c>
      <c r="K69" s="84" t="s">
        <v>363</v>
      </c>
      <c r="L69" s="94" t="s">
        <v>371</v>
      </c>
      <c r="M69" s="88" t="s">
        <v>376</v>
      </c>
      <c r="N69" s="84" t="s">
        <v>376</v>
      </c>
      <c r="O69" s="84">
        <v>0</v>
      </c>
      <c r="P69" s="88">
        <v>0</v>
      </c>
      <c r="Q69" s="175" t="s">
        <v>444</v>
      </c>
    </row>
    <row r="70" spans="1:17" ht="12" customHeight="1" x14ac:dyDescent="0.3">
      <c r="B70" s="83" t="s">
        <v>122</v>
      </c>
      <c r="C70" s="87" t="s">
        <v>213</v>
      </c>
      <c r="D70" s="90">
        <v>0.43373626400000009</v>
      </c>
      <c r="E70" s="90">
        <f t="shared" si="2"/>
        <v>0.59661109215955999</v>
      </c>
      <c r="F70" s="90">
        <v>0.43373626400000009</v>
      </c>
      <c r="G70" s="90">
        <f t="shared" si="3"/>
        <v>0.59661109215955999</v>
      </c>
      <c r="H70" s="87" t="s">
        <v>360</v>
      </c>
      <c r="I70" s="87" t="s">
        <v>367</v>
      </c>
      <c r="J70" s="87" t="s">
        <v>362</v>
      </c>
      <c r="K70" s="83" t="s">
        <v>363</v>
      </c>
      <c r="L70" s="87" t="s">
        <v>370</v>
      </c>
      <c r="M70" s="87" t="s">
        <v>376</v>
      </c>
      <c r="N70" s="83" t="s">
        <v>376</v>
      </c>
      <c r="O70" s="83">
        <v>0</v>
      </c>
      <c r="P70" s="87">
        <v>0</v>
      </c>
      <c r="Q70" s="176"/>
    </row>
    <row r="71" spans="1:17" ht="12" customHeight="1" x14ac:dyDescent="0.3">
      <c r="B71" s="84" t="s">
        <v>123</v>
      </c>
      <c r="C71" s="88" t="s">
        <v>214</v>
      </c>
      <c r="D71" s="90">
        <v>0.89</v>
      </c>
      <c r="E71" s="90">
        <f t="shared" si="2"/>
        <v>1.2242090784044017</v>
      </c>
      <c r="F71" s="90">
        <v>0.89</v>
      </c>
      <c r="G71" s="90">
        <f t="shared" si="3"/>
        <v>1.2242090784044017</v>
      </c>
      <c r="H71" s="88" t="s">
        <v>360</v>
      </c>
      <c r="I71" s="88" t="s">
        <v>367</v>
      </c>
      <c r="J71" s="88" t="s">
        <v>362</v>
      </c>
      <c r="K71" s="84" t="s">
        <v>363</v>
      </c>
      <c r="L71" s="94" t="s">
        <v>371</v>
      </c>
      <c r="M71" s="88" t="s">
        <v>445</v>
      </c>
      <c r="N71" s="84" t="s">
        <v>376</v>
      </c>
      <c r="O71" s="84">
        <v>0</v>
      </c>
      <c r="P71" s="88">
        <v>0</v>
      </c>
      <c r="Q71" s="159" t="s">
        <v>446</v>
      </c>
    </row>
    <row r="72" spans="1:17" ht="12" customHeight="1" x14ac:dyDescent="0.3">
      <c r="B72" s="84" t="s">
        <v>117</v>
      </c>
      <c r="C72" s="88" t="s">
        <v>215</v>
      </c>
      <c r="D72" s="90">
        <v>-8.0025750000000003E-4</v>
      </c>
      <c r="E72" s="90">
        <f t="shared" si="2"/>
        <v>-1.1007668500687758E-3</v>
      </c>
      <c r="F72" s="90">
        <v>-8.0025750000000003E-4</v>
      </c>
      <c r="G72" s="90">
        <f t="shared" si="3"/>
        <v>-1.1007668500687758E-3</v>
      </c>
      <c r="H72" s="88" t="s">
        <v>360</v>
      </c>
      <c r="I72" s="88" t="s">
        <v>366</v>
      </c>
      <c r="J72" s="88" t="s">
        <v>362</v>
      </c>
      <c r="K72" s="84" t="s">
        <v>363</v>
      </c>
      <c r="L72" s="94" t="s">
        <v>371</v>
      </c>
      <c r="M72" s="88" t="s">
        <v>373</v>
      </c>
      <c r="N72" s="84" t="s">
        <v>438</v>
      </c>
      <c r="O72" s="84">
        <v>0</v>
      </c>
      <c r="P72" s="88">
        <v>0</v>
      </c>
      <c r="Q72" s="175" t="s">
        <v>447</v>
      </c>
    </row>
    <row r="73" spans="1:17" ht="12" customHeight="1" x14ac:dyDescent="0.3">
      <c r="B73" s="83" t="s">
        <v>117</v>
      </c>
      <c r="C73" s="87" t="s">
        <v>215</v>
      </c>
      <c r="D73" s="90">
        <v>-4.5347925000000008E-3</v>
      </c>
      <c r="E73" s="90">
        <f t="shared" si="2"/>
        <v>-6.2376788170563973E-3</v>
      </c>
      <c r="F73" s="90">
        <v>-4.5347925000000008E-3</v>
      </c>
      <c r="G73" s="90">
        <f t="shared" si="3"/>
        <v>-6.2376788170563973E-3</v>
      </c>
      <c r="H73" s="87" t="s">
        <v>360</v>
      </c>
      <c r="I73" s="87" t="s">
        <v>366</v>
      </c>
      <c r="J73" s="87" t="s">
        <v>362</v>
      </c>
      <c r="K73" s="83" t="s">
        <v>363</v>
      </c>
      <c r="L73" s="87" t="s">
        <v>370</v>
      </c>
      <c r="M73" s="87" t="s">
        <v>373</v>
      </c>
      <c r="N73" s="83" t="s">
        <v>438</v>
      </c>
      <c r="O73" s="83">
        <v>0</v>
      </c>
      <c r="P73" s="87">
        <v>0</v>
      </c>
      <c r="Q73" s="176"/>
    </row>
    <row r="74" spans="1:17" ht="12" customHeight="1" x14ac:dyDescent="0.3">
      <c r="B74" s="84" t="s">
        <v>113</v>
      </c>
      <c r="C74" s="88" t="s">
        <v>216</v>
      </c>
      <c r="D74" s="90">
        <v>0.21026068699999997</v>
      </c>
      <c r="E74" s="90">
        <f t="shared" si="2"/>
        <v>0.28921690096286107</v>
      </c>
      <c r="F74" s="90">
        <v>0.21026068699999997</v>
      </c>
      <c r="G74" s="90">
        <f t="shared" si="3"/>
        <v>0.28921690096286107</v>
      </c>
      <c r="H74" s="88" t="s">
        <v>360</v>
      </c>
      <c r="I74" s="88" t="s">
        <v>364</v>
      </c>
      <c r="J74" s="88" t="s">
        <v>362</v>
      </c>
      <c r="K74" s="84" t="s">
        <v>363</v>
      </c>
      <c r="L74" s="94" t="s">
        <v>371</v>
      </c>
      <c r="M74" s="88" t="s">
        <v>376</v>
      </c>
      <c r="N74" s="84" t="s">
        <v>376</v>
      </c>
      <c r="O74" s="84">
        <v>1</v>
      </c>
      <c r="P74" s="88">
        <v>0</v>
      </c>
      <c r="Q74" s="175" t="s">
        <v>448</v>
      </c>
    </row>
    <row r="75" spans="1:17" ht="12" customHeight="1" x14ac:dyDescent="0.3">
      <c r="B75" s="83" t="s">
        <v>113</v>
      </c>
      <c r="C75" s="87" t="s">
        <v>216</v>
      </c>
      <c r="D75" s="90">
        <v>9.0111722999999977E-2</v>
      </c>
      <c r="E75" s="90">
        <f t="shared" si="2"/>
        <v>0.12395010041265472</v>
      </c>
      <c r="F75" s="90">
        <v>9.0111722999999977E-2</v>
      </c>
      <c r="G75" s="90">
        <f t="shared" si="3"/>
        <v>0.12395010041265472</v>
      </c>
      <c r="H75" s="87" t="s">
        <v>360</v>
      </c>
      <c r="I75" s="87" t="s">
        <v>364</v>
      </c>
      <c r="J75" s="87" t="s">
        <v>362</v>
      </c>
      <c r="K75" s="83" t="s">
        <v>363</v>
      </c>
      <c r="L75" s="87" t="s">
        <v>370</v>
      </c>
      <c r="M75" s="87" t="s">
        <v>376</v>
      </c>
      <c r="N75" s="83" t="s">
        <v>376</v>
      </c>
      <c r="O75" s="83">
        <v>1</v>
      </c>
      <c r="P75" s="87">
        <v>0</v>
      </c>
      <c r="Q75" s="176"/>
    </row>
    <row r="76" spans="1:17" ht="12" customHeight="1" x14ac:dyDescent="0.3">
      <c r="B76" s="84" t="s">
        <v>111</v>
      </c>
      <c r="C76" s="88" t="s">
        <v>217</v>
      </c>
      <c r="D76" s="90">
        <v>0.19825647999999998</v>
      </c>
      <c r="E76" s="90">
        <f t="shared" si="2"/>
        <v>0.27270492434662996</v>
      </c>
      <c r="F76" s="90">
        <v>0.19825647999999998</v>
      </c>
      <c r="G76" s="90">
        <f t="shared" si="3"/>
        <v>0.27270492434662996</v>
      </c>
      <c r="H76" s="88" t="s">
        <v>360</v>
      </c>
      <c r="I76" s="88" t="s">
        <v>366</v>
      </c>
      <c r="J76" s="88" t="s">
        <v>362</v>
      </c>
      <c r="K76" s="84" t="s">
        <v>363</v>
      </c>
      <c r="L76" s="88" t="s">
        <v>371</v>
      </c>
      <c r="M76" s="88" t="s">
        <v>376</v>
      </c>
      <c r="N76" s="84" t="s">
        <v>376</v>
      </c>
      <c r="O76" s="84">
        <v>0</v>
      </c>
      <c r="P76" s="88">
        <v>0</v>
      </c>
      <c r="Q76" s="161" t="s">
        <v>449</v>
      </c>
    </row>
    <row r="77" spans="1:17" ht="12" customHeight="1" x14ac:dyDescent="0.3">
      <c r="B77" s="83" t="s">
        <v>111</v>
      </c>
      <c r="C77" s="87" t="s">
        <v>218</v>
      </c>
      <c r="D77" s="90">
        <v>0.44834805199999994</v>
      </c>
      <c r="E77" s="90">
        <f t="shared" si="2"/>
        <v>0.61670983768913334</v>
      </c>
      <c r="F77" s="90">
        <v>0.44834805199999994</v>
      </c>
      <c r="G77" s="90">
        <f t="shared" si="3"/>
        <v>0.61670983768913334</v>
      </c>
      <c r="H77" s="87" t="s">
        <v>360</v>
      </c>
      <c r="I77" s="87" t="s">
        <v>364</v>
      </c>
      <c r="J77" s="87" t="s">
        <v>362</v>
      </c>
      <c r="K77" s="83" t="s">
        <v>363</v>
      </c>
      <c r="L77" s="93" t="s">
        <v>371</v>
      </c>
      <c r="M77" s="87" t="s">
        <v>450</v>
      </c>
      <c r="N77" s="83" t="s">
        <v>404</v>
      </c>
      <c r="O77" s="83">
        <v>0</v>
      </c>
      <c r="P77" s="87">
        <v>0</v>
      </c>
      <c r="Q77" s="171" t="s">
        <v>451</v>
      </c>
    </row>
    <row r="78" spans="1:17" ht="12" customHeight="1" x14ac:dyDescent="0.3">
      <c r="B78" s="84" t="s">
        <v>111</v>
      </c>
      <c r="C78" s="88" t="s">
        <v>218</v>
      </c>
      <c r="D78" s="90">
        <v>0.67252207799999986</v>
      </c>
      <c r="E78" s="90">
        <f t="shared" si="2"/>
        <v>0.92506475653370002</v>
      </c>
      <c r="F78" s="90">
        <v>0.67252207799999986</v>
      </c>
      <c r="G78" s="90">
        <f t="shared" si="3"/>
        <v>0.92506475653370002</v>
      </c>
      <c r="H78" s="88" t="s">
        <v>360</v>
      </c>
      <c r="I78" s="88" t="s">
        <v>364</v>
      </c>
      <c r="J78" s="88" t="s">
        <v>362</v>
      </c>
      <c r="K78" s="84" t="s">
        <v>363</v>
      </c>
      <c r="L78" s="88" t="s">
        <v>370</v>
      </c>
      <c r="M78" s="88" t="s">
        <v>450</v>
      </c>
      <c r="N78" s="84" t="s">
        <v>404</v>
      </c>
      <c r="O78" s="84">
        <v>0</v>
      </c>
      <c r="P78" s="88">
        <v>0</v>
      </c>
      <c r="Q78" s="172"/>
    </row>
    <row r="79" spans="1:17" ht="12" customHeight="1" x14ac:dyDescent="0.3">
      <c r="B79" s="83" t="s">
        <v>124</v>
      </c>
      <c r="C79" s="87" t="s">
        <v>219</v>
      </c>
      <c r="D79" s="90">
        <v>0.94120934040000004</v>
      </c>
      <c r="E79" s="90">
        <f t="shared" si="2"/>
        <v>1.2946483361760661</v>
      </c>
      <c r="F79" s="90">
        <v>0.94120934040000004</v>
      </c>
      <c r="G79" s="90">
        <f t="shared" si="3"/>
        <v>1.2946483361760661</v>
      </c>
      <c r="H79" s="87" t="s">
        <v>360</v>
      </c>
      <c r="I79" s="87" t="s">
        <v>364</v>
      </c>
      <c r="J79" s="87" t="s">
        <v>362</v>
      </c>
      <c r="K79" s="83" t="s">
        <v>363</v>
      </c>
      <c r="L79" s="93" t="s">
        <v>371</v>
      </c>
      <c r="M79" s="87" t="s">
        <v>418</v>
      </c>
      <c r="N79" s="83" t="s">
        <v>376</v>
      </c>
      <c r="O79" s="83">
        <v>0</v>
      </c>
      <c r="P79" s="87">
        <v>0</v>
      </c>
      <c r="Q79" s="171" t="s">
        <v>452</v>
      </c>
    </row>
    <row r="80" spans="1:17" ht="12" customHeight="1" x14ac:dyDescent="0.3">
      <c r="B80" s="84" t="s">
        <v>124</v>
      </c>
      <c r="C80" s="88" t="s">
        <v>219</v>
      </c>
      <c r="D80" s="90">
        <v>0.1045788156</v>
      </c>
      <c r="E80" s="90">
        <f t="shared" si="2"/>
        <v>0.14384981513067402</v>
      </c>
      <c r="F80" s="90">
        <v>0.1045788156</v>
      </c>
      <c r="G80" s="90">
        <f t="shared" si="3"/>
        <v>0.14384981513067402</v>
      </c>
      <c r="H80" s="88" t="s">
        <v>360</v>
      </c>
      <c r="I80" s="88" t="s">
        <v>364</v>
      </c>
      <c r="J80" s="88" t="s">
        <v>362</v>
      </c>
      <c r="K80" s="84" t="s">
        <v>363</v>
      </c>
      <c r="L80" s="88" t="s">
        <v>370</v>
      </c>
      <c r="M80" s="88" t="s">
        <v>418</v>
      </c>
      <c r="N80" s="84" t="s">
        <v>376</v>
      </c>
      <c r="O80" s="84">
        <v>0</v>
      </c>
      <c r="P80" s="88">
        <v>0</v>
      </c>
      <c r="Q80" s="172"/>
    </row>
    <row r="81" spans="2:17" ht="12" customHeight="1" x14ac:dyDescent="0.3">
      <c r="B81" s="83" t="s">
        <v>125</v>
      </c>
      <c r="C81" s="87" t="s">
        <v>220</v>
      </c>
      <c r="D81" s="90">
        <v>2</v>
      </c>
      <c r="E81" s="90">
        <f t="shared" si="2"/>
        <v>2.7510316368638241</v>
      </c>
      <c r="F81" s="90">
        <v>2</v>
      </c>
      <c r="G81" s="90">
        <f t="shared" si="3"/>
        <v>2.7510316368638241</v>
      </c>
      <c r="H81" s="87" t="s">
        <v>360</v>
      </c>
      <c r="I81" s="87" t="s">
        <v>366</v>
      </c>
      <c r="J81" s="87" t="s">
        <v>362</v>
      </c>
      <c r="K81" s="83" t="s">
        <v>363</v>
      </c>
      <c r="L81" s="93" t="s">
        <v>371</v>
      </c>
      <c r="M81" s="87" t="s">
        <v>376</v>
      </c>
      <c r="N81" s="83" t="s">
        <v>376</v>
      </c>
      <c r="O81" s="83">
        <v>1</v>
      </c>
      <c r="P81" s="87">
        <v>0</v>
      </c>
      <c r="Q81" s="157" t="s">
        <v>453</v>
      </c>
    </row>
    <row r="82" spans="2:17" ht="12" customHeight="1" x14ac:dyDescent="0.3">
      <c r="B82" s="83" t="s">
        <v>126</v>
      </c>
      <c r="C82" s="87" t="s">
        <v>221</v>
      </c>
      <c r="D82" s="90">
        <v>2.4876939999999998</v>
      </c>
      <c r="E82" s="90">
        <f t="shared" si="2"/>
        <v>3.4218624484181568</v>
      </c>
      <c r="F82" s="90">
        <v>2.4876939999999998</v>
      </c>
      <c r="G82" s="90">
        <f t="shared" si="3"/>
        <v>3.4218624484181568</v>
      </c>
      <c r="H82" s="87" t="s">
        <v>360</v>
      </c>
      <c r="I82" s="87" t="s">
        <v>367</v>
      </c>
      <c r="J82" s="87" t="s">
        <v>362</v>
      </c>
      <c r="K82" s="83" t="s">
        <v>363</v>
      </c>
      <c r="L82" s="87" t="s">
        <v>371</v>
      </c>
      <c r="M82" s="87" t="s">
        <v>415</v>
      </c>
      <c r="N82" s="83" t="s">
        <v>376</v>
      </c>
      <c r="O82" s="83">
        <v>0</v>
      </c>
      <c r="P82" s="87">
        <v>0</v>
      </c>
      <c r="Q82" s="158" t="s">
        <v>454</v>
      </c>
    </row>
    <row r="83" spans="2:17" ht="12" customHeight="1" x14ac:dyDescent="0.3">
      <c r="B83" s="84" t="s">
        <v>127</v>
      </c>
      <c r="C83" s="88" t="s">
        <v>222</v>
      </c>
      <c r="D83" s="90">
        <v>0.70508099999999996</v>
      </c>
      <c r="E83" s="90">
        <f t="shared" ref="E83:E146" si="4">D83/0.727</f>
        <v>0.96985006877579094</v>
      </c>
      <c r="F83" s="90">
        <v>0.70508099999999996</v>
      </c>
      <c r="G83" s="90">
        <f t="shared" ref="G83:G146" si="5">F83/0.727</f>
        <v>0.96985006877579094</v>
      </c>
      <c r="H83" s="88" t="s">
        <v>360</v>
      </c>
      <c r="I83" s="88" t="s">
        <v>364</v>
      </c>
      <c r="J83" s="88" t="s">
        <v>362</v>
      </c>
      <c r="K83" s="84" t="s">
        <v>363</v>
      </c>
      <c r="L83" s="88" t="s">
        <v>370</v>
      </c>
      <c r="M83" s="88" t="s">
        <v>373</v>
      </c>
      <c r="N83" s="84" t="s">
        <v>376</v>
      </c>
      <c r="O83" s="84">
        <v>0</v>
      </c>
      <c r="P83" s="88">
        <v>0</v>
      </c>
      <c r="Q83" s="161" t="s">
        <v>455</v>
      </c>
    </row>
    <row r="84" spans="2:17" ht="12" customHeight="1" x14ac:dyDescent="0.3">
      <c r="B84" s="83" t="s">
        <v>128</v>
      </c>
      <c r="C84" s="87" t="s">
        <v>223</v>
      </c>
      <c r="D84" s="90">
        <v>3.2922703266000006</v>
      </c>
      <c r="E84" s="90">
        <f t="shared" si="4"/>
        <v>4.5285699127922978</v>
      </c>
      <c r="F84" s="90">
        <v>3.2922703266000006</v>
      </c>
      <c r="G84" s="90">
        <f t="shared" si="5"/>
        <v>4.5285699127922978</v>
      </c>
      <c r="H84" s="87" t="s">
        <v>360</v>
      </c>
      <c r="I84" s="87" t="s">
        <v>366</v>
      </c>
      <c r="J84" s="87" t="s">
        <v>362</v>
      </c>
      <c r="K84" s="83" t="s">
        <v>363</v>
      </c>
      <c r="L84" s="87" t="s">
        <v>371</v>
      </c>
      <c r="M84" s="87" t="s">
        <v>376</v>
      </c>
      <c r="N84" s="83" t="s">
        <v>376</v>
      </c>
      <c r="O84" s="83">
        <v>0</v>
      </c>
      <c r="P84" s="87">
        <v>1</v>
      </c>
      <c r="Q84" s="171" t="s">
        <v>456</v>
      </c>
    </row>
    <row r="85" spans="2:17" ht="12" customHeight="1" x14ac:dyDescent="0.3">
      <c r="B85" s="84" t="s">
        <v>128</v>
      </c>
      <c r="C85" s="88" t="s">
        <v>223</v>
      </c>
      <c r="D85" s="90">
        <v>2.1948468844000004</v>
      </c>
      <c r="E85" s="90">
        <f t="shared" si="4"/>
        <v>3.0190466085281988</v>
      </c>
      <c r="F85" s="90">
        <v>2.1948468844000004</v>
      </c>
      <c r="G85" s="90">
        <f t="shared" si="5"/>
        <v>3.0190466085281988</v>
      </c>
      <c r="H85" s="88" t="s">
        <v>360</v>
      </c>
      <c r="I85" s="88" t="s">
        <v>366</v>
      </c>
      <c r="J85" s="88" t="s">
        <v>362</v>
      </c>
      <c r="K85" s="84" t="s">
        <v>363</v>
      </c>
      <c r="L85" s="88" t="s">
        <v>370</v>
      </c>
      <c r="M85" s="88" t="s">
        <v>376</v>
      </c>
      <c r="N85" s="84" t="s">
        <v>376</v>
      </c>
      <c r="O85" s="84">
        <v>0</v>
      </c>
      <c r="P85" s="88">
        <v>1</v>
      </c>
      <c r="Q85" s="172"/>
    </row>
    <row r="86" spans="2:17" ht="12" customHeight="1" x14ac:dyDescent="0.3">
      <c r="B86" s="83" t="s">
        <v>129</v>
      </c>
      <c r="C86" s="87" t="s">
        <v>224</v>
      </c>
      <c r="D86" s="90">
        <v>0.35000025000000001</v>
      </c>
      <c r="E86" s="90">
        <f t="shared" si="4"/>
        <v>0.48143088033012382</v>
      </c>
      <c r="F86" s="90">
        <v>0.35000025000000001</v>
      </c>
      <c r="G86" s="90">
        <f t="shared" si="5"/>
        <v>0.48143088033012382</v>
      </c>
      <c r="H86" s="87" t="s">
        <v>360</v>
      </c>
      <c r="I86" s="87" t="s">
        <v>364</v>
      </c>
      <c r="J86" s="87" t="s">
        <v>362</v>
      </c>
      <c r="K86" s="83" t="s">
        <v>363</v>
      </c>
      <c r="L86" s="87" t="s">
        <v>371</v>
      </c>
      <c r="M86" s="87" t="s">
        <v>376</v>
      </c>
      <c r="N86" s="83" t="s">
        <v>376</v>
      </c>
      <c r="O86" s="83">
        <v>0</v>
      </c>
      <c r="P86" s="87">
        <v>0</v>
      </c>
      <c r="Q86" s="158" t="s">
        <v>457</v>
      </c>
    </row>
    <row r="87" spans="2:17" ht="12" customHeight="1" x14ac:dyDescent="0.3">
      <c r="B87" s="84" t="s">
        <v>129</v>
      </c>
      <c r="C87" s="88" t="s">
        <v>225</v>
      </c>
      <c r="D87" s="90">
        <v>0.23020379599999999</v>
      </c>
      <c r="E87" s="90">
        <f t="shared" si="4"/>
        <v>0.31664896286107291</v>
      </c>
      <c r="F87" s="90">
        <v>0.23020379599999999</v>
      </c>
      <c r="G87" s="90">
        <f t="shared" si="5"/>
        <v>0.31664896286107291</v>
      </c>
      <c r="H87" s="88" t="s">
        <v>360</v>
      </c>
      <c r="I87" s="88" t="s">
        <v>364</v>
      </c>
      <c r="J87" s="88" t="s">
        <v>362</v>
      </c>
      <c r="K87" s="84" t="s">
        <v>363</v>
      </c>
      <c r="L87" s="88" t="s">
        <v>371</v>
      </c>
      <c r="M87" s="88" t="s">
        <v>450</v>
      </c>
      <c r="N87" s="84" t="s">
        <v>404</v>
      </c>
      <c r="O87" s="84">
        <v>0</v>
      </c>
      <c r="P87" s="88">
        <v>0</v>
      </c>
      <c r="Q87" s="175" t="s">
        <v>458</v>
      </c>
    </row>
    <row r="88" spans="2:17" ht="12" customHeight="1" x14ac:dyDescent="0.3">
      <c r="B88" s="83" t="s">
        <v>129</v>
      </c>
      <c r="C88" s="87" t="s">
        <v>225</v>
      </c>
      <c r="D88" s="90">
        <v>0.34530569399999994</v>
      </c>
      <c r="E88" s="90">
        <f t="shared" si="4"/>
        <v>0.47497344429160926</v>
      </c>
      <c r="F88" s="90">
        <v>0.34530569399999994</v>
      </c>
      <c r="G88" s="90">
        <f t="shared" si="5"/>
        <v>0.47497344429160926</v>
      </c>
      <c r="H88" s="87" t="s">
        <v>360</v>
      </c>
      <c r="I88" s="87" t="s">
        <v>364</v>
      </c>
      <c r="J88" s="87" t="s">
        <v>362</v>
      </c>
      <c r="K88" s="83" t="s">
        <v>363</v>
      </c>
      <c r="L88" s="87" t="s">
        <v>370</v>
      </c>
      <c r="M88" s="87" t="s">
        <v>450</v>
      </c>
      <c r="N88" s="83" t="s">
        <v>404</v>
      </c>
      <c r="O88" s="83">
        <v>0</v>
      </c>
      <c r="P88" s="87">
        <v>0</v>
      </c>
      <c r="Q88" s="176"/>
    </row>
    <row r="89" spans="2:17" ht="12" customHeight="1" x14ac:dyDescent="0.3">
      <c r="B89" s="84" t="s">
        <v>121</v>
      </c>
      <c r="C89" s="88" t="s">
        <v>226</v>
      </c>
      <c r="D89" s="90">
        <v>5.1748949999999901E-3</v>
      </c>
      <c r="E89" s="90">
        <f t="shared" si="4"/>
        <v>7.1181499312241957E-3</v>
      </c>
      <c r="F89" s="90">
        <v>5.1748949999999901E-3</v>
      </c>
      <c r="G89" s="90">
        <f t="shared" si="5"/>
        <v>7.1181499312241957E-3</v>
      </c>
      <c r="H89" s="88" t="s">
        <v>360</v>
      </c>
      <c r="I89" s="88" t="s">
        <v>364</v>
      </c>
      <c r="J89" s="88" t="s">
        <v>362</v>
      </c>
      <c r="K89" s="84" t="s">
        <v>363</v>
      </c>
      <c r="L89" s="88" t="s">
        <v>371</v>
      </c>
      <c r="M89" s="88" t="s">
        <v>459</v>
      </c>
      <c r="N89" s="84" t="s">
        <v>376</v>
      </c>
      <c r="O89" s="84">
        <v>0</v>
      </c>
      <c r="P89" s="88">
        <v>0</v>
      </c>
      <c r="Q89" s="161" t="s">
        <v>460</v>
      </c>
    </row>
    <row r="90" spans="2:17" ht="12" customHeight="1" x14ac:dyDescent="0.3">
      <c r="B90" s="83" t="s">
        <v>118</v>
      </c>
      <c r="C90" s="87" t="s">
        <v>227</v>
      </c>
      <c r="D90" s="90">
        <v>2.2073849999999999E-2</v>
      </c>
      <c r="E90" s="90">
        <f t="shared" si="4"/>
        <v>3.0362929848693258E-2</v>
      </c>
      <c r="F90" s="90">
        <v>2.2073849999999999E-2</v>
      </c>
      <c r="G90" s="90">
        <f t="shared" si="5"/>
        <v>3.0362929848693258E-2</v>
      </c>
      <c r="H90" s="87" t="s">
        <v>360</v>
      </c>
      <c r="I90" s="87" t="s">
        <v>366</v>
      </c>
      <c r="J90" s="87" t="s">
        <v>362</v>
      </c>
      <c r="K90" s="83" t="s">
        <v>363</v>
      </c>
      <c r="L90" s="87" t="s">
        <v>371</v>
      </c>
      <c r="M90" s="87" t="s">
        <v>376</v>
      </c>
      <c r="N90" s="83" t="s">
        <v>376</v>
      </c>
      <c r="O90" s="83">
        <v>0</v>
      </c>
      <c r="P90" s="87">
        <v>0</v>
      </c>
      <c r="Q90" s="158" t="s">
        <v>461</v>
      </c>
    </row>
    <row r="91" spans="2:17" ht="12" customHeight="1" x14ac:dyDescent="0.3">
      <c r="B91" s="84" t="s">
        <v>113</v>
      </c>
      <c r="C91" s="88" t="s">
        <v>228</v>
      </c>
      <c r="D91" s="90">
        <v>-2.8661819000000019E-2</v>
      </c>
      <c r="E91" s="90">
        <f t="shared" si="4"/>
        <v>-3.942478541953235E-2</v>
      </c>
      <c r="F91" s="90">
        <v>-2.8661819000000019E-2</v>
      </c>
      <c r="G91" s="90">
        <f t="shared" si="5"/>
        <v>-3.942478541953235E-2</v>
      </c>
      <c r="H91" s="88" t="s">
        <v>360</v>
      </c>
      <c r="I91" s="88" t="s">
        <v>366</v>
      </c>
      <c r="J91" s="88" t="s">
        <v>362</v>
      </c>
      <c r="K91" s="84" t="s">
        <v>363</v>
      </c>
      <c r="L91" s="88" t="s">
        <v>371</v>
      </c>
      <c r="M91" s="88" t="s">
        <v>376</v>
      </c>
      <c r="N91" s="84" t="s">
        <v>376</v>
      </c>
      <c r="O91" s="84">
        <v>0</v>
      </c>
      <c r="P91" s="88">
        <v>0</v>
      </c>
      <c r="Q91" s="161" t="s">
        <v>462</v>
      </c>
    </row>
    <row r="92" spans="2:17" ht="12" customHeight="1" x14ac:dyDescent="0.3">
      <c r="B92" s="83" t="s">
        <v>111</v>
      </c>
      <c r="C92" s="87" t="s">
        <v>229</v>
      </c>
      <c r="D92" s="90">
        <v>1.6055387499999998</v>
      </c>
      <c r="E92" s="90">
        <f t="shared" si="4"/>
        <v>2.2084439477303985</v>
      </c>
      <c r="F92" s="90">
        <v>1.6055387499999998</v>
      </c>
      <c r="G92" s="90">
        <f t="shared" si="5"/>
        <v>2.2084439477303985</v>
      </c>
      <c r="H92" s="87" t="s">
        <v>360</v>
      </c>
      <c r="I92" s="87" t="s">
        <v>366</v>
      </c>
      <c r="J92" s="87" t="s">
        <v>362</v>
      </c>
      <c r="K92" s="83" t="s">
        <v>363</v>
      </c>
      <c r="L92" s="87" t="s">
        <v>370</v>
      </c>
      <c r="M92" s="87" t="s">
        <v>373</v>
      </c>
      <c r="N92" s="83" t="s">
        <v>376</v>
      </c>
      <c r="O92" s="83">
        <v>0</v>
      </c>
      <c r="P92" s="87">
        <v>0</v>
      </c>
      <c r="Q92" s="158" t="s">
        <v>463</v>
      </c>
    </row>
    <row r="93" spans="2:17" ht="12" customHeight="1" x14ac:dyDescent="0.3">
      <c r="B93" s="84" t="s">
        <v>130</v>
      </c>
      <c r="C93" s="88" t="s">
        <v>230</v>
      </c>
      <c r="D93" s="90">
        <v>0.35</v>
      </c>
      <c r="E93" s="90">
        <f t="shared" si="4"/>
        <v>0.48143053645116918</v>
      </c>
      <c r="F93" s="90">
        <v>0.35</v>
      </c>
      <c r="G93" s="90">
        <f t="shared" si="5"/>
        <v>0.48143053645116918</v>
      </c>
      <c r="H93" s="88" t="s">
        <v>360</v>
      </c>
      <c r="I93" s="88" t="s">
        <v>367</v>
      </c>
      <c r="J93" s="88" t="s">
        <v>362</v>
      </c>
      <c r="K93" s="84" t="s">
        <v>363</v>
      </c>
      <c r="L93" s="88" t="s">
        <v>371</v>
      </c>
      <c r="M93" s="88" t="s">
        <v>376</v>
      </c>
      <c r="N93" s="84" t="s">
        <v>376</v>
      </c>
      <c r="O93" s="84">
        <v>0</v>
      </c>
      <c r="P93" s="88">
        <v>0</v>
      </c>
      <c r="Q93" s="161" t="s">
        <v>464</v>
      </c>
    </row>
    <row r="94" spans="2:17" ht="12" customHeight="1" x14ac:dyDescent="0.3">
      <c r="B94" s="83" t="s">
        <v>111</v>
      </c>
      <c r="C94" s="87" t="s">
        <v>231</v>
      </c>
      <c r="D94" s="90">
        <v>0.45</v>
      </c>
      <c r="E94" s="90">
        <f t="shared" si="4"/>
        <v>0.61898211829436045</v>
      </c>
      <c r="F94" s="90">
        <v>0.45</v>
      </c>
      <c r="G94" s="90">
        <f t="shared" si="5"/>
        <v>0.61898211829436045</v>
      </c>
      <c r="H94" s="87" t="s">
        <v>360</v>
      </c>
      <c r="I94" s="87" t="s">
        <v>367</v>
      </c>
      <c r="J94" s="87" t="s">
        <v>362</v>
      </c>
      <c r="K94" s="83" t="s">
        <v>363</v>
      </c>
      <c r="L94" s="87" t="s">
        <v>371</v>
      </c>
      <c r="M94" s="87" t="s">
        <v>415</v>
      </c>
      <c r="N94" s="83" t="s">
        <v>465</v>
      </c>
      <c r="O94" s="83">
        <v>0</v>
      </c>
      <c r="P94" s="87">
        <v>0</v>
      </c>
      <c r="Q94" s="158" t="s">
        <v>466</v>
      </c>
    </row>
    <row r="95" spans="2:17" ht="12" customHeight="1" x14ac:dyDescent="0.3">
      <c r="B95" s="84" t="s">
        <v>111</v>
      </c>
      <c r="C95" s="88" t="s">
        <v>232</v>
      </c>
      <c r="D95" s="90">
        <v>17.040645944999994</v>
      </c>
      <c r="E95" s="90">
        <f t="shared" si="4"/>
        <v>23.43967805364511</v>
      </c>
      <c r="F95" s="90">
        <v>17.040645944999994</v>
      </c>
      <c r="G95" s="90">
        <f t="shared" si="5"/>
        <v>23.43967805364511</v>
      </c>
      <c r="H95" s="88" t="s">
        <v>360</v>
      </c>
      <c r="I95" s="88" t="s">
        <v>366</v>
      </c>
      <c r="J95" s="88" t="s">
        <v>362</v>
      </c>
      <c r="K95" s="84" t="s">
        <v>363</v>
      </c>
      <c r="L95" s="88" t="s">
        <v>371</v>
      </c>
      <c r="M95" s="88" t="s">
        <v>418</v>
      </c>
      <c r="N95" s="84" t="s">
        <v>467</v>
      </c>
      <c r="O95" s="84">
        <v>0</v>
      </c>
      <c r="P95" s="88">
        <v>1</v>
      </c>
      <c r="Q95" s="175" t="s">
        <v>468</v>
      </c>
    </row>
    <row r="96" spans="2:17" ht="12" customHeight="1" x14ac:dyDescent="0.3">
      <c r="B96" s="83" t="s">
        <v>111</v>
      </c>
      <c r="C96" s="87" t="s">
        <v>232</v>
      </c>
      <c r="D96" s="90">
        <v>1.8934051049999996</v>
      </c>
      <c r="E96" s="90">
        <f t="shared" si="4"/>
        <v>2.6044086726272346</v>
      </c>
      <c r="F96" s="90">
        <v>1.8934051049999996</v>
      </c>
      <c r="G96" s="90">
        <f t="shared" si="5"/>
        <v>2.6044086726272346</v>
      </c>
      <c r="H96" s="87" t="s">
        <v>360</v>
      </c>
      <c r="I96" s="87" t="s">
        <v>366</v>
      </c>
      <c r="J96" s="87" t="s">
        <v>362</v>
      </c>
      <c r="K96" s="83" t="s">
        <v>363</v>
      </c>
      <c r="L96" s="87" t="s">
        <v>370</v>
      </c>
      <c r="M96" s="87" t="s">
        <v>418</v>
      </c>
      <c r="N96" s="83" t="s">
        <v>467</v>
      </c>
      <c r="O96" s="83">
        <v>0</v>
      </c>
      <c r="P96" s="87">
        <v>1</v>
      </c>
      <c r="Q96" s="176"/>
    </row>
    <row r="97" spans="2:17" ht="12" customHeight="1" x14ac:dyDescent="0.3">
      <c r="B97" s="84" t="s">
        <v>111</v>
      </c>
      <c r="C97" s="88" t="s">
        <v>233</v>
      </c>
      <c r="D97" s="90">
        <v>7.5221525999999997E-2</v>
      </c>
      <c r="E97" s="90">
        <f t="shared" si="4"/>
        <v>0.10346839889958734</v>
      </c>
      <c r="F97" s="90">
        <v>7.5221525999999997E-2</v>
      </c>
      <c r="G97" s="90">
        <f t="shared" si="5"/>
        <v>0.10346839889958734</v>
      </c>
      <c r="H97" s="88" t="s">
        <v>360</v>
      </c>
      <c r="I97" s="88" t="s">
        <v>364</v>
      </c>
      <c r="J97" s="88" t="s">
        <v>362</v>
      </c>
      <c r="K97" s="84" t="s">
        <v>363</v>
      </c>
      <c r="L97" s="88" t="s">
        <v>371</v>
      </c>
      <c r="M97" s="88" t="s">
        <v>373</v>
      </c>
      <c r="N97" s="84" t="s">
        <v>469</v>
      </c>
      <c r="O97" s="84">
        <v>0</v>
      </c>
      <c r="P97" s="88">
        <v>0</v>
      </c>
      <c r="Q97" s="175" t="s">
        <v>470</v>
      </c>
    </row>
    <row r="98" spans="2:17" ht="12" customHeight="1" x14ac:dyDescent="0.3">
      <c r="B98" s="83" t="s">
        <v>111</v>
      </c>
      <c r="C98" s="87" t="s">
        <v>233</v>
      </c>
      <c r="D98" s="90">
        <v>0.30088610399999999</v>
      </c>
      <c r="E98" s="90">
        <f t="shared" si="4"/>
        <v>0.41387359559834935</v>
      </c>
      <c r="F98" s="90">
        <v>0.30088610399999999</v>
      </c>
      <c r="G98" s="90">
        <f t="shared" si="5"/>
        <v>0.41387359559834935</v>
      </c>
      <c r="H98" s="87" t="s">
        <v>360</v>
      </c>
      <c r="I98" s="87" t="s">
        <v>364</v>
      </c>
      <c r="J98" s="87" t="s">
        <v>362</v>
      </c>
      <c r="K98" s="83" t="s">
        <v>363</v>
      </c>
      <c r="L98" s="87" t="s">
        <v>370</v>
      </c>
      <c r="M98" s="87" t="s">
        <v>373</v>
      </c>
      <c r="N98" s="83" t="s">
        <v>469</v>
      </c>
      <c r="O98" s="83">
        <v>0</v>
      </c>
      <c r="P98" s="87">
        <v>0</v>
      </c>
      <c r="Q98" s="176"/>
    </row>
    <row r="99" spans="2:17" ht="12" customHeight="1" x14ac:dyDescent="0.3">
      <c r="B99" s="84" t="s">
        <v>127</v>
      </c>
      <c r="C99" s="88" t="s">
        <v>234</v>
      </c>
      <c r="D99" s="90">
        <v>0.77711310999999994</v>
      </c>
      <c r="E99" s="90">
        <f t="shared" si="4"/>
        <v>1.0689313755158183</v>
      </c>
      <c r="F99" s="90">
        <v>0.77711310999999994</v>
      </c>
      <c r="G99" s="90">
        <f t="shared" si="5"/>
        <v>1.0689313755158183</v>
      </c>
      <c r="H99" s="88" t="s">
        <v>360</v>
      </c>
      <c r="I99" s="88" t="s">
        <v>366</v>
      </c>
      <c r="J99" s="88" t="s">
        <v>362</v>
      </c>
      <c r="K99" s="84" t="s">
        <v>363</v>
      </c>
      <c r="L99" s="88" t="s">
        <v>371</v>
      </c>
      <c r="M99" s="88" t="s">
        <v>376</v>
      </c>
      <c r="N99" s="84" t="s">
        <v>376</v>
      </c>
      <c r="O99" s="84">
        <v>1</v>
      </c>
      <c r="P99" s="88">
        <v>0</v>
      </c>
      <c r="Q99" s="161" t="s">
        <v>471</v>
      </c>
    </row>
    <row r="100" spans="2:17" ht="12" customHeight="1" x14ac:dyDescent="0.3">
      <c r="B100" s="83" t="s">
        <v>111</v>
      </c>
      <c r="C100" s="87" t="s">
        <v>235</v>
      </c>
      <c r="D100" s="90">
        <v>0.71247000000000005</v>
      </c>
      <c r="E100" s="90">
        <f t="shared" si="4"/>
        <v>0.98001375515818445</v>
      </c>
      <c r="F100" s="90">
        <v>0.71247000000000005</v>
      </c>
      <c r="G100" s="90">
        <f t="shared" si="5"/>
        <v>0.98001375515818445</v>
      </c>
      <c r="H100" s="87" t="s">
        <v>360</v>
      </c>
      <c r="I100" s="87" t="s">
        <v>364</v>
      </c>
      <c r="J100" s="87" t="s">
        <v>362</v>
      </c>
      <c r="K100" s="83" t="s">
        <v>363</v>
      </c>
      <c r="L100" s="87" t="s">
        <v>371</v>
      </c>
      <c r="M100" s="87" t="s">
        <v>376</v>
      </c>
      <c r="N100" s="83" t="s">
        <v>376</v>
      </c>
      <c r="O100" s="83">
        <v>0</v>
      </c>
      <c r="P100" s="87">
        <v>0</v>
      </c>
      <c r="Q100" s="158" t="s">
        <v>472</v>
      </c>
    </row>
    <row r="101" spans="2:17" ht="12" customHeight="1" x14ac:dyDescent="0.3">
      <c r="B101" s="84" t="s">
        <v>131</v>
      </c>
      <c r="C101" s="88" t="s">
        <v>236</v>
      </c>
      <c r="D101" s="90">
        <v>2.1953838332999998</v>
      </c>
      <c r="E101" s="90">
        <f t="shared" si="4"/>
        <v>3.0197851902338373</v>
      </c>
      <c r="F101" s="90">
        <v>2.1953838332999998</v>
      </c>
      <c r="G101" s="90">
        <f t="shared" si="5"/>
        <v>3.0197851902338373</v>
      </c>
      <c r="H101" s="88" t="s">
        <v>360</v>
      </c>
      <c r="I101" s="88" t="s">
        <v>364</v>
      </c>
      <c r="J101" s="88" t="s">
        <v>362</v>
      </c>
      <c r="K101" s="84" t="s">
        <v>363</v>
      </c>
      <c r="L101" s="88" t="s">
        <v>371</v>
      </c>
      <c r="M101" s="88" t="s">
        <v>373</v>
      </c>
      <c r="N101" s="84" t="s">
        <v>376</v>
      </c>
      <c r="O101" s="84">
        <v>0</v>
      </c>
      <c r="P101" s="88">
        <v>0</v>
      </c>
      <c r="Q101" s="175" t="s">
        <v>473</v>
      </c>
    </row>
    <row r="102" spans="2:17" ht="12" customHeight="1" x14ac:dyDescent="0.3">
      <c r="B102" s="83" t="s">
        <v>131</v>
      </c>
      <c r="C102" s="87" t="s">
        <v>236</v>
      </c>
      <c r="D102" s="90">
        <v>5.1225622776999993</v>
      </c>
      <c r="E102" s="90">
        <f t="shared" si="4"/>
        <v>7.0461654438789534</v>
      </c>
      <c r="F102" s="90">
        <v>5.1225622776999993</v>
      </c>
      <c r="G102" s="90">
        <f t="shared" si="5"/>
        <v>7.0461654438789534</v>
      </c>
      <c r="H102" s="87" t="s">
        <v>360</v>
      </c>
      <c r="I102" s="87" t="s">
        <v>364</v>
      </c>
      <c r="J102" s="87" t="s">
        <v>362</v>
      </c>
      <c r="K102" s="83" t="s">
        <v>363</v>
      </c>
      <c r="L102" s="87" t="s">
        <v>370</v>
      </c>
      <c r="M102" s="87" t="s">
        <v>373</v>
      </c>
      <c r="N102" s="83" t="s">
        <v>376</v>
      </c>
      <c r="O102" s="83">
        <v>0</v>
      </c>
      <c r="P102" s="87">
        <v>0</v>
      </c>
      <c r="Q102" s="176"/>
    </row>
    <row r="103" spans="2:17" ht="12" customHeight="1" x14ac:dyDescent="0.3">
      <c r="B103" s="84" t="s">
        <v>111</v>
      </c>
      <c r="C103" s="88" t="s">
        <v>237</v>
      </c>
      <c r="D103" s="90">
        <v>14.937726409999998</v>
      </c>
      <c r="E103" s="90">
        <f t="shared" si="4"/>
        <v>20.547078968363135</v>
      </c>
      <c r="F103" s="90">
        <v>14.937726409999998</v>
      </c>
      <c r="G103" s="90">
        <f t="shared" si="5"/>
        <v>20.547078968363135</v>
      </c>
      <c r="H103" s="88" t="s">
        <v>360</v>
      </c>
      <c r="I103" s="88" t="s">
        <v>364</v>
      </c>
      <c r="J103" s="88" t="s">
        <v>362</v>
      </c>
      <c r="K103" s="84" t="s">
        <v>363</v>
      </c>
      <c r="L103" s="88" t="s">
        <v>370</v>
      </c>
      <c r="M103" s="88" t="s">
        <v>373</v>
      </c>
      <c r="N103" s="84" t="s">
        <v>474</v>
      </c>
      <c r="O103" s="84">
        <v>0</v>
      </c>
      <c r="P103" s="88">
        <v>1</v>
      </c>
      <c r="Q103" s="161" t="s">
        <v>475</v>
      </c>
    </row>
    <row r="104" spans="2:17" ht="12" customHeight="1" x14ac:dyDescent="0.3">
      <c r="B104" s="83" t="s">
        <v>125</v>
      </c>
      <c r="C104" s="87" t="s">
        <v>238</v>
      </c>
      <c r="D104" s="90">
        <v>7.0582106600000003</v>
      </c>
      <c r="E104" s="90">
        <f t="shared" si="4"/>
        <v>9.708680412654747</v>
      </c>
      <c r="F104" s="90">
        <v>7.0582106600000003</v>
      </c>
      <c r="G104" s="90">
        <f t="shared" si="5"/>
        <v>9.708680412654747</v>
      </c>
      <c r="H104" s="87" t="s">
        <v>360</v>
      </c>
      <c r="I104" s="87" t="s">
        <v>366</v>
      </c>
      <c r="J104" s="87" t="s">
        <v>362</v>
      </c>
      <c r="K104" s="83" t="s">
        <v>363</v>
      </c>
      <c r="L104" s="87" t="s">
        <v>371</v>
      </c>
      <c r="M104" s="87" t="s">
        <v>418</v>
      </c>
      <c r="N104" s="83" t="s">
        <v>474</v>
      </c>
      <c r="O104" s="83">
        <v>0</v>
      </c>
      <c r="P104" s="83">
        <v>0</v>
      </c>
      <c r="Q104" s="158" t="s">
        <v>476</v>
      </c>
    </row>
    <row r="105" spans="2:17" ht="12" customHeight="1" x14ac:dyDescent="0.3">
      <c r="B105" s="84" t="s">
        <v>129</v>
      </c>
      <c r="C105" s="88" t="s">
        <v>239</v>
      </c>
      <c r="D105" s="90">
        <v>0.37424524999999997</v>
      </c>
      <c r="E105" s="90">
        <f t="shared" si="4"/>
        <v>0.51478026134800547</v>
      </c>
      <c r="F105" s="90">
        <v>0.37424524999999997</v>
      </c>
      <c r="G105" s="90">
        <f t="shared" si="5"/>
        <v>0.51478026134800547</v>
      </c>
      <c r="H105" s="88" t="s">
        <v>360</v>
      </c>
      <c r="I105" s="88" t="s">
        <v>364</v>
      </c>
      <c r="J105" s="88" t="s">
        <v>362</v>
      </c>
      <c r="K105" s="84" t="s">
        <v>363</v>
      </c>
      <c r="L105" s="88" t="s">
        <v>371</v>
      </c>
      <c r="M105" s="88" t="s">
        <v>418</v>
      </c>
      <c r="N105" s="84" t="s">
        <v>376</v>
      </c>
      <c r="O105" s="84">
        <v>0</v>
      </c>
      <c r="P105" s="84">
        <v>0</v>
      </c>
      <c r="Q105" s="161" t="s">
        <v>477</v>
      </c>
    </row>
    <row r="106" spans="2:17" ht="12" customHeight="1" x14ac:dyDescent="0.3">
      <c r="B106" s="83" t="s">
        <v>129</v>
      </c>
      <c r="C106" s="87" t="s">
        <v>240</v>
      </c>
      <c r="D106" s="90">
        <v>0.68637779999999993</v>
      </c>
      <c r="E106" s="90">
        <f t="shared" si="4"/>
        <v>0.94412352132049515</v>
      </c>
      <c r="F106" s="90">
        <v>0.68637779999999993</v>
      </c>
      <c r="G106" s="90">
        <f t="shared" si="5"/>
        <v>0.94412352132049515</v>
      </c>
      <c r="H106" s="87" t="s">
        <v>360</v>
      </c>
      <c r="I106" s="87" t="s">
        <v>364</v>
      </c>
      <c r="J106" s="87" t="s">
        <v>362</v>
      </c>
      <c r="K106" s="83" t="s">
        <v>363</v>
      </c>
      <c r="L106" s="87" t="s">
        <v>371</v>
      </c>
      <c r="M106" s="87" t="s">
        <v>418</v>
      </c>
      <c r="N106" s="83" t="s">
        <v>376</v>
      </c>
      <c r="O106" s="83">
        <v>0</v>
      </c>
      <c r="P106" s="83">
        <v>0</v>
      </c>
      <c r="Q106" s="158" t="s">
        <v>478</v>
      </c>
    </row>
    <row r="107" spans="2:17" ht="12" customHeight="1" x14ac:dyDescent="0.3">
      <c r="B107" s="84" t="s">
        <v>120</v>
      </c>
      <c r="C107" s="88" t="s">
        <v>241</v>
      </c>
      <c r="D107" s="90">
        <v>2.4102817160000001</v>
      </c>
      <c r="E107" s="90">
        <f t="shared" si="4"/>
        <v>3.3153806272352133</v>
      </c>
      <c r="F107" s="90">
        <v>2.4102817160000001</v>
      </c>
      <c r="G107" s="90">
        <f t="shared" si="5"/>
        <v>3.3153806272352133</v>
      </c>
      <c r="H107" s="88" t="s">
        <v>360</v>
      </c>
      <c r="I107" s="88" t="s">
        <v>366</v>
      </c>
      <c r="J107" s="88" t="s">
        <v>362</v>
      </c>
      <c r="K107" s="84" t="s">
        <v>363</v>
      </c>
      <c r="L107" s="88" t="s">
        <v>371</v>
      </c>
      <c r="M107" s="88" t="s">
        <v>376</v>
      </c>
      <c r="N107" s="84" t="s">
        <v>376</v>
      </c>
      <c r="O107" s="84">
        <v>0</v>
      </c>
      <c r="P107" s="84">
        <v>1</v>
      </c>
      <c r="Q107" s="175" t="s">
        <v>479</v>
      </c>
    </row>
    <row r="108" spans="2:17" ht="12" customHeight="1" x14ac:dyDescent="0.3">
      <c r="B108" s="83" t="s">
        <v>120</v>
      </c>
      <c r="C108" s="87" t="s">
        <v>241</v>
      </c>
      <c r="D108" s="90">
        <v>2.4102817160000001</v>
      </c>
      <c r="E108" s="90">
        <f t="shared" si="4"/>
        <v>3.3153806272352133</v>
      </c>
      <c r="F108" s="90">
        <v>2.4102817160000001</v>
      </c>
      <c r="G108" s="90">
        <f t="shared" si="5"/>
        <v>3.3153806272352133</v>
      </c>
      <c r="H108" s="87" t="s">
        <v>360</v>
      </c>
      <c r="I108" s="87" t="s">
        <v>366</v>
      </c>
      <c r="J108" s="87" t="s">
        <v>362</v>
      </c>
      <c r="K108" s="83" t="s">
        <v>363</v>
      </c>
      <c r="L108" s="87" t="s">
        <v>370</v>
      </c>
      <c r="M108" s="87" t="s">
        <v>376</v>
      </c>
      <c r="N108" s="83" t="s">
        <v>376</v>
      </c>
      <c r="O108" s="83">
        <v>0</v>
      </c>
      <c r="P108" s="83">
        <v>1</v>
      </c>
      <c r="Q108" s="176"/>
    </row>
    <row r="109" spans="2:17" ht="12" customHeight="1" x14ac:dyDescent="0.3">
      <c r="B109" s="84" t="s">
        <v>132</v>
      </c>
      <c r="C109" s="88" t="s">
        <v>242</v>
      </c>
      <c r="D109" s="90">
        <v>0.90275587999999996</v>
      </c>
      <c r="E109" s="90">
        <f t="shared" si="4"/>
        <v>1.241754993122421</v>
      </c>
      <c r="F109" s="90">
        <v>0.90275587999999996</v>
      </c>
      <c r="G109" s="90">
        <f t="shared" si="5"/>
        <v>1.241754993122421</v>
      </c>
      <c r="H109" s="88" t="s">
        <v>360</v>
      </c>
      <c r="I109" s="88" t="s">
        <v>364</v>
      </c>
      <c r="J109" s="88" t="s">
        <v>362</v>
      </c>
      <c r="K109" s="84" t="s">
        <v>363</v>
      </c>
      <c r="L109" s="88" t="s">
        <v>371</v>
      </c>
      <c r="M109" s="88" t="s">
        <v>415</v>
      </c>
      <c r="N109" s="84" t="s">
        <v>480</v>
      </c>
      <c r="O109" s="84">
        <v>0</v>
      </c>
      <c r="P109" s="84">
        <v>0</v>
      </c>
      <c r="Q109" s="161" t="s">
        <v>481</v>
      </c>
    </row>
    <row r="110" spans="2:17" ht="12" customHeight="1" x14ac:dyDescent="0.3">
      <c r="B110" s="83" t="s">
        <v>126</v>
      </c>
      <c r="C110" s="87" t="s">
        <v>243</v>
      </c>
      <c r="D110" s="90">
        <v>1.6169519999999999</v>
      </c>
      <c r="E110" s="90">
        <f t="shared" si="4"/>
        <v>2.224143053645117</v>
      </c>
      <c r="F110" s="90">
        <v>1.6169519999999999</v>
      </c>
      <c r="G110" s="90">
        <f t="shared" si="5"/>
        <v>2.224143053645117</v>
      </c>
      <c r="H110" s="87" t="s">
        <v>360</v>
      </c>
      <c r="I110" s="87" t="s">
        <v>364</v>
      </c>
      <c r="J110" s="87" t="s">
        <v>362</v>
      </c>
      <c r="K110" s="83" t="s">
        <v>363</v>
      </c>
      <c r="L110" s="87" t="s">
        <v>371</v>
      </c>
      <c r="M110" s="87" t="s">
        <v>415</v>
      </c>
      <c r="N110" s="83" t="s">
        <v>376</v>
      </c>
      <c r="O110" s="83">
        <v>0</v>
      </c>
      <c r="P110" s="83">
        <v>0</v>
      </c>
      <c r="Q110" s="158" t="s">
        <v>482</v>
      </c>
    </row>
    <row r="111" spans="2:17" ht="12" customHeight="1" x14ac:dyDescent="0.3">
      <c r="B111" s="84" t="s">
        <v>126</v>
      </c>
      <c r="C111" s="88" t="s">
        <v>244</v>
      </c>
      <c r="D111" s="90">
        <v>-0.48577328000000003</v>
      </c>
      <c r="E111" s="90">
        <f t="shared" si="4"/>
        <v>-0.66818883081155445</v>
      </c>
      <c r="F111" s="90">
        <v>-0.48577328000000003</v>
      </c>
      <c r="G111" s="90">
        <f t="shared" si="5"/>
        <v>-0.66818883081155445</v>
      </c>
      <c r="H111" s="88" t="s">
        <v>360</v>
      </c>
      <c r="I111" s="88" t="s">
        <v>367</v>
      </c>
      <c r="J111" s="88" t="s">
        <v>362</v>
      </c>
      <c r="K111" s="84" t="s">
        <v>363</v>
      </c>
      <c r="L111" s="88" t="s">
        <v>371</v>
      </c>
      <c r="M111" s="88" t="s">
        <v>376</v>
      </c>
      <c r="N111" s="84" t="s">
        <v>376</v>
      </c>
      <c r="O111" s="84">
        <v>0</v>
      </c>
      <c r="P111" s="84">
        <v>0</v>
      </c>
      <c r="Q111" s="161" t="s">
        <v>483</v>
      </c>
    </row>
    <row r="112" spans="2:17" ht="12" customHeight="1" x14ac:dyDescent="0.3">
      <c r="B112" s="83" t="s">
        <v>111</v>
      </c>
      <c r="C112" s="87" t="s">
        <v>245</v>
      </c>
      <c r="D112" s="90">
        <v>3.0689703947</v>
      </c>
      <c r="E112" s="90">
        <f t="shared" si="4"/>
        <v>4.2214173242090789</v>
      </c>
      <c r="F112" s="90">
        <v>3.0689703947</v>
      </c>
      <c r="G112" s="90">
        <f t="shared" si="5"/>
        <v>4.2214173242090789</v>
      </c>
      <c r="H112" s="87" t="s">
        <v>360</v>
      </c>
      <c r="I112" s="87" t="s">
        <v>364</v>
      </c>
      <c r="J112" s="87" t="s">
        <v>362</v>
      </c>
      <c r="K112" s="83" t="s">
        <v>363</v>
      </c>
      <c r="L112" s="87" t="s">
        <v>371</v>
      </c>
      <c r="M112" s="87" t="s">
        <v>418</v>
      </c>
      <c r="N112" s="83" t="s">
        <v>484</v>
      </c>
      <c r="O112" s="83">
        <v>0</v>
      </c>
      <c r="P112" s="83">
        <v>0</v>
      </c>
      <c r="Q112" s="171" t="s">
        <v>485</v>
      </c>
    </row>
    <row r="113" spans="2:17" ht="12" customHeight="1" x14ac:dyDescent="0.3">
      <c r="B113" s="84" t="s">
        <v>111</v>
      </c>
      <c r="C113" s="88" t="s">
        <v>245</v>
      </c>
      <c r="D113" s="90">
        <v>1.3152730263000001</v>
      </c>
      <c r="E113" s="90">
        <f t="shared" si="4"/>
        <v>1.8091788532324624</v>
      </c>
      <c r="F113" s="90">
        <v>1.3152730263000001</v>
      </c>
      <c r="G113" s="90">
        <f t="shared" si="5"/>
        <v>1.8091788532324624</v>
      </c>
      <c r="H113" s="88" t="s">
        <v>360</v>
      </c>
      <c r="I113" s="88" t="s">
        <v>364</v>
      </c>
      <c r="J113" s="88" t="s">
        <v>362</v>
      </c>
      <c r="K113" s="84" t="s">
        <v>363</v>
      </c>
      <c r="L113" s="88" t="s">
        <v>370</v>
      </c>
      <c r="M113" s="88" t="s">
        <v>418</v>
      </c>
      <c r="N113" s="84" t="s">
        <v>484</v>
      </c>
      <c r="O113" s="84">
        <v>0</v>
      </c>
      <c r="P113" s="84">
        <v>0</v>
      </c>
      <c r="Q113" s="172"/>
    </row>
    <row r="114" spans="2:17" ht="12" customHeight="1" x14ac:dyDescent="0.3">
      <c r="B114" s="83" t="s">
        <v>117</v>
      </c>
      <c r="C114" s="87" t="s">
        <v>246</v>
      </c>
      <c r="D114" s="90">
        <v>0.43353627</v>
      </c>
      <c r="E114" s="90">
        <f t="shared" si="4"/>
        <v>0.59633599724896835</v>
      </c>
      <c r="F114" s="90">
        <v>0.43353627</v>
      </c>
      <c r="G114" s="90">
        <f t="shared" si="5"/>
        <v>0.59633599724896835</v>
      </c>
      <c r="H114" s="87" t="s">
        <v>360</v>
      </c>
      <c r="I114" s="87" t="s">
        <v>364</v>
      </c>
      <c r="J114" s="87" t="s">
        <v>362</v>
      </c>
      <c r="K114" s="83" t="s">
        <v>363</v>
      </c>
      <c r="L114" s="87" t="s">
        <v>370</v>
      </c>
      <c r="M114" s="87" t="s">
        <v>373</v>
      </c>
      <c r="N114" s="83" t="s">
        <v>376</v>
      </c>
      <c r="O114" s="83">
        <v>0</v>
      </c>
      <c r="P114" s="83">
        <v>0</v>
      </c>
      <c r="Q114" s="158" t="s">
        <v>486</v>
      </c>
    </row>
    <row r="115" spans="2:17" ht="12" customHeight="1" x14ac:dyDescent="0.3">
      <c r="B115" s="84" t="s">
        <v>133</v>
      </c>
      <c r="C115" s="88" t="s">
        <v>247</v>
      </c>
      <c r="D115" s="90">
        <v>13.056493700700001</v>
      </c>
      <c r="E115" s="90">
        <f t="shared" si="4"/>
        <v>17.959413618569464</v>
      </c>
      <c r="F115" s="90">
        <v>13.056493700700001</v>
      </c>
      <c r="G115" s="90">
        <f t="shared" si="5"/>
        <v>17.959413618569464</v>
      </c>
      <c r="H115" s="88" t="s">
        <v>360</v>
      </c>
      <c r="I115" s="88" t="s">
        <v>366</v>
      </c>
      <c r="J115" s="88" t="s">
        <v>362</v>
      </c>
      <c r="K115" s="84" t="s">
        <v>363</v>
      </c>
      <c r="L115" s="88" t="s">
        <v>371</v>
      </c>
      <c r="M115" s="88" t="s">
        <v>376</v>
      </c>
      <c r="N115" s="84" t="s">
        <v>376</v>
      </c>
      <c r="O115" s="84">
        <v>0</v>
      </c>
      <c r="P115" s="84">
        <v>0</v>
      </c>
      <c r="Q115" s="161" t="s">
        <v>487</v>
      </c>
    </row>
    <row r="116" spans="2:17" ht="12" customHeight="1" x14ac:dyDescent="0.3">
      <c r="B116" s="83" t="s">
        <v>120</v>
      </c>
      <c r="C116" s="87" t="s">
        <v>248</v>
      </c>
      <c r="D116" s="90">
        <v>0.27496794999999996</v>
      </c>
      <c r="E116" s="90">
        <f t="shared" si="4"/>
        <v>0.37822276478679501</v>
      </c>
      <c r="F116" s="90">
        <v>0.27496794999999996</v>
      </c>
      <c r="G116" s="90">
        <f t="shared" si="5"/>
        <v>0.37822276478679501</v>
      </c>
      <c r="H116" s="87" t="s">
        <v>360</v>
      </c>
      <c r="I116" s="87" t="s">
        <v>364</v>
      </c>
      <c r="J116" s="87" t="s">
        <v>362</v>
      </c>
      <c r="K116" s="83" t="s">
        <v>363</v>
      </c>
      <c r="L116" s="87" t="s">
        <v>371</v>
      </c>
      <c r="M116" s="87" t="s">
        <v>376</v>
      </c>
      <c r="N116" s="83" t="s">
        <v>376</v>
      </c>
      <c r="O116" s="83">
        <v>0</v>
      </c>
      <c r="P116" s="83">
        <v>0</v>
      </c>
      <c r="Q116" s="158" t="s">
        <v>488</v>
      </c>
    </row>
    <row r="117" spans="2:17" ht="12" customHeight="1" x14ac:dyDescent="0.3">
      <c r="B117" s="84" t="s">
        <v>111</v>
      </c>
      <c r="C117" s="88" t="s">
        <v>249</v>
      </c>
      <c r="D117" s="90">
        <v>9.8900000000000002E-2</v>
      </c>
      <c r="E117" s="90">
        <f t="shared" si="4"/>
        <v>0.13603851444291609</v>
      </c>
      <c r="F117" s="90">
        <v>9.8900000000000002E-2</v>
      </c>
      <c r="G117" s="90">
        <f t="shared" si="5"/>
        <v>0.13603851444291609</v>
      </c>
      <c r="H117" s="88" t="s">
        <v>360</v>
      </c>
      <c r="I117" s="88" t="s">
        <v>366</v>
      </c>
      <c r="J117" s="88" t="s">
        <v>362</v>
      </c>
      <c r="K117" s="84" t="s">
        <v>363</v>
      </c>
      <c r="L117" s="88" t="s">
        <v>371</v>
      </c>
      <c r="M117" s="88" t="s">
        <v>373</v>
      </c>
      <c r="N117" s="84" t="s">
        <v>474</v>
      </c>
      <c r="O117" s="84">
        <v>0</v>
      </c>
      <c r="P117" s="84">
        <v>0</v>
      </c>
      <c r="Q117" s="175" t="s">
        <v>489</v>
      </c>
    </row>
    <row r="118" spans="2:17" ht="12" customHeight="1" x14ac:dyDescent="0.3">
      <c r="B118" s="83" t="s">
        <v>111</v>
      </c>
      <c r="C118" s="87" t="s">
        <v>249</v>
      </c>
      <c r="D118" s="90">
        <v>0.11610000000000001</v>
      </c>
      <c r="E118" s="90">
        <f t="shared" si="4"/>
        <v>0.159697386519945</v>
      </c>
      <c r="F118" s="90">
        <v>0.11610000000000001</v>
      </c>
      <c r="G118" s="90">
        <f t="shared" si="5"/>
        <v>0.159697386519945</v>
      </c>
      <c r="H118" s="87" t="s">
        <v>360</v>
      </c>
      <c r="I118" s="87" t="s">
        <v>366</v>
      </c>
      <c r="J118" s="87" t="s">
        <v>362</v>
      </c>
      <c r="K118" s="83" t="s">
        <v>363</v>
      </c>
      <c r="L118" s="87" t="s">
        <v>370</v>
      </c>
      <c r="M118" s="87" t="s">
        <v>373</v>
      </c>
      <c r="N118" s="83" t="s">
        <v>474</v>
      </c>
      <c r="O118" s="83">
        <v>0</v>
      </c>
      <c r="P118" s="83">
        <v>0</v>
      </c>
      <c r="Q118" s="176"/>
    </row>
    <row r="119" spans="2:17" ht="12" customHeight="1" x14ac:dyDescent="0.3">
      <c r="B119" s="84" t="s">
        <v>119</v>
      </c>
      <c r="C119" s="88" t="s">
        <v>250</v>
      </c>
      <c r="D119" s="90">
        <v>18.965838759099999</v>
      </c>
      <c r="E119" s="90">
        <f t="shared" si="4"/>
        <v>26.087811222971112</v>
      </c>
      <c r="F119" s="90">
        <v>18.965838759099999</v>
      </c>
      <c r="G119" s="90">
        <f t="shared" si="5"/>
        <v>26.087811222971112</v>
      </c>
      <c r="H119" s="88" t="s">
        <v>360</v>
      </c>
      <c r="I119" s="88" t="s">
        <v>367</v>
      </c>
      <c r="J119" s="88" t="s">
        <v>362</v>
      </c>
      <c r="K119" s="84" t="s">
        <v>363</v>
      </c>
      <c r="L119" s="88" t="s">
        <v>371</v>
      </c>
      <c r="M119" s="88" t="s">
        <v>376</v>
      </c>
      <c r="N119" s="84" t="s">
        <v>376</v>
      </c>
      <c r="O119" s="84">
        <v>0</v>
      </c>
      <c r="P119" s="84">
        <v>0</v>
      </c>
      <c r="Q119" s="175" t="s">
        <v>490</v>
      </c>
    </row>
    <row r="120" spans="2:17" ht="12" customHeight="1" x14ac:dyDescent="0.3">
      <c r="B120" s="83" t="s">
        <v>119</v>
      </c>
      <c r="C120" s="87" t="s">
        <v>250</v>
      </c>
      <c r="D120" s="90">
        <v>2.3440924308999995</v>
      </c>
      <c r="E120" s="90">
        <f t="shared" si="4"/>
        <v>3.2243362185694631</v>
      </c>
      <c r="F120" s="90">
        <v>2.3440924308999995</v>
      </c>
      <c r="G120" s="90">
        <f t="shared" si="5"/>
        <v>3.2243362185694631</v>
      </c>
      <c r="H120" s="87" t="s">
        <v>360</v>
      </c>
      <c r="I120" s="87" t="s">
        <v>367</v>
      </c>
      <c r="J120" s="87" t="s">
        <v>362</v>
      </c>
      <c r="K120" s="83" t="s">
        <v>363</v>
      </c>
      <c r="L120" s="87" t="s">
        <v>370</v>
      </c>
      <c r="M120" s="87" t="s">
        <v>376</v>
      </c>
      <c r="N120" s="83" t="s">
        <v>376</v>
      </c>
      <c r="O120" s="83">
        <v>0</v>
      </c>
      <c r="P120" s="83">
        <v>0</v>
      </c>
      <c r="Q120" s="176"/>
    </row>
    <row r="121" spans="2:17" ht="12" customHeight="1" x14ac:dyDescent="0.3">
      <c r="B121" s="84" t="s">
        <v>134</v>
      </c>
      <c r="C121" s="88" t="s">
        <v>251</v>
      </c>
      <c r="D121" s="90">
        <v>1.4554992</v>
      </c>
      <c r="E121" s="90">
        <f t="shared" si="4"/>
        <v>2.002062173314993</v>
      </c>
      <c r="F121" s="90">
        <v>1.4554992</v>
      </c>
      <c r="G121" s="90">
        <f t="shared" si="5"/>
        <v>2.002062173314993</v>
      </c>
      <c r="H121" s="88" t="s">
        <v>360</v>
      </c>
      <c r="I121" s="88" t="s">
        <v>367</v>
      </c>
      <c r="J121" s="88" t="s">
        <v>362</v>
      </c>
      <c r="K121" s="84" t="s">
        <v>363</v>
      </c>
      <c r="L121" s="88" t="s">
        <v>371</v>
      </c>
      <c r="M121" s="88" t="s">
        <v>373</v>
      </c>
      <c r="N121" s="84" t="s">
        <v>491</v>
      </c>
      <c r="O121" s="84">
        <v>0</v>
      </c>
      <c r="P121" s="84">
        <v>0</v>
      </c>
      <c r="Q121" s="161" t="s">
        <v>492</v>
      </c>
    </row>
    <row r="122" spans="2:17" ht="12" customHeight="1" x14ac:dyDescent="0.3">
      <c r="B122" s="83" t="s">
        <v>134</v>
      </c>
      <c r="C122" s="87" t="s">
        <v>252</v>
      </c>
      <c r="D122" s="90">
        <v>5.3211934599999999</v>
      </c>
      <c r="E122" s="90">
        <f t="shared" si="4"/>
        <v>7.3193857771664375</v>
      </c>
      <c r="F122" s="90">
        <v>5.3211934599999999</v>
      </c>
      <c r="G122" s="90">
        <f t="shared" si="5"/>
        <v>7.3193857771664375</v>
      </c>
      <c r="H122" s="87" t="s">
        <v>360</v>
      </c>
      <c r="I122" s="87" t="s">
        <v>364</v>
      </c>
      <c r="J122" s="87" t="s">
        <v>362</v>
      </c>
      <c r="K122" s="83" t="s">
        <v>363</v>
      </c>
      <c r="L122" s="87" t="s">
        <v>371</v>
      </c>
      <c r="M122" s="87" t="s">
        <v>415</v>
      </c>
      <c r="N122" s="83" t="s">
        <v>493</v>
      </c>
      <c r="O122" s="83">
        <v>0</v>
      </c>
      <c r="P122" s="83">
        <v>0</v>
      </c>
      <c r="Q122" s="158" t="s">
        <v>494</v>
      </c>
    </row>
    <row r="123" spans="2:17" ht="12" customHeight="1" x14ac:dyDescent="0.3">
      <c r="B123" s="84" t="s">
        <v>111</v>
      </c>
      <c r="C123" s="88" t="s">
        <v>253</v>
      </c>
      <c r="D123" s="90">
        <v>3.0769258519999996</v>
      </c>
      <c r="E123" s="90">
        <f t="shared" si="4"/>
        <v>4.2323601815680876</v>
      </c>
      <c r="F123" s="90">
        <v>3.0769258519999996</v>
      </c>
      <c r="G123" s="90">
        <f t="shared" si="5"/>
        <v>4.2323601815680876</v>
      </c>
      <c r="H123" s="88" t="s">
        <v>360</v>
      </c>
      <c r="I123" s="88" t="s">
        <v>364</v>
      </c>
      <c r="J123" s="88" t="s">
        <v>362</v>
      </c>
      <c r="K123" s="84" t="s">
        <v>363</v>
      </c>
      <c r="L123" s="88" t="s">
        <v>370</v>
      </c>
      <c r="M123" s="88" t="s">
        <v>373</v>
      </c>
      <c r="N123" s="84" t="s">
        <v>438</v>
      </c>
      <c r="O123" s="84">
        <v>0</v>
      </c>
      <c r="P123" s="84">
        <v>0</v>
      </c>
      <c r="Q123" s="161" t="s">
        <v>495</v>
      </c>
    </row>
    <row r="124" spans="2:17" ht="12" customHeight="1" x14ac:dyDescent="0.3">
      <c r="B124" s="83" t="s">
        <v>113</v>
      </c>
      <c r="C124" s="87" t="s">
        <v>254</v>
      </c>
      <c r="D124" s="90">
        <v>0.75412122749999988</v>
      </c>
      <c r="E124" s="90">
        <f t="shared" si="4"/>
        <v>1.0373056774415403</v>
      </c>
      <c r="F124" s="90">
        <v>0.75412122749999988</v>
      </c>
      <c r="G124" s="90">
        <f t="shared" si="5"/>
        <v>1.0373056774415403</v>
      </c>
      <c r="H124" s="87" t="s">
        <v>360</v>
      </c>
      <c r="I124" s="87" t="s">
        <v>364</v>
      </c>
      <c r="J124" s="87" t="s">
        <v>362</v>
      </c>
      <c r="K124" s="83" t="s">
        <v>363</v>
      </c>
      <c r="L124" s="87" t="s">
        <v>371</v>
      </c>
      <c r="M124" s="87" t="s">
        <v>412</v>
      </c>
      <c r="N124" s="83" t="s">
        <v>376</v>
      </c>
      <c r="O124" s="83">
        <v>0</v>
      </c>
      <c r="P124" s="83">
        <v>0</v>
      </c>
      <c r="Q124" s="171" t="s">
        <v>496</v>
      </c>
    </row>
    <row r="125" spans="2:17" ht="12" customHeight="1" x14ac:dyDescent="0.3">
      <c r="B125" s="84" t="s">
        <v>113</v>
      </c>
      <c r="C125" s="88" t="s">
        <v>254</v>
      </c>
      <c r="D125" s="90">
        <v>4.2733536224999993</v>
      </c>
      <c r="E125" s="90">
        <f t="shared" si="4"/>
        <v>5.8780655055020627</v>
      </c>
      <c r="F125" s="90">
        <v>4.2733536224999993</v>
      </c>
      <c r="G125" s="90">
        <f t="shared" si="5"/>
        <v>5.8780655055020627</v>
      </c>
      <c r="H125" s="88" t="s">
        <v>360</v>
      </c>
      <c r="I125" s="88" t="s">
        <v>364</v>
      </c>
      <c r="J125" s="88" t="s">
        <v>362</v>
      </c>
      <c r="K125" s="84" t="s">
        <v>363</v>
      </c>
      <c r="L125" s="88" t="s">
        <v>370</v>
      </c>
      <c r="M125" s="88" t="s">
        <v>412</v>
      </c>
      <c r="N125" s="84" t="s">
        <v>376</v>
      </c>
      <c r="O125" s="84">
        <v>0</v>
      </c>
      <c r="P125" s="84">
        <v>0</v>
      </c>
      <c r="Q125" s="172"/>
    </row>
    <row r="126" spans="2:17" ht="12" customHeight="1" x14ac:dyDescent="0.3">
      <c r="B126" s="83" t="s">
        <v>111</v>
      </c>
      <c r="C126" s="87" t="s">
        <v>255</v>
      </c>
      <c r="D126" s="90">
        <v>4.4272155199999998</v>
      </c>
      <c r="E126" s="90">
        <f t="shared" si="4"/>
        <v>6.0897049793672631</v>
      </c>
      <c r="F126" s="90">
        <v>4.4272155199999998</v>
      </c>
      <c r="G126" s="90">
        <f t="shared" si="5"/>
        <v>6.0897049793672631</v>
      </c>
      <c r="H126" s="87" t="s">
        <v>360</v>
      </c>
      <c r="I126" s="87" t="s">
        <v>366</v>
      </c>
      <c r="J126" s="87" t="s">
        <v>362</v>
      </c>
      <c r="K126" s="83" t="s">
        <v>363</v>
      </c>
      <c r="L126" s="87" t="s">
        <v>371</v>
      </c>
      <c r="M126" s="87" t="s">
        <v>376</v>
      </c>
      <c r="N126" s="83" t="s">
        <v>376</v>
      </c>
      <c r="O126" s="83">
        <v>0</v>
      </c>
      <c r="P126" s="83">
        <v>0</v>
      </c>
      <c r="Q126" s="158" t="s">
        <v>497</v>
      </c>
    </row>
    <row r="127" spans="2:17" ht="12" customHeight="1" x14ac:dyDescent="0.3">
      <c r="B127" s="84" t="s">
        <v>113</v>
      </c>
      <c r="C127" s="88" t="s">
        <v>256</v>
      </c>
      <c r="D127" s="90">
        <v>3.3604159999999998</v>
      </c>
      <c r="E127" s="90">
        <f t="shared" si="4"/>
        <v>4.6223053645116918</v>
      </c>
      <c r="F127" s="90">
        <v>3.3604159999999998</v>
      </c>
      <c r="G127" s="90">
        <f t="shared" si="5"/>
        <v>4.6223053645116918</v>
      </c>
      <c r="H127" s="88" t="s">
        <v>360</v>
      </c>
      <c r="I127" s="88" t="s">
        <v>364</v>
      </c>
      <c r="J127" s="88" t="s">
        <v>362</v>
      </c>
      <c r="K127" s="84" t="s">
        <v>363</v>
      </c>
      <c r="L127" s="88" t="s">
        <v>371</v>
      </c>
      <c r="M127" s="88" t="s">
        <v>376</v>
      </c>
      <c r="N127" s="84" t="s">
        <v>376</v>
      </c>
      <c r="O127" s="84">
        <v>0</v>
      </c>
      <c r="P127" s="84">
        <v>0</v>
      </c>
      <c r="Q127" s="175" t="s">
        <v>498</v>
      </c>
    </row>
    <row r="128" spans="2:17" ht="12" customHeight="1" x14ac:dyDescent="0.3">
      <c r="B128" s="83" t="s">
        <v>113</v>
      </c>
      <c r="C128" s="87" t="s">
        <v>256</v>
      </c>
      <c r="D128" s="90">
        <v>3.3604159999999998</v>
      </c>
      <c r="E128" s="90">
        <f t="shared" si="4"/>
        <v>4.6223053645116918</v>
      </c>
      <c r="F128" s="90">
        <v>3.3604159999999998</v>
      </c>
      <c r="G128" s="90">
        <f t="shared" si="5"/>
        <v>4.6223053645116918</v>
      </c>
      <c r="H128" s="87" t="s">
        <v>360</v>
      </c>
      <c r="I128" s="87" t="s">
        <v>364</v>
      </c>
      <c r="J128" s="87" t="s">
        <v>362</v>
      </c>
      <c r="K128" s="83" t="s">
        <v>363</v>
      </c>
      <c r="L128" s="87" t="s">
        <v>370</v>
      </c>
      <c r="M128" s="87" t="s">
        <v>376</v>
      </c>
      <c r="N128" s="83" t="s">
        <v>376</v>
      </c>
      <c r="O128" s="83">
        <v>0</v>
      </c>
      <c r="P128" s="83">
        <v>0</v>
      </c>
      <c r="Q128" s="176"/>
    </row>
    <row r="129" spans="2:17" ht="12" customHeight="1" x14ac:dyDescent="0.3">
      <c r="B129" s="84" t="s">
        <v>135</v>
      </c>
      <c r="C129" s="88" t="s">
        <v>257</v>
      </c>
      <c r="D129" s="90">
        <v>0.61540251000000001</v>
      </c>
      <c r="E129" s="90">
        <f t="shared" si="4"/>
        <v>0.84649588720770297</v>
      </c>
      <c r="F129" s="90">
        <v>0.61540251000000001</v>
      </c>
      <c r="G129" s="90">
        <f t="shared" si="5"/>
        <v>0.84649588720770297</v>
      </c>
      <c r="H129" s="88" t="s">
        <v>360</v>
      </c>
      <c r="I129" s="88" t="s">
        <v>364</v>
      </c>
      <c r="J129" s="88" t="s">
        <v>362</v>
      </c>
      <c r="K129" s="84" t="s">
        <v>363</v>
      </c>
      <c r="L129" s="88" t="s">
        <v>370</v>
      </c>
      <c r="M129" s="88" t="s">
        <v>381</v>
      </c>
      <c r="N129" s="84" t="s">
        <v>376</v>
      </c>
      <c r="O129" s="84">
        <v>0</v>
      </c>
      <c r="P129" s="84">
        <v>0</v>
      </c>
      <c r="Q129" s="161" t="s">
        <v>499</v>
      </c>
    </row>
    <row r="130" spans="2:17" ht="12" customHeight="1" x14ac:dyDescent="0.3">
      <c r="B130" s="83" t="s">
        <v>111</v>
      </c>
      <c r="C130" s="87" t="s">
        <v>258</v>
      </c>
      <c r="D130" s="90">
        <v>1.1200000000000001</v>
      </c>
      <c r="E130" s="90">
        <f t="shared" si="4"/>
        <v>1.5405777166437415</v>
      </c>
      <c r="F130" s="90">
        <v>1.1200000000000001</v>
      </c>
      <c r="G130" s="90">
        <f t="shared" si="5"/>
        <v>1.5405777166437415</v>
      </c>
      <c r="H130" s="87" t="s">
        <v>360</v>
      </c>
      <c r="I130" s="87" t="s">
        <v>367</v>
      </c>
      <c r="J130" s="87" t="s">
        <v>362</v>
      </c>
      <c r="K130" s="83" t="s">
        <v>363</v>
      </c>
      <c r="L130" s="87" t="s">
        <v>371</v>
      </c>
      <c r="M130" s="87" t="s">
        <v>418</v>
      </c>
      <c r="N130" s="83" t="s">
        <v>467</v>
      </c>
      <c r="O130" s="83">
        <v>0</v>
      </c>
      <c r="P130" s="83">
        <v>1</v>
      </c>
      <c r="Q130" s="158" t="s">
        <v>500</v>
      </c>
    </row>
    <row r="131" spans="2:17" ht="12" customHeight="1" x14ac:dyDescent="0.3">
      <c r="B131" s="84" t="s">
        <v>120</v>
      </c>
      <c r="C131" s="88" t="s">
        <v>259</v>
      </c>
      <c r="D131" s="90">
        <v>1.1288753399999998</v>
      </c>
      <c r="E131" s="90">
        <f t="shared" si="4"/>
        <v>1.5527858872077027</v>
      </c>
      <c r="F131" s="90">
        <v>1.1288753399999998</v>
      </c>
      <c r="G131" s="90">
        <f t="shared" si="5"/>
        <v>1.5527858872077027</v>
      </c>
      <c r="H131" s="88" t="s">
        <v>360</v>
      </c>
      <c r="I131" s="88" t="s">
        <v>366</v>
      </c>
      <c r="J131" s="88" t="s">
        <v>362</v>
      </c>
      <c r="K131" s="84" t="s">
        <v>363</v>
      </c>
      <c r="L131" s="88" t="s">
        <v>371</v>
      </c>
      <c r="M131" s="88" t="s">
        <v>376</v>
      </c>
      <c r="N131" s="84" t="s">
        <v>376</v>
      </c>
      <c r="O131" s="84">
        <v>1</v>
      </c>
      <c r="P131" s="84">
        <v>0</v>
      </c>
      <c r="Q131" s="161" t="s">
        <v>501</v>
      </c>
    </row>
    <row r="132" spans="2:17" ht="12" customHeight="1" x14ac:dyDescent="0.3">
      <c r="B132" s="83" t="s">
        <v>117</v>
      </c>
      <c r="C132" s="87" t="s">
        <v>260</v>
      </c>
      <c r="D132" s="90">
        <v>0.34225042669999994</v>
      </c>
      <c r="E132" s="90">
        <f t="shared" si="4"/>
        <v>0.47077087579092153</v>
      </c>
      <c r="F132" s="90">
        <v>0.34225042669999994</v>
      </c>
      <c r="G132" s="90">
        <f t="shared" si="5"/>
        <v>0.47077087579092153</v>
      </c>
      <c r="H132" s="87" t="s">
        <v>360</v>
      </c>
      <c r="I132" s="87" t="s">
        <v>364</v>
      </c>
      <c r="J132" s="87" t="s">
        <v>362</v>
      </c>
      <c r="K132" s="83" t="s">
        <v>363</v>
      </c>
      <c r="L132" s="87" t="s">
        <v>371</v>
      </c>
      <c r="M132" s="87" t="s">
        <v>376</v>
      </c>
      <c r="N132" s="83" t="s">
        <v>376</v>
      </c>
      <c r="O132" s="83">
        <v>0</v>
      </c>
      <c r="P132" s="83">
        <v>0</v>
      </c>
      <c r="Q132" s="171" t="s">
        <v>502</v>
      </c>
    </row>
    <row r="133" spans="2:17" ht="12" customHeight="1" x14ac:dyDescent="0.3">
      <c r="B133" s="84" t="s">
        <v>117</v>
      </c>
      <c r="C133" s="88" t="s">
        <v>260</v>
      </c>
      <c r="D133" s="90">
        <v>0.14667875429999999</v>
      </c>
      <c r="E133" s="90">
        <f t="shared" si="4"/>
        <v>0.20175894676753783</v>
      </c>
      <c r="F133" s="90">
        <v>0.14667875429999999</v>
      </c>
      <c r="G133" s="90">
        <f t="shared" si="5"/>
        <v>0.20175894676753783</v>
      </c>
      <c r="H133" s="88" t="s">
        <v>360</v>
      </c>
      <c r="I133" s="88" t="s">
        <v>364</v>
      </c>
      <c r="J133" s="88" t="s">
        <v>362</v>
      </c>
      <c r="K133" s="84" t="s">
        <v>363</v>
      </c>
      <c r="L133" s="88" t="s">
        <v>370</v>
      </c>
      <c r="M133" s="88" t="s">
        <v>376</v>
      </c>
      <c r="N133" s="84" t="s">
        <v>376</v>
      </c>
      <c r="O133" s="84">
        <v>0</v>
      </c>
      <c r="P133" s="84">
        <v>0</v>
      </c>
      <c r="Q133" s="172"/>
    </row>
    <row r="134" spans="2:17" ht="12" customHeight="1" x14ac:dyDescent="0.3">
      <c r="B134" s="83" t="s">
        <v>136</v>
      </c>
      <c r="C134" s="87" t="s">
        <v>261</v>
      </c>
      <c r="D134" s="90">
        <v>-1.34046E-4</v>
      </c>
      <c r="E134" s="90">
        <f t="shared" si="4"/>
        <v>-1.8438239339752408E-4</v>
      </c>
      <c r="F134" s="90">
        <v>-1.34046E-4</v>
      </c>
      <c r="G134" s="90">
        <f t="shared" si="5"/>
        <v>-1.8438239339752408E-4</v>
      </c>
      <c r="H134" s="87" t="s">
        <v>360</v>
      </c>
      <c r="I134" s="87" t="s">
        <v>364</v>
      </c>
      <c r="J134" s="87" t="s">
        <v>362</v>
      </c>
      <c r="K134" s="83" t="s">
        <v>363</v>
      </c>
      <c r="L134" s="87" t="s">
        <v>371</v>
      </c>
      <c r="M134" s="87" t="s">
        <v>459</v>
      </c>
      <c r="N134" s="83" t="s">
        <v>376</v>
      </c>
      <c r="O134" s="83">
        <v>0</v>
      </c>
      <c r="P134" s="83">
        <v>0</v>
      </c>
      <c r="Q134" s="158" t="s">
        <v>503</v>
      </c>
    </row>
    <row r="135" spans="2:17" ht="12" customHeight="1" x14ac:dyDescent="0.3">
      <c r="B135" s="84" t="s">
        <v>111</v>
      </c>
      <c r="C135" s="88" t="s">
        <v>262</v>
      </c>
      <c r="D135" s="90">
        <v>1.7081340974999999</v>
      </c>
      <c r="E135" s="90">
        <f t="shared" si="4"/>
        <v>2.3495654711141678</v>
      </c>
      <c r="F135" s="90">
        <v>1.7081340974999999</v>
      </c>
      <c r="G135" s="90">
        <f t="shared" si="5"/>
        <v>2.3495654711141678</v>
      </c>
      <c r="H135" s="88" t="s">
        <v>360</v>
      </c>
      <c r="I135" s="88" t="s">
        <v>364</v>
      </c>
      <c r="J135" s="88" t="s">
        <v>362</v>
      </c>
      <c r="K135" s="84" t="s">
        <v>363</v>
      </c>
      <c r="L135" s="88" t="s">
        <v>371</v>
      </c>
      <c r="M135" s="88" t="s">
        <v>373</v>
      </c>
      <c r="N135" s="84" t="s">
        <v>474</v>
      </c>
      <c r="O135" s="84">
        <v>0</v>
      </c>
      <c r="P135" s="84">
        <v>1</v>
      </c>
      <c r="Q135" s="175" t="s">
        <v>504</v>
      </c>
    </row>
    <row r="136" spans="2:17" ht="12" customHeight="1" x14ac:dyDescent="0.3">
      <c r="B136" s="83" t="s">
        <v>111</v>
      </c>
      <c r="C136" s="87" t="s">
        <v>262</v>
      </c>
      <c r="D136" s="90">
        <v>0.56937803249999996</v>
      </c>
      <c r="E136" s="90">
        <f t="shared" si="4"/>
        <v>0.78318849037138927</v>
      </c>
      <c r="F136" s="90">
        <v>0.56937803249999996</v>
      </c>
      <c r="G136" s="90">
        <f t="shared" si="5"/>
        <v>0.78318849037138927</v>
      </c>
      <c r="H136" s="87" t="s">
        <v>360</v>
      </c>
      <c r="I136" s="87" t="s">
        <v>364</v>
      </c>
      <c r="J136" s="87" t="s">
        <v>362</v>
      </c>
      <c r="K136" s="83" t="s">
        <v>363</v>
      </c>
      <c r="L136" s="87" t="s">
        <v>370</v>
      </c>
      <c r="M136" s="87" t="s">
        <v>373</v>
      </c>
      <c r="N136" s="83" t="s">
        <v>474</v>
      </c>
      <c r="O136" s="83">
        <v>0</v>
      </c>
      <c r="P136" s="83">
        <v>1</v>
      </c>
      <c r="Q136" s="176"/>
    </row>
    <row r="137" spans="2:17" ht="12" customHeight="1" x14ac:dyDescent="0.3">
      <c r="B137" s="84" t="s">
        <v>137</v>
      </c>
      <c r="C137" s="88" t="s">
        <v>263</v>
      </c>
      <c r="D137" s="90">
        <v>5.5414971800000004</v>
      </c>
      <c r="E137" s="90">
        <f t="shared" si="4"/>
        <v>7.6224170288858328</v>
      </c>
      <c r="F137" s="90">
        <v>5.5414971800000004</v>
      </c>
      <c r="G137" s="90">
        <f t="shared" si="5"/>
        <v>7.6224170288858328</v>
      </c>
      <c r="H137" s="88" t="s">
        <v>360</v>
      </c>
      <c r="I137" s="88" t="s">
        <v>366</v>
      </c>
      <c r="J137" s="88" t="s">
        <v>362</v>
      </c>
      <c r="K137" s="84" t="s">
        <v>363</v>
      </c>
      <c r="L137" s="88" t="s">
        <v>371</v>
      </c>
      <c r="M137" s="88" t="s">
        <v>376</v>
      </c>
      <c r="N137" s="84" t="s">
        <v>376</v>
      </c>
      <c r="O137" s="84">
        <v>0</v>
      </c>
      <c r="P137" s="84">
        <v>0</v>
      </c>
      <c r="Q137" s="161" t="s">
        <v>505</v>
      </c>
    </row>
    <row r="138" spans="2:17" ht="12" customHeight="1" x14ac:dyDescent="0.3">
      <c r="B138" s="83" t="s">
        <v>130</v>
      </c>
      <c r="C138" s="87" t="s">
        <v>264</v>
      </c>
      <c r="D138" s="90">
        <v>0.85999979999999998</v>
      </c>
      <c r="E138" s="90">
        <f t="shared" si="4"/>
        <v>1.1829433287482807</v>
      </c>
      <c r="F138" s="90">
        <v>0.85999979999999998</v>
      </c>
      <c r="G138" s="90">
        <f t="shared" si="5"/>
        <v>1.1829433287482807</v>
      </c>
      <c r="H138" s="87" t="s">
        <v>360</v>
      </c>
      <c r="I138" s="87" t="s">
        <v>364</v>
      </c>
      <c r="J138" s="87" t="s">
        <v>362</v>
      </c>
      <c r="K138" s="83" t="s">
        <v>363</v>
      </c>
      <c r="L138" s="87" t="s">
        <v>371</v>
      </c>
      <c r="M138" s="87" t="s">
        <v>376</v>
      </c>
      <c r="N138" s="83" t="s">
        <v>376</v>
      </c>
      <c r="O138" s="83">
        <v>0</v>
      </c>
      <c r="P138" s="83">
        <v>0</v>
      </c>
      <c r="Q138" s="171" t="s">
        <v>506</v>
      </c>
    </row>
    <row r="139" spans="2:17" ht="12" customHeight="1" x14ac:dyDescent="0.3">
      <c r="B139" s="84" t="s">
        <v>130</v>
      </c>
      <c r="C139" s="88" t="s">
        <v>264</v>
      </c>
      <c r="D139" s="90">
        <v>0.44303019999999993</v>
      </c>
      <c r="E139" s="90">
        <f t="shared" si="4"/>
        <v>0.60939504814305356</v>
      </c>
      <c r="F139" s="90">
        <v>0.44303019999999993</v>
      </c>
      <c r="G139" s="90">
        <f t="shared" si="5"/>
        <v>0.60939504814305356</v>
      </c>
      <c r="H139" s="88" t="s">
        <v>360</v>
      </c>
      <c r="I139" s="88" t="s">
        <v>364</v>
      </c>
      <c r="J139" s="88" t="s">
        <v>362</v>
      </c>
      <c r="K139" s="84" t="s">
        <v>363</v>
      </c>
      <c r="L139" s="88" t="s">
        <v>370</v>
      </c>
      <c r="M139" s="88" t="s">
        <v>376</v>
      </c>
      <c r="N139" s="84" t="s">
        <v>376</v>
      </c>
      <c r="O139" s="84">
        <v>0</v>
      </c>
      <c r="P139" s="84">
        <v>0</v>
      </c>
      <c r="Q139" s="172"/>
    </row>
    <row r="140" spans="2:17" ht="12" customHeight="1" x14ac:dyDescent="0.3">
      <c r="B140" s="83" t="s">
        <v>111</v>
      </c>
      <c r="C140" s="87" t="s">
        <v>265</v>
      </c>
      <c r="D140" s="90">
        <v>1.8830288199999998</v>
      </c>
      <c r="E140" s="90">
        <f t="shared" si="4"/>
        <v>2.5901359284731771</v>
      </c>
      <c r="F140" s="90">
        <v>1.8830288199999998</v>
      </c>
      <c r="G140" s="90">
        <f t="shared" si="5"/>
        <v>2.5901359284731771</v>
      </c>
      <c r="H140" s="87" t="s">
        <v>360</v>
      </c>
      <c r="I140" s="87" t="s">
        <v>366</v>
      </c>
      <c r="J140" s="87" t="s">
        <v>362</v>
      </c>
      <c r="K140" s="83" t="s">
        <v>363</v>
      </c>
      <c r="L140" s="87" t="s">
        <v>371</v>
      </c>
      <c r="M140" s="87" t="s">
        <v>373</v>
      </c>
      <c r="N140" s="83" t="s">
        <v>474</v>
      </c>
      <c r="O140" s="83">
        <v>0</v>
      </c>
      <c r="P140" s="83">
        <v>1</v>
      </c>
      <c r="Q140" s="171" t="s">
        <v>507</v>
      </c>
    </row>
    <row r="141" spans="2:17" ht="12" customHeight="1" x14ac:dyDescent="0.3">
      <c r="B141" s="84" t="s">
        <v>111</v>
      </c>
      <c r="C141" s="88" t="s">
        <v>265</v>
      </c>
      <c r="D141" s="90">
        <v>1.8830288199999998</v>
      </c>
      <c r="E141" s="90">
        <f t="shared" si="4"/>
        <v>2.5901359284731771</v>
      </c>
      <c r="F141" s="90">
        <v>1.8830288199999998</v>
      </c>
      <c r="G141" s="90">
        <f t="shared" si="5"/>
        <v>2.5901359284731771</v>
      </c>
      <c r="H141" s="88" t="s">
        <v>360</v>
      </c>
      <c r="I141" s="88" t="s">
        <v>366</v>
      </c>
      <c r="J141" s="88" t="s">
        <v>362</v>
      </c>
      <c r="K141" s="84" t="s">
        <v>363</v>
      </c>
      <c r="L141" s="88" t="s">
        <v>370</v>
      </c>
      <c r="M141" s="88" t="s">
        <v>373</v>
      </c>
      <c r="N141" s="84" t="s">
        <v>474</v>
      </c>
      <c r="O141" s="84">
        <v>0</v>
      </c>
      <c r="P141" s="84">
        <v>1</v>
      </c>
      <c r="Q141" s="172"/>
    </row>
    <row r="142" spans="2:17" ht="12" customHeight="1" x14ac:dyDescent="0.3">
      <c r="B142" s="83" t="s">
        <v>111</v>
      </c>
      <c r="C142" s="87" t="s">
        <v>266</v>
      </c>
      <c r="D142" s="90">
        <v>0.56907533099999985</v>
      </c>
      <c r="E142" s="90">
        <f t="shared" si="4"/>
        <v>0.78277211966987603</v>
      </c>
      <c r="F142" s="90">
        <v>0.56907533099999985</v>
      </c>
      <c r="G142" s="90">
        <f t="shared" si="5"/>
        <v>0.78277211966987603</v>
      </c>
      <c r="H142" s="87" t="s">
        <v>360</v>
      </c>
      <c r="I142" s="87" t="s">
        <v>366</v>
      </c>
      <c r="J142" s="87" t="s">
        <v>362</v>
      </c>
      <c r="K142" s="83" t="s">
        <v>363</v>
      </c>
      <c r="L142" s="87" t="s">
        <v>371</v>
      </c>
      <c r="M142" s="87" t="s">
        <v>376</v>
      </c>
      <c r="N142" s="83" t="s">
        <v>376</v>
      </c>
      <c r="O142" s="83">
        <v>0</v>
      </c>
      <c r="P142" s="83">
        <v>1</v>
      </c>
      <c r="Q142" s="171" t="s">
        <v>508</v>
      </c>
    </row>
    <row r="143" spans="2:17" ht="12" customHeight="1" x14ac:dyDescent="0.3">
      <c r="B143" s="84" t="s">
        <v>111</v>
      </c>
      <c r="C143" s="88" t="s">
        <v>266</v>
      </c>
      <c r="D143" s="90">
        <v>1.3278424389999999</v>
      </c>
      <c r="E143" s="90">
        <f t="shared" si="4"/>
        <v>1.8264682792297111</v>
      </c>
      <c r="F143" s="90">
        <v>1.3278424389999999</v>
      </c>
      <c r="G143" s="90">
        <f t="shared" si="5"/>
        <v>1.8264682792297111</v>
      </c>
      <c r="H143" s="88" t="s">
        <v>360</v>
      </c>
      <c r="I143" s="88" t="s">
        <v>366</v>
      </c>
      <c r="J143" s="88" t="s">
        <v>362</v>
      </c>
      <c r="K143" s="84" t="s">
        <v>363</v>
      </c>
      <c r="L143" s="88" t="s">
        <v>370</v>
      </c>
      <c r="M143" s="88" t="s">
        <v>376</v>
      </c>
      <c r="N143" s="84" t="s">
        <v>376</v>
      </c>
      <c r="O143" s="84">
        <v>0</v>
      </c>
      <c r="P143" s="84">
        <v>1</v>
      </c>
      <c r="Q143" s="172"/>
    </row>
    <row r="144" spans="2:17" ht="12" customHeight="1" x14ac:dyDescent="0.3">
      <c r="B144" s="83" t="s">
        <v>111</v>
      </c>
      <c r="C144" s="87" t="s">
        <v>267</v>
      </c>
      <c r="D144" s="90">
        <v>1.2500418149999999</v>
      </c>
      <c r="E144" s="90">
        <f t="shared" si="4"/>
        <v>1.7194522902338376</v>
      </c>
      <c r="F144" s="90">
        <v>1.2500418149999999</v>
      </c>
      <c r="G144" s="90">
        <f t="shared" si="5"/>
        <v>1.7194522902338376</v>
      </c>
      <c r="H144" s="87" t="s">
        <v>360</v>
      </c>
      <c r="I144" s="87" t="s">
        <v>366</v>
      </c>
      <c r="J144" s="87" t="s">
        <v>362</v>
      </c>
      <c r="K144" s="83" t="s">
        <v>363</v>
      </c>
      <c r="L144" s="87" t="s">
        <v>371</v>
      </c>
      <c r="M144" s="87" t="s">
        <v>373</v>
      </c>
      <c r="N144" s="83" t="s">
        <v>474</v>
      </c>
      <c r="O144" s="83">
        <v>0</v>
      </c>
      <c r="P144" s="83">
        <v>0</v>
      </c>
      <c r="Q144" s="171" t="s">
        <v>509</v>
      </c>
    </row>
    <row r="145" spans="2:17" ht="12" customHeight="1" x14ac:dyDescent="0.3">
      <c r="B145" s="84" t="s">
        <v>111</v>
      </c>
      <c r="C145" s="88" t="s">
        <v>267</v>
      </c>
      <c r="D145" s="90">
        <v>3.7501254449999997</v>
      </c>
      <c r="E145" s="90">
        <f t="shared" si="4"/>
        <v>5.1583568707015131</v>
      </c>
      <c r="F145" s="90">
        <v>3.7501254449999997</v>
      </c>
      <c r="G145" s="90">
        <f t="shared" si="5"/>
        <v>5.1583568707015131</v>
      </c>
      <c r="H145" s="88" t="s">
        <v>360</v>
      </c>
      <c r="I145" s="88" t="s">
        <v>366</v>
      </c>
      <c r="J145" s="88" t="s">
        <v>362</v>
      </c>
      <c r="K145" s="84" t="s">
        <v>363</v>
      </c>
      <c r="L145" s="88" t="s">
        <v>370</v>
      </c>
      <c r="M145" s="88" t="s">
        <v>373</v>
      </c>
      <c r="N145" s="84" t="s">
        <v>474</v>
      </c>
      <c r="O145" s="84">
        <v>0</v>
      </c>
      <c r="P145" s="84">
        <v>0</v>
      </c>
      <c r="Q145" s="172"/>
    </row>
    <row r="146" spans="2:17" ht="12" customHeight="1" x14ac:dyDescent="0.3">
      <c r="B146" s="83" t="s">
        <v>113</v>
      </c>
      <c r="C146" s="87" t="s">
        <v>268</v>
      </c>
      <c r="D146" s="90">
        <v>5.3776209591999997</v>
      </c>
      <c r="E146" s="90">
        <f t="shared" si="4"/>
        <v>7.3970026949105909</v>
      </c>
      <c r="F146" s="90">
        <v>5.3776209591999997</v>
      </c>
      <c r="G146" s="90">
        <f t="shared" si="5"/>
        <v>7.3970026949105909</v>
      </c>
      <c r="H146" s="87" t="s">
        <v>360</v>
      </c>
      <c r="I146" s="87" t="s">
        <v>366</v>
      </c>
      <c r="J146" s="87" t="s">
        <v>362</v>
      </c>
      <c r="K146" s="83" t="s">
        <v>363</v>
      </c>
      <c r="L146" s="87" t="s">
        <v>371</v>
      </c>
      <c r="M146" s="87" t="s">
        <v>376</v>
      </c>
      <c r="N146" s="83" t="s">
        <v>376</v>
      </c>
      <c r="O146" s="83">
        <v>1</v>
      </c>
      <c r="P146" s="83">
        <v>1</v>
      </c>
      <c r="Q146" s="171" t="s">
        <v>510</v>
      </c>
    </row>
    <row r="147" spans="2:17" ht="12" customHeight="1" x14ac:dyDescent="0.3">
      <c r="B147" s="84" t="s">
        <v>113</v>
      </c>
      <c r="C147" s="88" t="s">
        <v>268</v>
      </c>
      <c r="D147" s="90">
        <v>1.3444052397999999</v>
      </c>
      <c r="E147" s="90">
        <f t="shared" ref="E147:E213" si="6">D147/0.727</f>
        <v>1.8492506737276477</v>
      </c>
      <c r="F147" s="90">
        <v>1.3444052397999999</v>
      </c>
      <c r="G147" s="90">
        <f t="shared" ref="G147:G213" si="7">F147/0.727</f>
        <v>1.8492506737276477</v>
      </c>
      <c r="H147" s="88" t="s">
        <v>360</v>
      </c>
      <c r="I147" s="88" t="s">
        <v>366</v>
      </c>
      <c r="J147" s="88" t="s">
        <v>362</v>
      </c>
      <c r="K147" s="84" t="s">
        <v>363</v>
      </c>
      <c r="L147" s="88" t="s">
        <v>370</v>
      </c>
      <c r="M147" s="88" t="s">
        <v>376</v>
      </c>
      <c r="N147" s="84" t="s">
        <v>376</v>
      </c>
      <c r="O147" s="84">
        <v>1</v>
      </c>
      <c r="P147" s="84">
        <v>1</v>
      </c>
      <c r="Q147" s="172"/>
    </row>
    <row r="148" spans="2:17" ht="12" customHeight="1" x14ac:dyDescent="0.3">
      <c r="B148" s="83" t="s">
        <v>138</v>
      </c>
      <c r="C148" s="87" t="s">
        <v>269</v>
      </c>
      <c r="D148" s="90">
        <v>7.3169750000000007E-3</v>
      </c>
      <c r="E148" s="90">
        <f t="shared" si="6"/>
        <v>1.0064614855570841E-2</v>
      </c>
      <c r="F148" s="90">
        <v>7.3169750000000007E-3</v>
      </c>
      <c r="G148" s="90">
        <f t="shared" si="7"/>
        <v>1.0064614855570841E-2</v>
      </c>
      <c r="H148" s="87" t="s">
        <v>360</v>
      </c>
      <c r="I148" s="87" t="s">
        <v>366</v>
      </c>
      <c r="J148" s="87" t="s">
        <v>362</v>
      </c>
      <c r="K148" s="83" t="s">
        <v>363</v>
      </c>
      <c r="L148" s="87" t="s">
        <v>371</v>
      </c>
      <c r="M148" s="87" t="s">
        <v>376</v>
      </c>
      <c r="N148" s="83" t="s">
        <v>376</v>
      </c>
      <c r="O148" s="83">
        <v>0</v>
      </c>
      <c r="P148" s="83">
        <v>0</v>
      </c>
      <c r="Q148" s="171" t="s">
        <v>511</v>
      </c>
    </row>
    <row r="149" spans="2:17" ht="12" customHeight="1" x14ac:dyDescent="0.3">
      <c r="B149" s="84" t="s">
        <v>138</v>
      </c>
      <c r="C149" s="88" t="s">
        <v>269</v>
      </c>
      <c r="D149" s="90">
        <v>7.3169750000000007E-3</v>
      </c>
      <c r="E149" s="90">
        <f t="shared" si="6"/>
        <v>1.0064614855570841E-2</v>
      </c>
      <c r="F149" s="90">
        <v>7.3169750000000007E-3</v>
      </c>
      <c r="G149" s="90">
        <f t="shared" si="7"/>
        <v>1.0064614855570841E-2</v>
      </c>
      <c r="H149" s="88" t="s">
        <v>360</v>
      </c>
      <c r="I149" s="88" t="s">
        <v>366</v>
      </c>
      <c r="J149" s="88" t="s">
        <v>362</v>
      </c>
      <c r="K149" s="84" t="s">
        <v>363</v>
      </c>
      <c r="L149" s="88" t="s">
        <v>370</v>
      </c>
      <c r="M149" s="88" t="s">
        <v>376</v>
      </c>
      <c r="N149" s="84" t="s">
        <v>376</v>
      </c>
      <c r="O149" s="84">
        <v>0</v>
      </c>
      <c r="P149" s="84">
        <v>0</v>
      </c>
      <c r="Q149" s="172"/>
    </row>
    <row r="150" spans="2:17" ht="12" customHeight="1" x14ac:dyDescent="0.3">
      <c r="B150" s="83" t="s">
        <v>128</v>
      </c>
      <c r="C150" s="87" t="s">
        <v>270</v>
      </c>
      <c r="D150" s="90">
        <v>0.27968300000000001</v>
      </c>
      <c r="E150" s="90">
        <f t="shared" si="6"/>
        <v>0.38470839064649248</v>
      </c>
      <c r="F150" s="90">
        <v>0.27968300000000001</v>
      </c>
      <c r="G150" s="90">
        <f t="shared" si="7"/>
        <v>0.38470839064649248</v>
      </c>
      <c r="H150" s="87" t="s">
        <v>360</v>
      </c>
      <c r="I150" s="87" t="s">
        <v>364</v>
      </c>
      <c r="J150" s="87" t="s">
        <v>362</v>
      </c>
      <c r="K150" s="83" t="s">
        <v>363</v>
      </c>
      <c r="L150" s="87" t="s">
        <v>371</v>
      </c>
      <c r="M150" s="87" t="s">
        <v>376</v>
      </c>
      <c r="N150" s="83" t="s">
        <v>376</v>
      </c>
      <c r="O150" s="83">
        <v>0</v>
      </c>
      <c r="P150" s="83">
        <v>1</v>
      </c>
      <c r="Q150" s="171" t="s">
        <v>512</v>
      </c>
    </row>
    <row r="151" spans="2:17" ht="12" customHeight="1" x14ac:dyDescent="0.3">
      <c r="B151" s="84" t="s">
        <v>128</v>
      </c>
      <c r="C151" s="88" t="s">
        <v>270</v>
      </c>
      <c r="D151" s="90">
        <v>0.27968300000000001</v>
      </c>
      <c r="E151" s="90">
        <f t="shared" si="6"/>
        <v>0.38470839064649248</v>
      </c>
      <c r="F151" s="90">
        <v>0.27968300000000001</v>
      </c>
      <c r="G151" s="90">
        <f t="shared" si="7"/>
        <v>0.38470839064649248</v>
      </c>
      <c r="H151" s="88" t="s">
        <v>360</v>
      </c>
      <c r="I151" s="88" t="s">
        <v>364</v>
      </c>
      <c r="J151" s="88" t="s">
        <v>362</v>
      </c>
      <c r="K151" s="84" t="s">
        <v>363</v>
      </c>
      <c r="L151" s="88" t="s">
        <v>370</v>
      </c>
      <c r="M151" s="88" t="s">
        <v>376</v>
      </c>
      <c r="N151" s="84" t="s">
        <v>376</v>
      </c>
      <c r="O151" s="84">
        <v>0</v>
      </c>
      <c r="P151" s="84">
        <v>1</v>
      </c>
      <c r="Q151" s="172"/>
    </row>
    <row r="152" spans="2:17" ht="12" customHeight="1" x14ac:dyDescent="0.3">
      <c r="B152" s="83" t="s">
        <v>118</v>
      </c>
      <c r="C152" s="87" t="s">
        <v>271</v>
      </c>
      <c r="D152" s="90">
        <v>0.30096206000000003</v>
      </c>
      <c r="E152" s="90">
        <f t="shared" si="6"/>
        <v>0.41397807427785427</v>
      </c>
      <c r="F152" s="90">
        <v>0.30096206000000003</v>
      </c>
      <c r="G152" s="90">
        <f t="shared" si="7"/>
        <v>0.41397807427785427</v>
      </c>
      <c r="H152" s="87" t="s">
        <v>360</v>
      </c>
      <c r="I152" s="87" t="s">
        <v>364</v>
      </c>
      <c r="J152" s="87" t="s">
        <v>362</v>
      </c>
      <c r="K152" s="83" t="s">
        <v>363</v>
      </c>
      <c r="L152" s="87" t="s">
        <v>371</v>
      </c>
      <c r="M152" s="87" t="s">
        <v>373</v>
      </c>
      <c r="N152" s="83" t="s">
        <v>376</v>
      </c>
      <c r="O152" s="83">
        <v>0</v>
      </c>
      <c r="P152" s="83">
        <v>0</v>
      </c>
      <c r="Q152" s="171" t="s">
        <v>513</v>
      </c>
    </row>
    <row r="153" spans="2:17" ht="12" customHeight="1" x14ac:dyDescent="0.3">
      <c r="B153" s="84" t="s">
        <v>118</v>
      </c>
      <c r="C153" s="88" t="s">
        <v>271</v>
      </c>
      <c r="D153" s="90">
        <v>2.7086585400000005</v>
      </c>
      <c r="E153" s="90">
        <f t="shared" si="6"/>
        <v>3.7258026685006884</v>
      </c>
      <c r="F153" s="90">
        <v>2.7086585400000005</v>
      </c>
      <c r="G153" s="90">
        <f t="shared" si="7"/>
        <v>3.7258026685006884</v>
      </c>
      <c r="H153" s="88" t="s">
        <v>360</v>
      </c>
      <c r="I153" s="88" t="s">
        <v>364</v>
      </c>
      <c r="J153" s="88" t="s">
        <v>362</v>
      </c>
      <c r="K153" s="84" t="s">
        <v>363</v>
      </c>
      <c r="L153" s="88" t="s">
        <v>370</v>
      </c>
      <c r="M153" s="88" t="s">
        <v>373</v>
      </c>
      <c r="N153" s="84" t="s">
        <v>376</v>
      </c>
      <c r="O153" s="84">
        <v>0</v>
      </c>
      <c r="P153" s="84">
        <v>0</v>
      </c>
      <c r="Q153" s="172"/>
    </row>
    <row r="154" spans="2:17" ht="12" customHeight="1" x14ac:dyDescent="0.3">
      <c r="B154" s="83" t="s">
        <v>128</v>
      </c>
      <c r="C154" s="87" t="s">
        <v>272</v>
      </c>
      <c r="D154" s="90">
        <v>1.181883</v>
      </c>
      <c r="E154" s="90">
        <f t="shared" si="6"/>
        <v>1.6256987620357635</v>
      </c>
      <c r="F154" s="90">
        <v>1.181883</v>
      </c>
      <c r="G154" s="90">
        <f t="shared" si="7"/>
        <v>1.6256987620357635</v>
      </c>
      <c r="H154" s="87" t="s">
        <v>360</v>
      </c>
      <c r="I154" s="87" t="s">
        <v>367</v>
      </c>
      <c r="J154" s="87" t="s">
        <v>362</v>
      </c>
      <c r="K154" s="83" t="s">
        <v>363</v>
      </c>
      <c r="L154" s="87" t="s">
        <v>371</v>
      </c>
      <c r="M154" s="87" t="s">
        <v>376</v>
      </c>
      <c r="N154" s="83" t="s">
        <v>376</v>
      </c>
      <c r="O154" s="83">
        <v>0</v>
      </c>
      <c r="P154" s="83">
        <v>0</v>
      </c>
      <c r="Q154" s="158" t="s">
        <v>514</v>
      </c>
    </row>
    <row r="155" spans="2:17" ht="12" customHeight="1" x14ac:dyDescent="0.3">
      <c r="B155" s="84" t="s">
        <v>123</v>
      </c>
      <c r="C155" s="88" t="s">
        <v>273</v>
      </c>
      <c r="D155" s="90">
        <v>1.605</v>
      </c>
      <c r="E155" s="90">
        <f t="shared" si="6"/>
        <v>2.2077028885832188</v>
      </c>
      <c r="F155" s="90">
        <v>1.605</v>
      </c>
      <c r="G155" s="90">
        <f t="shared" si="7"/>
        <v>2.2077028885832188</v>
      </c>
      <c r="H155" s="88" t="s">
        <v>360</v>
      </c>
      <c r="I155" s="88" t="s">
        <v>367</v>
      </c>
      <c r="J155" s="88" t="s">
        <v>362</v>
      </c>
      <c r="K155" s="84" t="s">
        <v>363</v>
      </c>
      <c r="L155" s="88" t="s">
        <v>371</v>
      </c>
      <c r="M155" s="88" t="s">
        <v>376</v>
      </c>
      <c r="N155" s="84" t="s">
        <v>376</v>
      </c>
      <c r="O155" s="84">
        <v>0</v>
      </c>
      <c r="P155" s="84">
        <v>0</v>
      </c>
      <c r="Q155" s="161" t="s">
        <v>515</v>
      </c>
    </row>
    <row r="156" spans="2:17" ht="12" customHeight="1" x14ac:dyDescent="0.3">
      <c r="B156" s="83" t="s">
        <v>139</v>
      </c>
      <c r="C156" s="87" t="s">
        <v>274</v>
      </c>
      <c r="D156" s="90">
        <v>2.9211994800000003</v>
      </c>
      <c r="E156" s="90">
        <f t="shared" si="6"/>
        <v>4.018156093535076</v>
      </c>
      <c r="F156" s="90">
        <v>2.9211994800000003</v>
      </c>
      <c r="G156" s="90">
        <f t="shared" si="7"/>
        <v>4.018156093535076</v>
      </c>
      <c r="H156" s="87" t="s">
        <v>360</v>
      </c>
      <c r="I156" s="87" t="s">
        <v>366</v>
      </c>
      <c r="J156" s="87" t="s">
        <v>362</v>
      </c>
      <c r="K156" s="83" t="s">
        <v>363</v>
      </c>
      <c r="L156" s="87" t="s">
        <v>371</v>
      </c>
      <c r="M156" s="87" t="s">
        <v>376</v>
      </c>
      <c r="N156" s="83" t="s">
        <v>376</v>
      </c>
      <c r="O156" s="83">
        <v>0</v>
      </c>
      <c r="P156" s="83">
        <v>0</v>
      </c>
      <c r="Q156" s="171" t="s">
        <v>516</v>
      </c>
    </row>
    <row r="157" spans="2:17" ht="12" customHeight="1" x14ac:dyDescent="0.3">
      <c r="B157" s="84" t="s">
        <v>139</v>
      </c>
      <c r="C157" s="88" t="s">
        <v>274</v>
      </c>
      <c r="D157" s="90">
        <v>0.73029987000000007</v>
      </c>
      <c r="E157" s="90">
        <f t="shared" si="6"/>
        <v>1.004539023383769</v>
      </c>
      <c r="F157" s="90">
        <v>0.73029987000000007</v>
      </c>
      <c r="G157" s="90">
        <f t="shared" si="7"/>
        <v>1.004539023383769</v>
      </c>
      <c r="H157" s="88" t="s">
        <v>360</v>
      </c>
      <c r="I157" s="88" t="s">
        <v>366</v>
      </c>
      <c r="J157" s="88" t="s">
        <v>362</v>
      </c>
      <c r="K157" s="84" t="s">
        <v>363</v>
      </c>
      <c r="L157" s="88" t="s">
        <v>370</v>
      </c>
      <c r="M157" s="88" t="s">
        <v>376</v>
      </c>
      <c r="N157" s="84" t="s">
        <v>376</v>
      </c>
      <c r="O157" s="84">
        <v>0</v>
      </c>
      <c r="P157" s="84">
        <v>0</v>
      </c>
      <c r="Q157" s="172"/>
    </row>
    <row r="158" spans="2:17" ht="12" customHeight="1" x14ac:dyDescent="0.3">
      <c r="B158" s="83" t="s">
        <v>135</v>
      </c>
      <c r="C158" s="87" t="s">
        <v>275</v>
      </c>
      <c r="D158" s="90">
        <v>1.5884100000000002E-3</v>
      </c>
      <c r="E158" s="90">
        <f t="shared" si="6"/>
        <v>2.1848830811554334E-3</v>
      </c>
      <c r="F158" s="90">
        <v>1.5884100000000002E-3</v>
      </c>
      <c r="G158" s="90">
        <f t="shared" si="7"/>
        <v>2.1848830811554334E-3</v>
      </c>
      <c r="H158" s="87" t="s">
        <v>360</v>
      </c>
      <c r="I158" s="87" t="s">
        <v>364</v>
      </c>
      <c r="J158" s="87" t="s">
        <v>362</v>
      </c>
      <c r="K158" s="83" t="s">
        <v>363</v>
      </c>
      <c r="L158" s="87" t="s">
        <v>370</v>
      </c>
      <c r="M158" s="87" t="s">
        <v>376</v>
      </c>
      <c r="N158" s="83" t="s">
        <v>376</v>
      </c>
      <c r="O158" s="83">
        <v>0</v>
      </c>
      <c r="P158" s="83">
        <v>0</v>
      </c>
      <c r="Q158" s="158" t="s">
        <v>517</v>
      </c>
    </row>
    <row r="159" spans="2:17" ht="12" customHeight="1" x14ac:dyDescent="0.3">
      <c r="B159" s="84" t="s">
        <v>135</v>
      </c>
      <c r="C159" s="88" t="s">
        <v>276</v>
      </c>
      <c r="D159" s="90">
        <v>1.4641409999999999</v>
      </c>
      <c r="E159" s="90">
        <f t="shared" si="6"/>
        <v>2.0139491059147181</v>
      </c>
      <c r="F159" s="90">
        <v>1.4641409999999999</v>
      </c>
      <c r="G159" s="90">
        <f t="shared" si="7"/>
        <v>2.0139491059147181</v>
      </c>
      <c r="H159" s="88" t="s">
        <v>360</v>
      </c>
      <c r="I159" s="88" t="s">
        <v>364</v>
      </c>
      <c r="J159" s="88" t="s">
        <v>362</v>
      </c>
      <c r="K159" s="84" t="s">
        <v>363</v>
      </c>
      <c r="L159" s="88" t="s">
        <v>370</v>
      </c>
      <c r="M159" s="88" t="s">
        <v>381</v>
      </c>
      <c r="N159" s="84" t="s">
        <v>376</v>
      </c>
      <c r="O159" s="84">
        <v>0</v>
      </c>
      <c r="P159" s="84">
        <v>0</v>
      </c>
      <c r="Q159" s="161" t="s">
        <v>518</v>
      </c>
    </row>
    <row r="160" spans="2:17" ht="12" customHeight="1" x14ac:dyDescent="0.3">
      <c r="B160" s="83" t="s">
        <v>126</v>
      </c>
      <c r="C160" s="87" t="s">
        <v>277</v>
      </c>
      <c r="D160" s="90">
        <v>3.2178121859999997</v>
      </c>
      <c r="E160" s="90">
        <f t="shared" si="6"/>
        <v>4.4261515625859698</v>
      </c>
      <c r="F160" s="90">
        <v>3.2178121859999997</v>
      </c>
      <c r="G160" s="90">
        <f t="shared" si="7"/>
        <v>4.4261515625859698</v>
      </c>
      <c r="H160" s="87" t="s">
        <v>360</v>
      </c>
      <c r="I160" s="87" t="s">
        <v>364</v>
      </c>
      <c r="J160" s="87" t="s">
        <v>362</v>
      </c>
      <c r="K160" s="83" t="s">
        <v>363</v>
      </c>
      <c r="L160" s="87" t="s">
        <v>371</v>
      </c>
      <c r="M160" s="87" t="s">
        <v>459</v>
      </c>
      <c r="N160" s="83" t="s">
        <v>376</v>
      </c>
      <c r="O160" s="83">
        <v>0</v>
      </c>
      <c r="P160" s="83">
        <v>0</v>
      </c>
      <c r="Q160" s="158" t="s">
        <v>519</v>
      </c>
    </row>
    <row r="161" spans="2:17" ht="12" customHeight="1" x14ac:dyDescent="0.3">
      <c r="B161" s="84" t="s">
        <v>140</v>
      </c>
      <c r="C161" s="88" t="s">
        <v>278</v>
      </c>
      <c r="D161" s="90">
        <v>3.2755037399999996</v>
      </c>
      <c r="E161" s="90">
        <f t="shared" si="6"/>
        <v>4.5055072077028884</v>
      </c>
      <c r="F161" s="90">
        <v>3.2755037399999996</v>
      </c>
      <c r="G161" s="90">
        <f t="shared" si="7"/>
        <v>4.5055072077028884</v>
      </c>
      <c r="H161" s="88" t="s">
        <v>360</v>
      </c>
      <c r="I161" s="88" t="s">
        <v>366</v>
      </c>
      <c r="J161" s="88" t="s">
        <v>362</v>
      </c>
      <c r="K161" s="84" t="s">
        <v>363</v>
      </c>
      <c r="L161" s="88" t="s">
        <v>371</v>
      </c>
      <c r="M161" s="88" t="s">
        <v>415</v>
      </c>
      <c r="N161" s="84" t="s">
        <v>376</v>
      </c>
      <c r="O161" s="84">
        <v>0</v>
      </c>
      <c r="P161" s="84">
        <v>0</v>
      </c>
      <c r="Q161" s="161" t="s">
        <v>520</v>
      </c>
    </row>
    <row r="162" spans="2:17" ht="12" customHeight="1" x14ac:dyDescent="0.3">
      <c r="B162" s="83" t="s">
        <v>132</v>
      </c>
      <c r="C162" s="87" t="s">
        <v>279</v>
      </c>
      <c r="D162" s="90">
        <v>6.1660815400000004</v>
      </c>
      <c r="E162" s="90">
        <f t="shared" si="6"/>
        <v>8.4815426960110045</v>
      </c>
      <c r="F162" s="90">
        <v>6.1660815400000004</v>
      </c>
      <c r="G162" s="90">
        <f t="shared" si="7"/>
        <v>8.4815426960110045</v>
      </c>
      <c r="H162" s="87" t="s">
        <v>360</v>
      </c>
      <c r="I162" s="87" t="s">
        <v>364</v>
      </c>
      <c r="J162" s="87" t="s">
        <v>362</v>
      </c>
      <c r="K162" s="83" t="s">
        <v>363</v>
      </c>
      <c r="L162" s="87" t="s">
        <v>371</v>
      </c>
      <c r="M162" s="87" t="s">
        <v>415</v>
      </c>
      <c r="N162" s="83" t="s">
        <v>376</v>
      </c>
      <c r="O162" s="83">
        <v>1</v>
      </c>
      <c r="P162" s="83">
        <v>0</v>
      </c>
      <c r="Q162" s="158" t="s">
        <v>521</v>
      </c>
    </row>
    <row r="163" spans="2:17" ht="12" customHeight="1" x14ac:dyDescent="0.3">
      <c r="B163" s="78" t="s">
        <v>139</v>
      </c>
      <c r="C163" s="79" t="s">
        <v>280</v>
      </c>
      <c r="D163" s="90">
        <v>1.8</v>
      </c>
      <c r="E163" s="90">
        <v>2.219482120838471</v>
      </c>
      <c r="F163" s="90">
        <v>1.8</v>
      </c>
      <c r="G163" s="90">
        <v>2.219482120838471</v>
      </c>
      <c r="H163" s="79" t="s">
        <v>360</v>
      </c>
      <c r="I163" s="78" t="s">
        <v>367</v>
      </c>
      <c r="J163" s="79" t="s">
        <v>362</v>
      </c>
      <c r="K163" s="78" t="s">
        <v>363</v>
      </c>
      <c r="L163" s="79" t="s">
        <v>370</v>
      </c>
      <c r="M163" s="79" t="s">
        <v>376</v>
      </c>
      <c r="N163" s="78" t="s">
        <v>376</v>
      </c>
      <c r="O163" s="78">
        <v>0</v>
      </c>
      <c r="P163" s="78">
        <v>0</v>
      </c>
      <c r="Q163" s="156" t="s">
        <v>522</v>
      </c>
    </row>
    <row r="164" spans="2:17" ht="12" customHeight="1" x14ac:dyDescent="0.3">
      <c r="B164" s="84" t="s">
        <v>117</v>
      </c>
      <c r="C164" s="88" t="s">
        <v>281</v>
      </c>
      <c r="D164" s="90">
        <v>0.98468531383999991</v>
      </c>
      <c r="E164" s="90">
        <f t="shared" si="6"/>
        <v>1.3544502253645117</v>
      </c>
      <c r="F164" s="90">
        <v>0.98468531383999991</v>
      </c>
      <c r="G164" s="90">
        <f t="shared" si="7"/>
        <v>1.3544502253645117</v>
      </c>
      <c r="H164" s="88" t="s">
        <v>360</v>
      </c>
      <c r="I164" s="88" t="s">
        <v>364</v>
      </c>
      <c r="J164" s="88" t="s">
        <v>362</v>
      </c>
      <c r="K164" s="84" t="s">
        <v>363</v>
      </c>
      <c r="L164" s="88" t="s">
        <v>371</v>
      </c>
      <c r="M164" s="88" t="s">
        <v>376</v>
      </c>
      <c r="N164" s="84" t="s">
        <v>376</v>
      </c>
      <c r="O164" s="84">
        <v>0</v>
      </c>
      <c r="P164" s="84">
        <v>0</v>
      </c>
      <c r="Q164" s="175" t="s">
        <v>523</v>
      </c>
    </row>
    <row r="165" spans="2:17" ht="12" customHeight="1" x14ac:dyDescent="0.3">
      <c r="B165" s="83" t="s">
        <v>117</v>
      </c>
      <c r="C165" s="87" t="s">
        <v>281</v>
      </c>
      <c r="D165" s="90">
        <v>11.323881109159998</v>
      </c>
      <c r="E165" s="90">
        <f t="shared" si="6"/>
        <v>15.576177591691883</v>
      </c>
      <c r="F165" s="90">
        <v>11.323881109159998</v>
      </c>
      <c r="G165" s="90">
        <f t="shared" si="7"/>
        <v>15.576177591691883</v>
      </c>
      <c r="H165" s="87" t="s">
        <v>360</v>
      </c>
      <c r="I165" s="87" t="s">
        <v>364</v>
      </c>
      <c r="J165" s="87" t="s">
        <v>362</v>
      </c>
      <c r="K165" s="83" t="s">
        <v>363</v>
      </c>
      <c r="L165" s="87" t="s">
        <v>370</v>
      </c>
      <c r="M165" s="87" t="s">
        <v>376</v>
      </c>
      <c r="N165" s="83" t="s">
        <v>376</v>
      </c>
      <c r="O165" s="83">
        <v>0</v>
      </c>
      <c r="P165" s="83">
        <v>0</v>
      </c>
      <c r="Q165" s="176"/>
    </row>
    <row r="166" spans="2:17" ht="12" customHeight="1" x14ac:dyDescent="0.3">
      <c r="B166" s="84" t="s">
        <v>134</v>
      </c>
      <c r="C166" s="88" t="s">
        <v>282</v>
      </c>
      <c r="D166" s="90">
        <v>0.66778088999999996</v>
      </c>
      <c r="E166" s="90">
        <f t="shared" si="6"/>
        <v>0.91854317744154057</v>
      </c>
      <c r="F166" s="90">
        <v>0.66778088999999996</v>
      </c>
      <c r="G166" s="90">
        <f t="shared" si="7"/>
        <v>0.91854317744154057</v>
      </c>
      <c r="H166" s="88" t="s">
        <v>360</v>
      </c>
      <c r="I166" s="88" t="s">
        <v>367</v>
      </c>
      <c r="J166" s="88" t="s">
        <v>362</v>
      </c>
      <c r="K166" s="84" t="s">
        <v>363</v>
      </c>
      <c r="L166" s="88" t="s">
        <v>370</v>
      </c>
      <c r="M166" s="88" t="s">
        <v>373</v>
      </c>
      <c r="N166" s="84" t="s">
        <v>438</v>
      </c>
      <c r="O166" s="84">
        <v>0</v>
      </c>
      <c r="P166" s="84">
        <v>1</v>
      </c>
      <c r="Q166" s="161" t="s">
        <v>524</v>
      </c>
    </row>
    <row r="167" spans="2:17" ht="12" customHeight="1" x14ac:dyDescent="0.3">
      <c r="B167" s="83" t="s">
        <v>136</v>
      </c>
      <c r="C167" s="87" t="s">
        <v>283</v>
      </c>
      <c r="D167" s="90">
        <v>2.6055000000000001</v>
      </c>
      <c r="E167" s="90">
        <f t="shared" si="6"/>
        <v>3.5839064649243468</v>
      </c>
      <c r="F167" s="90">
        <v>2.6055000000000001</v>
      </c>
      <c r="G167" s="90">
        <f t="shared" si="7"/>
        <v>3.5839064649243468</v>
      </c>
      <c r="H167" s="87" t="s">
        <v>360</v>
      </c>
      <c r="I167" s="87" t="s">
        <v>364</v>
      </c>
      <c r="J167" s="87" t="s">
        <v>362</v>
      </c>
      <c r="K167" s="83" t="s">
        <v>363</v>
      </c>
      <c r="L167" s="87" t="s">
        <v>371</v>
      </c>
      <c r="M167" s="87" t="s">
        <v>459</v>
      </c>
      <c r="N167" s="83" t="s">
        <v>376</v>
      </c>
      <c r="O167" s="83">
        <v>1</v>
      </c>
      <c r="P167" s="83">
        <v>0</v>
      </c>
      <c r="Q167" s="158" t="s">
        <v>525</v>
      </c>
    </row>
    <row r="168" spans="2:17" ht="12" customHeight="1" x14ac:dyDescent="0.3">
      <c r="B168" s="84" t="s">
        <v>111</v>
      </c>
      <c r="C168" s="88" t="s">
        <v>284</v>
      </c>
      <c r="D168" s="90">
        <v>25.714449999999999</v>
      </c>
      <c r="E168" s="90">
        <f t="shared" si="6"/>
        <v>35.37063273727648</v>
      </c>
      <c r="F168" s="90">
        <v>25.714449999999999</v>
      </c>
      <c r="G168" s="90">
        <f t="shared" si="7"/>
        <v>35.37063273727648</v>
      </c>
      <c r="H168" s="88" t="s">
        <v>360</v>
      </c>
      <c r="I168" s="88" t="s">
        <v>367</v>
      </c>
      <c r="J168" s="88" t="s">
        <v>362</v>
      </c>
      <c r="K168" s="84" t="s">
        <v>363</v>
      </c>
      <c r="L168" s="88" t="s">
        <v>370</v>
      </c>
      <c r="M168" s="88" t="s">
        <v>373</v>
      </c>
      <c r="N168" s="84" t="s">
        <v>438</v>
      </c>
      <c r="O168" s="84">
        <v>0</v>
      </c>
      <c r="P168" s="84">
        <v>0</v>
      </c>
      <c r="Q168" s="161" t="s">
        <v>526</v>
      </c>
    </row>
    <row r="169" spans="2:17" ht="12" customHeight="1" x14ac:dyDescent="0.3">
      <c r="B169" s="83" t="s">
        <v>132</v>
      </c>
      <c r="C169" s="87" t="s">
        <v>285</v>
      </c>
      <c r="D169" s="90">
        <v>3.4503231699999999</v>
      </c>
      <c r="E169" s="90">
        <f t="shared" si="6"/>
        <v>4.7459740990371388</v>
      </c>
      <c r="F169" s="90">
        <v>3.4503231699999999</v>
      </c>
      <c r="G169" s="90">
        <f t="shared" si="7"/>
        <v>4.7459740990371388</v>
      </c>
      <c r="H169" s="87" t="s">
        <v>360</v>
      </c>
      <c r="I169" s="87" t="s">
        <v>366</v>
      </c>
      <c r="J169" s="87" t="s">
        <v>362</v>
      </c>
      <c r="K169" s="83" t="s">
        <v>363</v>
      </c>
      <c r="L169" s="87" t="s">
        <v>371</v>
      </c>
      <c r="M169" s="87" t="s">
        <v>376</v>
      </c>
      <c r="N169" s="83" t="s">
        <v>376</v>
      </c>
      <c r="O169" s="83">
        <v>0</v>
      </c>
      <c r="P169" s="83">
        <v>0</v>
      </c>
      <c r="Q169" s="158" t="s">
        <v>527</v>
      </c>
    </row>
    <row r="170" spans="2:17" ht="12" customHeight="1" x14ac:dyDescent="0.3">
      <c r="B170" s="84" t="s">
        <v>113</v>
      </c>
      <c r="C170" s="88" t="s">
        <v>286</v>
      </c>
      <c r="D170" s="90">
        <v>2.1548605000000002E-2</v>
      </c>
      <c r="E170" s="90">
        <f t="shared" si="6"/>
        <v>2.9640447042640995E-2</v>
      </c>
      <c r="F170" s="90">
        <v>2.1548605000000002E-2</v>
      </c>
      <c r="G170" s="90">
        <f t="shared" si="7"/>
        <v>2.9640447042640995E-2</v>
      </c>
      <c r="H170" s="88" t="s">
        <v>360</v>
      </c>
      <c r="I170" s="88" t="s">
        <v>364</v>
      </c>
      <c r="J170" s="88" t="s">
        <v>362</v>
      </c>
      <c r="K170" s="84" t="s">
        <v>363</v>
      </c>
      <c r="L170" s="88" t="s">
        <v>371</v>
      </c>
      <c r="M170" s="88" t="s">
        <v>376</v>
      </c>
      <c r="N170" s="84" t="s">
        <v>376</v>
      </c>
      <c r="O170" s="84">
        <v>1</v>
      </c>
      <c r="P170" s="84">
        <v>0</v>
      </c>
      <c r="Q170" s="175" t="s">
        <v>528</v>
      </c>
    </row>
    <row r="171" spans="2:17" ht="12" customHeight="1" x14ac:dyDescent="0.3">
      <c r="B171" s="83" t="s">
        <v>113</v>
      </c>
      <c r="C171" s="87" t="s">
        <v>286</v>
      </c>
      <c r="D171" s="90">
        <v>0.19393744500000001</v>
      </c>
      <c r="E171" s="90">
        <f t="shared" si="6"/>
        <v>0.26676402338376892</v>
      </c>
      <c r="F171" s="90">
        <v>0.19393744500000001</v>
      </c>
      <c r="G171" s="90">
        <f t="shared" si="7"/>
        <v>0.26676402338376892</v>
      </c>
      <c r="H171" s="87" t="s">
        <v>360</v>
      </c>
      <c r="I171" s="87" t="s">
        <v>364</v>
      </c>
      <c r="J171" s="87" t="s">
        <v>362</v>
      </c>
      <c r="K171" s="83" t="s">
        <v>363</v>
      </c>
      <c r="L171" s="87" t="s">
        <v>370</v>
      </c>
      <c r="M171" s="87" t="s">
        <v>376</v>
      </c>
      <c r="N171" s="83" t="s">
        <v>376</v>
      </c>
      <c r="O171" s="83">
        <v>1</v>
      </c>
      <c r="P171" s="83">
        <v>0</v>
      </c>
      <c r="Q171" s="176"/>
    </row>
    <row r="172" spans="2:17" ht="12" customHeight="1" x14ac:dyDescent="0.3">
      <c r="B172" s="84" t="s">
        <v>136</v>
      </c>
      <c r="C172" s="88" t="s">
        <v>287</v>
      </c>
      <c r="D172" s="90">
        <v>0.11680376399999998</v>
      </c>
      <c r="E172" s="90">
        <f t="shared" si="6"/>
        <v>0.16066542503438785</v>
      </c>
      <c r="F172" s="90">
        <v>0.11680376399999998</v>
      </c>
      <c r="G172" s="90">
        <f t="shared" si="7"/>
        <v>0.16066542503438785</v>
      </c>
      <c r="H172" s="88" t="s">
        <v>360</v>
      </c>
      <c r="I172" s="88" t="s">
        <v>364</v>
      </c>
      <c r="J172" s="88" t="s">
        <v>362</v>
      </c>
      <c r="K172" s="84" t="s">
        <v>363</v>
      </c>
      <c r="L172" s="88" t="s">
        <v>371</v>
      </c>
      <c r="M172" s="88" t="s">
        <v>459</v>
      </c>
      <c r="N172" s="84" t="s">
        <v>376</v>
      </c>
      <c r="O172" s="84">
        <v>0</v>
      </c>
      <c r="P172" s="84">
        <v>0</v>
      </c>
      <c r="Q172" s="161" t="s">
        <v>529</v>
      </c>
    </row>
    <row r="173" spans="2:17" ht="12" customHeight="1" x14ac:dyDescent="0.3">
      <c r="B173" s="83" t="s">
        <v>127</v>
      </c>
      <c r="C173" s="87" t="s">
        <v>288</v>
      </c>
      <c r="D173" s="90">
        <v>22.615595989999999</v>
      </c>
      <c r="E173" s="90">
        <f t="shared" si="6"/>
        <v>31.108110027510318</v>
      </c>
      <c r="F173" s="90">
        <v>22.615595989999999</v>
      </c>
      <c r="G173" s="90">
        <f t="shared" si="7"/>
        <v>31.108110027510318</v>
      </c>
      <c r="H173" s="87" t="s">
        <v>360</v>
      </c>
      <c r="I173" s="87" t="s">
        <v>364</v>
      </c>
      <c r="J173" s="87" t="s">
        <v>362</v>
      </c>
      <c r="K173" s="83" t="s">
        <v>369</v>
      </c>
      <c r="L173" s="87" t="s">
        <v>370</v>
      </c>
      <c r="M173" s="87" t="s">
        <v>376</v>
      </c>
      <c r="N173" s="83" t="s">
        <v>376</v>
      </c>
      <c r="O173" s="83">
        <v>0</v>
      </c>
      <c r="P173" s="83">
        <v>0</v>
      </c>
      <c r="Q173" s="158" t="s">
        <v>530</v>
      </c>
    </row>
    <row r="174" spans="2:17" ht="12" customHeight="1" x14ac:dyDescent="0.3">
      <c r="B174" s="84" t="s">
        <v>141</v>
      </c>
      <c r="C174" s="88" t="s">
        <v>289</v>
      </c>
      <c r="D174" s="90">
        <v>111.70137736200002</v>
      </c>
      <c r="E174" s="90">
        <f t="shared" si="6"/>
        <v>153.64701150206329</v>
      </c>
      <c r="F174" s="90">
        <v>111.70137736200002</v>
      </c>
      <c r="G174" s="90">
        <f t="shared" si="7"/>
        <v>153.64701150206329</v>
      </c>
      <c r="H174" s="88" t="s">
        <v>360</v>
      </c>
      <c r="I174" s="88" t="s">
        <v>364</v>
      </c>
      <c r="J174" s="88" t="s">
        <v>362</v>
      </c>
      <c r="K174" s="84" t="s">
        <v>363</v>
      </c>
      <c r="L174" s="88" t="s">
        <v>371</v>
      </c>
      <c r="M174" s="88" t="s">
        <v>459</v>
      </c>
      <c r="N174" s="84" t="s">
        <v>376</v>
      </c>
      <c r="O174" s="84">
        <v>1</v>
      </c>
      <c r="P174" s="84">
        <v>0</v>
      </c>
      <c r="Q174" s="161" t="s">
        <v>531</v>
      </c>
    </row>
    <row r="175" spans="2:17" ht="12" customHeight="1" x14ac:dyDescent="0.3">
      <c r="B175" s="83" t="s">
        <v>135</v>
      </c>
      <c r="C175" s="87" t="s">
        <v>290</v>
      </c>
      <c r="D175" s="90">
        <v>1.25</v>
      </c>
      <c r="E175" s="90">
        <f t="shared" si="6"/>
        <v>1.71939477303989</v>
      </c>
      <c r="F175" s="90">
        <v>1.25</v>
      </c>
      <c r="G175" s="90">
        <f t="shared" si="7"/>
        <v>1.71939477303989</v>
      </c>
      <c r="H175" s="87" t="s">
        <v>360</v>
      </c>
      <c r="I175" s="87" t="s">
        <v>364</v>
      </c>
      <c r="J175" s="87" t="s">
        <v>362</v>
      </c>
      <c r="K175" s="83" t="s">
        <v>363</v>
      </c>
      <c r="L175" s="87" t="s">
        <v>370</v>
      </c>
      <c r="M175" s="87" t="s">
        <v>381</v>
      </c>
      <c r="N175" s="83" t="s">
        <v>382</v>
      </c>
      <c r="O175" s="83">
        <v>0</v>
      </c>
      <c r="P175" s="83">
        <v>0</v>
      </c>
      <c r="Q175" s="158" t="s">
        <v>532</v>
      </c>
    </row>
    <row r="176" spans="2:17" ht="12" customHeight="1" x14ac:dyDescent="0.3">
      <c r="B176" s="84" t="s">
        <v>113</v>
      </c>
      <c r="C176" s="88" t="s">
        <v>291</v>
      </c>
      <c r="D176" s="90">
        <v>0.30091881300000006</v>
      </c>
      <c r="E176" s="90">
        <f t="shared" si="6"/>
        <v>0.41391858734525455</v>
      </c>
      <c r="F176" s="90">
        <v>0.30091881300000006</v>
      </c>
      <c r="G176" s="90">
        <f t="shared" si="7"/>
        <v>0.41391858734525455</v>
      </c>
      <c r="H176" s="88" t="s">
        <v>360</v>
      </c>
      <c r="I176" s="88" t="s">
        <v>364</v>
      </c>
      <c r="J176" s="88" t="s">
        <v>362</v>
      </c>
      <c r="K176" s="84" t="s">
        <v>363</v>
      </c>
      <c r="L176" s="88" t="s">
        <v>371</v>
      </c>
      <c r="M176" s="88" t="s">
        <v>376</v>
      </c>
      <c r="N176" s="84" t="s">
        <v>376</v>
      </c>
      <c r="O176" s="84">
        <v>0</v>
      </c>
      <c r="P176" s="84">
        <v>0</v>
      </c>
      <c r="Q176" s="161" t="s">
        <v>533</v>
      </c>
    </row>
    <row r="177" spans="2:17" ht="12" customHeight="1" x14ac:dyDescent="0.3">
      <c r="B177" s="83" t="s">
        <v>111</v>
      </c>
      <c r="C177" s="87" t="s">
        <v>292</v>
      </c>
      <c r="D177" s="90">
        <v>0.72730025399999987</v>
      </c>
      <c r="E177" s="90">
        <f t="shared" si="6"/>
        <v>1.0004130041265473</v>
      </c>
      <c r="F177" s="90">
        <v>0.72730025399999987</v>
      </c>
      <c r="G177" s="90">
        <f t="shared" si="7"/>
        <v>1.0004130041265473</v>
      </c>
      <c r="H177" s="87" t="s">
        <v>360</v>
      </c>
      <c r="I177" s="87" t="s">
        <v>367</v>
      </c>
      <c r="J177" s="87" t="s">
        <v>362</v>
      </c>
      <c r="K177" s="83" t="s">
        <v>363</v>
      </c>
      <c r="L177" s="87" t="s">
        <v>371</v>
      </c>
      <c r="M177" s="87" t="s">
        <v>376</v>
      </c>
      <c r="N177" s="83" t="s">
        <v>376</v>
      </c>
      <c r="O177" s="83">
        <v>0</v>
      </c>
      <c r="P177" s="83">
        <v>0</v>
      </c>
      <c r="Q177" s="171" t="s">
        <v>534</v>
      </c>
    </row>
    <row r="178" spans="2:17" ht="12" customHeight="1" x14ac:dyDescent="0.3">
      <c r="B178" s="84" t="s">
        <v>111</v>
      </c>
      <c r="C178" s="88" t="s">
        <v>292</v>
      </c>
      <c r="D178" s="90">
        <v>0.48486683599999997</v>
      </c>
      <c r="E178" s="90">
        <f t="shared" si="6"/>
        <v>0.66694200275103166</v>
      </c>
      <c r="F178" s="90">
        <v>0.48486683599999997</v>
      </c>
      <c r="G178" s="90">
        <f t="shared" si="7"/>
        <v>0.66694200275103166</v>
      </c>
      <c r="H178" s="88" t="s">
        <v>360</v>
      </c>
      <c r="I178" s="88" t="s">
        <v>367</v>
      </c>
      <c r="J178" s="88" t="s">
        <v>362</v>
      </c>
      <c r="K178" s="84" t="s">
        <v>363</v>
      </c>
      <c r="L178" s="88" t="s">
        <v>370</v>
      </c>
      <c r="M178" s="88" t="s">
        <v>376</v>
      </c>
      <c r="N178" s="84" t="s">
        <v>376</v>
      </c>
      <c r="O178" s="84">
        <v>0</v>
      </c>
      <c r="P178" s="84">
        <v>0</v>
      </c>
      <c r="Q178" s="172"/>
    </row>
    <row r="179" spans="2:17" ht="12" customHeight="1" x14ac:dyDescent="0.3">
      <c r="B179" s="83" t="s">
        <v>136</v>
      </c>
      <c r="C179" s="87" t="s">
        <v>293</v>
      </c>
      <c r="D179" s="90">
        <v>8.1586294109999997</v>
      </c>
      <c r="E179" s="90">
        <f t="shared" si="6"/>
        <v>11.222323811554332</v>
      </c>
      <c r="F179" s="90">
        <v>8.1586294109999997</v>
      </c>
      <c r="G179" s="90">
        <f t="shared" si="7"/>
        <v>11.222323811554332</v>
      </c>
      <c r="H179" s="87" t="s">
        <v>360</v>
      </c>
      <c r="I179" s="87" t="s">
        <v>364</v>
      </c>
      <c r="J179" s="87" t="s">
        <v>362</v>
      </c>
      <c r="K179" s="83" t="s">
        <v>363</v>
      </c>
      <c r="L179" s="87" t="s">
        <v>371</v>
      </c>
      <c r="M179" s="87" t="s">
        <v>459</v>
      </c>
      <c r="N179" s="83" t="s">
        <v>376</v>
      </c>
      <c r="O179" s="83">
        <v>0</v>
      </c>
      <c r="P179" s="83">
        <v>0</v>
      </c>
      <c r="Q179" s="158" t="s">
        <v>535</v>
      </c>
    </row>
    <row r="180" spans="2:17" ht="12" customHeight="1" x14ac:dyDescent="0.3">
      <c r="B180" s="78" t="s">
        <v>130</v>
      </c>
      <c r="C180" s="79" t="s">
        <v>294</v>
      </c>
      <c r="D180" s="90">
        <v>0.3</v>
      </c>
      <c r="E180" s="90">
        <v>0.36991368680641185</v>
      </c>
      <c r="F180" s="90">
        <v>0.3</v>
      </c>
      <c r="G180" s="90">
        <v>0.36991368680641185</v>
      </c>
      <c r="H180" s="79" t="s">
        <v>360</v>
      </c>
      <c r="I180" s="78" t="s">
        <v>364</v>
      </c>
      <c r="J180" s="79" t="s">
        <v>362</v>
      </c>
      <c r="K180" s="78" t="s">
        <v>363</v>
      </c>
      <c r="L180" s="79" t="s">
        <v>370</v>
      </c>
      <c r="M180" s="79" t="s">
        <v>376</v>
      </c>
      <c r="N180" s="78" t="s">
        <v>376</v>
      </c>
      <c r="O180" s="78">
        <v>0</v>
      </c>
      <c r="P180" s="78">
        <v>0</v>
      </c>
      <c r="Q180" s="156" t="s">
        <v>536</v>
      </c>
    </row>
    <row r="181" spans="2:17" ht="12" customHeight="1" x14ac:dyDescent="0.3">
      <c r="B181" s="84" t="s">
        <v>130</v>
      </c>
      <c r="C181" s="88" t="s">
        <v>295</v>
      </c>
      <c r="D181" s="90">
        <v>0.12</v>
      </c>
      <c r="E181" s="90">
        <f t="shared" si="6"/>
        <v>0.16506189821182943</v>
      </c>
      <c r="F181" s="90">
        <v>0.12</v>
      </c>
      <c r="G181" s="90">
        <f t="shared" si="7"/>
        <v>0.16506189821182943</v>
      </c>
      <c r="H181" s="88" t="s">
        <v>360</v>
      </c>
      <c r="I181" s="88" t="s">
        <v>364</v>
      </c>
      <c r="J181" s="88" t="s">
        <v>362</v>
      </c>
      <c r="K181" s="84" t="s">
        <v>363</v>
      </c>
      <c r="L181" s="88" t="s">
        <v>371</v>
      </c>
      <c r="M181" s="88" t="s">
        <v>459</v>
      </c>
      <c r="N181" s="84" t="s">
        <v>376</v>
      </c>
      <c r="O181" s="84">
        <v>0</v>
      </c>
      <c r="P181" s="84">
        <v>0</v>
      </c>
      <c r="Q181" s="161" t="s">
        <v>537</v>
      </c>
    </row>
    <row r="182" spans="2:17" ht="12" customHeight="1" x14ac:dyDescent="0.3">
      <c r="B182" s="83" t="s">
        <v>111</v>
      </c>
      <c r="C182" s="87" t="s">
        <v>296</v>
      </c>
      <c r="D182" s="90">
        <v>2.3157244919999997</v>
      </c>
      <c r="E182" s="90">
        <f t="shared" si="6"/>
        <v>3.1853156698762035</v>
      </c>
      <c r="F182" s="90">
        <v>2.3157244919999997</v>
      </c>
      <c r="G182" s="90">
        <f t="shared" si="7"/>
        <v>3.1853156698762035</v>
      </c>
      <c r="H182" s="87" t="s">
        <v>360</v>
      </c>
      <c r="I182" s="87" t="s">
        <v>367</v>
      </c>
      <c r="J182" s="87" t="s">
        <v>362</v>
      </c>
      <c r="K182" s="83" t="s">
        <v>363</v>
      </c>
      <c r="L182" s="87" t="s">
        <v>371</v>
      </c>
      <c r="M182" s="87" t="s">
        <v>376</v>
      </c>
      <c r="N182" s="83" t="s">
        <v>376</v>
      </c>
      <c r="O182" s="83">
        <v>0</v>
      </c>
      <c r="P182" s="83">
        <v>0</v>
      </c>
      <c r="Q182" s="171" t="s">
        <v>538</v>
      </c>
    </row>
    <row r="183" spans="2:17" ht="12" customHeight="1" x14ac:dyDescent="0.3">
      <c r="B183" s="84" t="s">
        <v>111</v>
      </c>
      <c r="C183" s="88" t="s">
        <v>296</v>
      </c>
      <c r="D183" s="90">
        <v>3.473586737999999</v>
      </c>
      <c r="E183" s="90">
        <f t="shared" si="6"/>
        <v>4.7779735048143044</v>
      </c>
      <c r="F183" s="90">
        <v>3.473586737999999</v>
      </c>
      <c r="G183" s="90">
        <f t="shared" si="7"/>
        <v>4.7779735048143044</v>
      </c>
      <c r="H183" s="88" t="s">
        <v>360</v>
      </c>
      <c r="I183" s="88" t="s">
        <v>367</v>
      </c>
      <c r="J183" s="88" t="s">
        <v>362</v>
      </c>
      <c r="K183" s="84" t="s">
        <v>363</v>
      </c>
      <c r="L183" s="88" t="s">
        <v>370</v>
      </c>
      <c r="M183" s="88" t="s">
        <v>376</v>
      </c>
      <c r="N183" s="84" t="s">
        <v>376</v>
      </c>
      <c r="O183" s="84">
        <v>0</v>
      </c>
      <c r="P183" s="84">
        <v>0</v>
      </c>
      <c r="Q183" s="172"/>
    </row>
    <row r="184" spans="2:17" ht="12" customHeight="1" x14ac:dyDescent="0.3">
      <c r="B184" s="83" t="s">
        <v>111</v>
      </c>
      <c r="C184" s="87" t="s">
        <v>297</v>
      </c>
      <c r="D184" s="90">
        <v>1.4109551999999999</v>
      </c>
      <c r="E184" s="90">
        <f t="shared" si="6"/>
        <v>1.9407911966987619</v>
      </c>
      <c r="F184" s="90">
        <v>1.4109551999999999</v>
      </c>
      <c r="G184" s="90">
        <f t="shared" si="7"/>
        <v>1.9407911966987619</v>
      </c>
      <c r="H184" s="87" t="s">
        <v>360</v>
      </c>
      <c r="I184" s="87" t="s">
        <v>364</v>
      </c>
      <c r="J184" s="87" t="s">
        <v>362</v>
      </c>
      <c r="K184" s="83" t="s">
        <v>363</v>
      </c>
      <c r="L184" s="87" t="s">
        <v>371</v>
      </c>
      <c r="M184" s="87" t="s">
        <v>376</v>
      </c>
      <c r="N184" s="83" t="s">
        <v>376</v>
      </c>
      <c r="O184" s="83">
        <v>1</v>
      </c>
      <c r="P184" s="83">
        <v>0</v>
      </c>
      <c r="Q184" s="171" t="s">
        <v>539</v>
      </c>
    </row>
    <row r="185" spans="2:17" ht="12" customHeight="1" x14ac:dyDescent="0.3">
      <c r="B185" s="84" t="s">
        <v>111</v>
      </c>
      <c r="C185" s="88" t="s">
        <v>297</v>
      </c>
      <c r="D185" s="90">
        <v>0.94063680000000005</v>
      </c>
      <c r="E185" s="90">
        <f t="shared" si="6"/>
        <v>1.2938607977991747</v>
      </c>
      <c r="F185" s="90">
        <v>0.94063680000000005</v>
      </c>
      <c r="G185" s="90">
        <f t="shared" si="7"/>
        <v>1.2938607977991747</v>
      </c>
      <c r="H185" s="88" t="s">
        <v>360</v>
      </c>
      <c r="I185" s="88" t="s">
        <v>364</v>
      </c>
      <c r="J185" s="88" t="s">
        <v>362</v>
      </c>
      <c r="K185" s="84" t="s">
        <v>363</v>
      </c>
      <c r="L185" s="88" t="s">
        <v>370</v>
      </c>
      <c r="M185" s="88" t="s">
        <v>376</v>
      </c>
      <c r="N185" s="84" t="s">
        <v>376</v>
      </c>
      <c r="O185" s="84">
        <v>1</v>
      </c>
      <c r="P185" s="84">
        <v>0</v>
      </c>
      <c r="Q185" s="172"/>
    </row>
    <row r="186" spans="2:17" ht="12" customHeight="1" x14ac:dyDescent="0.3">
      <c r="B186" s="83" t="s">
        <v>111</v>
      </c>
      <c r="C186" s="87" t="s">
        <v>298</v>
      </c>
      <c r="D186" s="90">
        <v>0.33372550000000001</v>
      </c>
      <c r="E186" s="90">
        <f t="shared" si="6"/>
        <v>0.45904470426409905</v>
      </c>
      <c r="F186" s="90">
        <v>0.33372550000000001</v>
      </c>
      <c r="G186" s="90">
        <f t="shared" si="7"/>
        <v>0.45904470426409905</v>
      </c>
      <c r="H186" s="87" t="s">
        <v>360</v>
      </c>
      <c r="I186" s="87" t="s">
        <v>364</v>
      </c>
      <c r="J186" s="87" t="s">
        <v>362</v>
      </c>
      <c r="K186" s="83" t="s">
        <v>363</v>
      </c>
      <c r="L186" s="87" t="s">
        <v>371</v>
      </c>
      <c r="M186" s="87" t="s">
        <v>418</v>
      </c>
      <c r="N186" s="83" t="s">
        <v>376</v>
      </c>
      <c r="O186" s="83">
        <v>0</v>
      </c>
      <c r="P186" s="83">
        <v>0</v>
      </c>
      <c r="Q186" s="171" t="s">
        <v>540</v>
      </c>
    </row>
    <row r="187" spans="2:17" ht="12" customHeight="1" x14ac:dyDescent="0.3">
      <c r="B187" s="84" t="s">
        <v>111</v>
      </c>
      <c r="C187" s="88" t="s">
        <v>298</v>
      </c>
      <c r="D187" s="90">
        <v>0.33372550000000001</v>
      </c>
      <c r="E187" s="90">
        <f t="shared" si="6"/>
        <v>0.45904470426409905</v>
      </c>
      <c r="F187" s="90">
        <v>0.33372550000000001</v>
      </c>
      <c r="G187" s="90">
        <f t="shared" si="7"/>
        <v>0.45904470426409905</v>
      </c>
      <c r="H187" s="88" t="s">
        <v>360</v>
      </c>
      <c r="I187" s="88" t="s">
        <v>364</v>
      </c>
      <c r="J187" s="88" t="s">
        <v>362</v>
      </c>
      <c r="K187" s="84" t="s">
        <v>363</v>
      </c>
      <c r="L187" s="88" t="s">
        <v>370</v>
      </c>
      <c r="M187" s="88" t="s">
        <v>418</v>
      </c>
      <c r="N187" s="84" t="s">
        <v>376</v>
      </c>
      <c r="O187" s="84">
        <v>0</v>
      </c>
      <c r="P187" s="84">
        <v>0</v>
      </c>
      <c r="Q187" s="172"/>
    </row>
    <row r="188" spans="2:17" ht="12" customHeight="1" x14ac:dyDescent="0.3">
      <c r="B188" s="83" t="s">
        <v>123</v>
      </c>
      <c r="C188" s="87" t="s">
        <v>299</v>
      </c>
      <c r="D188" s="90">
        <v>1.1091803249999999</v>
      </c>
      <c r="E188" s="90">
        <f t="shared" si="6"/>
        <v>1.525695082530949</v>
      </c>
      <c r="F188" s="90">
        <v>1.1091803249999999</v>
      </c>
      <c r="G188" s="90">
        <f t="shared" si="7"/>
        <v>1.525695082530949</v>
      </c>
      <c r="H188" s="87" t="s">
        <v>360</v>
      </c>
      <c r="I188" s="87" t="s">
        <v>364</v>
      </c>
      <c r="J188" s="87" t="s">
        <v>362</v>
      </c>
      <c r="K188" s="83" t="s">
        <v>363</v>
      </c>
      <c r="L188" s="87" t="s">
        <v>371</v>
      </c>
      <c r="M188" s="87" t="s">
        <v>412</v>
      </c>
      <c r="N188" s="83" t="s">
        <v>541</v>
      </c>
      <c r="O188" s="83">
        <v>1</v>
      </c>
      <c r="P188" s="83">
        <v>0</v>
      </c>
      <c r="Q188" s="171" t="s">
        <v>542</v>
      </c>
    </row>
    <row r="189" spans="2:17" ht="12" customHeight="1" x14ac:dyDescent="0.3">
      <c r="B189" s="84" t="s">
        <v>123</v>
      </c>
      <c r="C189" s="88" t="s">
        <v>299</v>
      </c>
      <c r="D189" s="90">
        <v>1.1091803249999999</v>
      </c>
      <c r="E189" s="90">
        <f t="shared" si="6"/>
        <v>1.525695082530949</v>
      </c>
      <c r="F189" s="90">
        <v>1.1091803249999999</v>
      </c>
      <c r="G189" s="90">
        <f t="shared" si="7"/>
        <v>1.525695082530949</v>
      </c>
      <c r="H189" s="88" t="s">
        <v>360</v>
      </c>
      <c r="I189" s="88" t="s">
        <v>364</v>
      </c>
      <c r="J189" s="88" t="s">
        <v>362</v>
      </c>
      <c r="K189" s="84" t="s">
        <v>363</v>
      </c>
      <c r="L189" s="88" t="s">
        <v>370</v>
      </c>
      <c r="M189" s="88" t="s">
        <v>412</v>
      </c>
      <c r="N189" s="84" t="s">
        <v>541</v>
      </c>
      <c r="O189" s="84">
        <v>1</v>
      </c>
      <c r="P189" s="84">
        <v>0</v>
      </c>
      <c r="Q189" s="172"/>
    </row>
    <row r="190" spans="2:17" ht="12" customHeight="1" x14ac:dyDescent="0.3">
      <c r="B190" s="83" t="s">
        <v>111</v>
      </c>
      <c r="C190" s="87" t="s">
        <v>300</v>
      </c>
      <c r="D190" s="90">
        <v>0.50250499999999998</v>
      </c>
      <c r="E190" s="90">
        <f t="shared" si="6"/>
        <v>0.69120357634112795</v>
      </c>
      <c r="F190" s="90">
        <v>0.50250499999999998</v>
      </c>
      <c r="G190" s="90">
        <f t="shared" si="7"/>
        <v>0.69120357634112795</v>
      </c>
      <c r="H190" s="87" t="s">
        <v>360</v>
      </c>
      <c r="I190" s="87" t="s">
        <v>364</v>
      </c>
      <c r="J190" s="87" t="s">
        <v>362</v>
      </c>
      <c r="K190" s="83" t="s">
        <v>363</v>
      </c>
      <c r="L190" s="87" t="s">
        <v>371</v>
      </c>
      <c r="M190" s="87" t="s">
        <v>418</v>
      </c>
      <c r="N190" s="83" t="s">
        <v>376</v>
      </c>
      <c r="O190" s="83">
        <v>0</v>
      </c>
      <c r="P190" s="83">
        <v>0</v>
      </c>
      <c r="Q190" s="171" t="s">
        <v>543</v>
      </c>
    </row>
    <row r="191" spans="2:17" ht="12" customHeight="1" x14ac:dyDescent="0.3">
      <c r="B191" s="84" t="s">
        <v>111</v>
      </c>
      <c r="C191" s="88" t="s">
        <v>300</v>
      </c>
      <c r="D191" s="90">
        <v>0.50250499999999998</v>
      </c>
      <c r="E191" s="90">
        <f t="shared" si="6"/>
        <v>0.69120357634112795</v>
      </c>
      <c r="F191" s="90">
        <v>0.50250499999999998</v>
      </c>
      <c r="G191" s="90">
        <f t="shared" si="7"/>
        <v>0.69120357634112795</v>
      </c>
      <c r="H191" s="88" t="s">
        <v>360</v>
      </c>
      <c r="I191" s="88" t="s">
        <v>364</v>
      </c>
      <c r="J191" s="88" t="s">
        <v>362</v>
      </c>
      <c r="K191" s="84" t="s">
        <v>363</v>
      </c>
      <c r="L191" s="88" t="s">
        <v>370</v>
      </c>
      <c r="M191" s="88" t="s">
        <v>418</v>
      </c>
      <c r="N191" s="84" t="s">
        <v>376</v>
      </c>
      <c r="O191" s="84">
        <v>0</v>
      </c>
      <c r="P191" s="84">
        <v>0</v>
      </c>
      <c r="Q191" s="172"/>
    </row>
    <row r="192" spans="2:17" ht="12" customHeight="1" x14ac:dyDescent="0.3">
      <c r="B192" s="83" t="s">
        <v>133</v>
      </c>
      <c r="C192" s="87" t="s">
        <v>301</v>
      </c>
      <c r="D192" s="90">
        <v>0.83938400000000002</v>
      </c>
      <c r="E192" s="90">
        <f t="shared" si="6"/>
        <v>1.154585969738652</v>
      </c>
      <c r="F192" s="90">
        <v>0.83938400000000002</v>
      </c>
      <c r="G192" s="90">
        <f t="shared" si="7"/>
        <v>1.154585969738652</v>
      </c>
      <c r="H192" s="87" t="s">
        <v>360</v>
      </c>
      <c r="I192" s="87" t="s">
        <v>364</v>
      </c>
      <c r="J192" s="87" t="s">
        <v>362</v>
      </c>
      <c r="K192" s="83" t="s">
        <v>363</v>
      </c>
      <c r="L192" s="87" t="s">
        <v>371</v>
      </c>
      <c r="M192" s="87" t="s">
        <v>450</v>
      </c>
      <c r="N192" s="83" t="s">
        <v>544</v>
      </c>
      <c r="O192" s="83">
        <v>0</v>
      </c>
      <c r="P192" s="83">
        <v>0</v>
      </c>
      <c r="Q192" s="158" t="s">
        <v>545</v>
      </c>
    </row>
    <row r="193" spans="2:17" ht="12" customHeight="1" x14ac:dyDescent="0.3">
      <c r="B193" s="84" t="s">
        <v>111</v>
      </c>
      <c r="C193" s="88" t="s">
        <v>302</v>
      </c>
      <c r="D193" s="90">
        <v>0.10703699999999999</v>
      </c>
      <c r="E193" s="90">
        <f t="shared" si="6"/>
        <v>0.14723108665749657</v>
      </c>
      <c r="F193" s="90">
        <v>0.10703699999999999</v>
      </c>
      <c r="G193" s="90">
        <f t="shared" si="7"/>
        <v>0.14723108665749657</v>
      </c>
      <c r="H193" s="88" t="s">
        <v>360</v>
      </c>
      <c r="I193" s="88" t="s">
        <v>364</v>
      </c>
      <c r="J193" s="88" t="s">
        <v>362</v>
      </c>
      <c r="K193" s="84" t="s">
        <v>363</v>
      </c>
      <c r="L193" s="88" t="s">
        <v>371</v>
      </c>
      <c r="M193" s="88" t="s">
        <v>546</v>
      </c>
      <c r="N193" s="84" t="s">
        <v>376</v>
      </c>
      <c r="O193" s="84">
        <v>0</v>
      </c>
      <c r="P193" s="84">
        <v>0</v>
      </c>
      <c r="Q193" s="175" t="s">
        <v>547</v>
      </c>
    </row>
    <row r="194" spans="2:17" ht="12" customHeight="1" x14ac:dyDescent="0.3">
      <c r="B194" s="83" t="s">
        <v>111</v>
      </c>
      <c r="C194" s="87" t="s">
        <v>302</v>
      </c>
      <c r="D194" s="90">
        <v>1.1893000000000001E-2</v>
      </c>
      <c r="E194" s="90">
        <f t="shared" si="6"/>
        <v>1.635900962861073E-2</v>
      </c>
      <c r="F194" s="90">
        <v>1.1893000000000001E-2</v>
      </c>
      <c r="G194" s="90">
        <f t="shared" si="7"/>
        <v>1.635900962861073E-2</v>
      </c>
      <c r="H194" s="87" t="s">
        <v>360</v>
      </c>
      <c r="I194" s="87" t="s">
        <v>364</v>
      </c>
      <c r="J194" s="87" t="s">
        <v>362</v>
      </c>
      <c r="K194" s="83" t="s">
        <v>363</v>
      </c>
      <c r="L194" s="87" t="s">
        <v>370</v>
      </c>
      <c r="M194" s="87" t="s">
        <v>546</v>
      </c>
      <c r="N194" s="83" t="s">
        <v>376</v>
      </c>
      <c r="O194" s="83">
        <v>0</v>
      </c>
      <c r="P194" s="83">
        <v>0</v>
      </c>
      <c r="Q194" s="176"/>
    </row>
    <row r="195" spans="2:17" ht="12" customHeight="1" x14ac:dyDescent="0.3">
      <c r="B195" s="84" t="s">
        <v>111</v>
      </c>
      <c r="C195" s="88" t="s">
        <v>303</v>
      </c>
      <c r="D195" s="90">
        <v>1.77218801</v>
      </c>
      <c r="E195" s="90">
        <f t="shared" si="6"/>
        <v>2.4376726409903715</v>
      </c>
      <c r="F195" s="90">
        <v>1.77218801</v>
      </c>
      <c r="G195" s="90">
        <f t="shared" si="7"/>
        <v>2.4376726409903715</v>
      </c>
      <c r="H195" s="88" t="s">
        <v>360</v>
      </c>
      <c r="I195" s="88" t="s">
        <v>364</v>
      </c>
      <c r="J195" s="88" t="s">
        <v>362</v>
      </c>
      <c r="K195" s="84" t="s">
        <v>363</v>
      </c>
      <c r="L195" s="88" t="s">
        <v>371</v>
      </c>
      <c r="M195" s="88" t="s">
        <v>418</v>
      </c>
      <c r="N195" s="84" t="s">
        <v>376</v>
      </c>
      <c r="O195" s="84">
        <v>0</v>
      </c>
      <c r="P195" s="84">
        <v>1</v>
      </c>
      <c r="Q195" s="161" t="s">
        <v>548</v>
      </c>
    </row>
    <row r="196" spans="2:17" ht="12" customHeight="1" x14ac:dyDescent="0.3">
      <c r="B196" s="78" t="s">
        <v>142</v>
      </c>
      <c r="C196" s="78" t="s">
        <v>304</v>
      </c>
      <c r="D196" s="90">
        <v>0.6</v>
      </c>
      <c r="E196" s="90">
        <v>0.73982737361282369</v>
      </c>
      <c r="F196" s="90">
        <v>0.6</v>
      </c>
      <c r="G196" s="90">
        <v>0.73982737361282369</v>
      </c>
      <c r="H196" s="79" t="s">
        <v>360</v>
      </c>
      <c r="I196" s="78" t="s">
        <v>367</v>
      </c>
      <c r="J196" s="79" t="s">
        <v>362</v>
      </c>
      <c r="K196" s="78" t="s">
        <v>363</v>
      </c>
      <c r="L196" s="79" t="s">
        <v>371</v>
      </c>
      <c r="M196" s="79" t="s">
        <v>376</v>
      </c>
      <c r="N196" s="78" t="s">
        <v>376</v>
      </c>
      <c r="O196" s="78">
        <v>1</v>
      </c>
      <c r="P196" s="78">
        <v>0</v>
      </c>
      <c r="Q196" s="177" t="s">
        <v>549</v>
      </c>
    </row>
    <row r="197" spans="2:17" ht="12" customHeight="1" x14ac:dyDescent="0.3">
      <c r="B197" s="78" t="s">
        <v>142</v>
      </c>
      <c r="C197" s="78" t="s">
        <v>304</v>
      </c>
      <c r="D197" s="90">
        <v>0.6</v>
      </c>
      <c r="E197" s="90">
        <v>0.73982737361282369</v>
      </c>
      <c r="F197" s="90">
        <v>0.6</v>
      </c>
      <c r="G197" s="90">
        <v>0.73982737361282369</v>
      </c>
      <c r="H197" s="79" t="s">
        <v>360</v>
      </c>
      <c r="I197" s="78" t="s">
        <v>367</v>
      </c>
      <c r="J197" s="79" t="s">
        <v>362</v>
      </c>
      <c r="K197" s="78" t="s">
        <v>363</v>
      </c>
      <c r="L197" s="79" t="s">
        <v>370</v>
      </c>
      <c r="M197" s="79" t="s">
        <v>376</v>
      </c>
      <c r="N197" s="78" t="s">
        <v>376</v>
      </c>
      <c r="O197" s="78">
        <v>1</v>
      </c>
      <c r="P197" s="78">
        <v>0</v>
      </c>
      <c r="Q197" s="178"/>
    </row>
    <row r="198" spans="2:17" ht="12" customHeight="1" x14ac:dyDescent="0.3">
      <c r="B198" s="83" t="s">
        <v>135</v>
      </c>
      <c r="C198" s="87" t="s">
        <v>305</v>
      </c>
      <c r="D198" s="90">
        <v>1.0402620200000001</v>
      </c>
      <c r="E198" s="90">
        <f t="shared" si="6"/>
        <v>1.4308968638239341</v>
      </c>
      <c r="F198" s="90">
        <v>1.0402620200000001</v>
      </c>
      <c r="G198" s="90">
        <f t="shared" si="7"/>
        <v>1.4308968638239341</v>
      </c>
      <c r="H198" s="87" t="s">
        <v>360</v>
      </c>
      <c r="I198" s="87" t="s">
        <v>364</v>
      </c>
      <c r="J198" s="87" t="s">
        <v>362</v>
      </c>
      <c r="K198" s="83" t="s">
        <v>363</v>
      </c>
      <c r="L198" s="87" t="s">
        <v>370</v>
      </c>
      <c r="M198" s="87" t="s">
        <v>376</v>
      </c>
      <c r="N198" s="83" t="s">
        <v>376</v>
      </c>
      <c r="O198" s="83">
        <v>0</v>
      </c>
      <c r="P198" s="83">
        <v>0</v>
      </c>
      <c r="Q198" s="158" t="s">
        <v>550</v>
      </c>
    </row>
    <row r="199" spans="2:17" ht="12" customHeight="1" x14ac:dyDescent="0.3">
      <c r="B199" s="84" t="s">
        <v>136</v>
      </c>
      <c r="C199" s="88" t="s">
        <v>306</v>
      </c>
      <c r="D199" s="90">
        <v>0.704167926</v>
      </c>
      <c r="E199" s="90">
        <f t="shared" si="6"/>
        <v>0.968594121045392</v>
      </c>
      <c r="F199" s="90">
        <v>0.704167926</v>
      </c>
      <c r="G199" s="90">
        <f t="shared" si="7"/>
        <v>0.968594121045392</v>
      </c>
      <c r="H199" s="88" t="s">
        <v>360</v>
      </c>
      <c r="I199" s="88" t="s">
        <v>364</v>
      </c>
      <c r="J199" s="88" t="s">
        <v>362</v>
      </c>
      <c r="K199" s="84" t="s">
        <v>363</v>
      </c>
      <c r="L199" s="88" t="s">
        <v>371</v>
      </c>
      <c r="M199" s="88" t="s">
        <v>459</v>
      </c>
      <c r="N199" s="84" t="s">
        <v>551</v>
      </c>
      <c r="O199" s="84">
        <v>0</v>
      </c>
      <c r="P199" s="84">
        <v>0</v>
      </c>
      <c r="Q199" s="161" t="s">
        <v>552</v>
      </c>
    </row>
    <row r="200" spans="2:17" ht="12" customHeight="1" x14ac:dyDescent="0.3">
      <c r="B200" s="83" t="s">
        <v>143</v>
      </c>
      <c r="C200" s="87" t="s">
        <v>307</v>
      </c>
      <c r="D200" s="90">
        <v>0.66383042000000003</v>
      </c>
      <c r="E200" s="90">
        <f t="shared" si="6"/>
        <v>0.91310924346629996</v>
      </c>
      <c r="F200" s="90">
        <v>0.66383042000000003</v>
      </c>
      <c r="G200" s="90">
        <f t="shared" si="7"/>
        <v>0.91310924346629996</v>
      </c>
      <c r="H200" s="87" t="s">
        <v>360</v>
      </c>
      <c r="I200" s="87" t="s">
        <v>366</v>
      </c>
      <c r="J200" s="87" t="s">
        <v>362</v>
      </c>
      <c r="K200" s="83" t="s">
        <v>363</v>
      </c>
      <c r="L200" s="87" t="s">
        <v>371</v>
      </c>
      <c r="M200" s="87" t="s">
        <v>376</v>
      </c>
      <c r="N200" s="83" t="s">
        <v>376</v>
      </c>
      <c r="O200" s="83">
        <v>1</v>
      </c>
      <c r="P200" s="83">
        <v>0</v>
      </c>
      <c r="Q200" s="158" t="s">
        <v>553</v>
      </c>
    </row>
    <row r="201" spans="2:17" ht="12" customHeight="1" x14ac:dyDescent="0.3">
      <c r="B201" s="83" t="s">
        <v>132</v>
      </c>
      <c r="C201" s="87" t="s">
        <v>308</v>
      </c>
      <c r="D201" s="90">
        <v>0.28999999999999998</v>
      </c>
      <c r="E201" s="90">
        <f t="shared" si="6"/>
        <v>0.39889958734525444</v>
      </c>
      <c r="F201" s="90">
        <v>0.28999999999999998</v>
      </c>
      <c r="G201" s="90">
        <f t="shared" si="7"/>
        <v>0.39889958734525444</v>
      </c>
      <c r="H201" s="87" t="s">
        <v>360</v>
      </c>
      <c r="I201" s="87" t="s">
        <v>364</v>
      </c>
      <c r="J201" s="87" t="s">
        <v>362</v>
      </c>
      <c r="K201" s="83" t="s">
        <v>363</v>
      </c>
      <c r="L201" s="87" t="s">
        <v>370</v>
      </c>
      <c r="M201" s="87" t="s">
        <v>554</v>
      </c>
      <c r="N201" s="83" t="s">
        <v>376</v>
      </c>
      <c r="O201" s="83">
        <v>0</v>
      </c>
      <c r="P201" s="83">
        <v>0</v>
      </c>
      <c r="Q201" s="160" t="s">
        <v>555</v>
      </c>
    </row>
    <row r="202" spans="2:17" ht="12" customHeight="1" x14ac:dyDescent="0.3">
      <c r="B202" s="84" t="s">
        <v>111</v>
      </c>
      <c r="C202" s="88" t="s">
        <v>309</v>
      </c>
      <c r="D202" s="90">
        <v>4.8008707900000003</v>
      </c>
      <c r="E202" s="90">
        <f t="shared" si="6"/>
        <v>6.60367371389271</v>
      </c>
      <c r="F202" s="90">
        <v>4.8008707900000003</v>
      </c>
      <c r="G202" s="90">
        <f t="shared" si="7"/>
        <v>6.60367371389271</v>
      </c>
      <c r="H202" s="88" t="s">
        <v>360</v>
      </c>
      <c r="I202" s="88" t="s">
        <v>364</v>
      </c>
      <c r="J202" s="88" t="s">
        <v>362</v>
      </c>
      <c r="K202" s="84" t="s">
        <v>363</v>
      </c>
      <c r="L202" s="88" t="s">
        <v>371</v>
      </c>
      <c r="M202" s="88" t="s">
        <v>376</v>
      </c>
      <c r="N202" s="84" t="s">
        <v>376</v>
      </c>
      <c r="O202" s="84">
        <v>0</v>
      </c>
      <c r="P202" s="84">
        <v>0</v>
      </c>
      <c r="Q202" s="161" t="s">
        <v>556</v>
      </c>
    </row>
    <row r="203" spans="2:17" ht="12" customHeight="1" x14ac:dyDescent="0.3">
      <c r="B203" s="83" t="s">
        <v>118</v>
      </c>
      <c r="C203" s="87" t="s">
        <v>310</v>
      </c>
      <c r="D203" s="90">
        <v>1.3519942899999999</v>
      </c>
      <c r="E203" s="90">
        <f t="shared" si="6"/>
        <v>1.8596895323246216</v>
      </c>
      <c r="F203" s="90">
        <v>1.3519942899999999</v>
      </c>
      <c r="G203" s="90">
        <f t="shared" si="7"/>
        <v>1.8596895323246216</v>
      </c>
      <c r="H203" s="87" t="s">
        <v>360</v>
      </c>
      <c r="I203" s="87" t="s">
        <v>364</v>
      </c>
      <c r="J203" s="87" t="s">
        <v>362</v>
      </c>
      <c r="K203" s="83" t="s">
        <v>363</v>
      </c>
      <c r="L203" s="87" t="s">
        <v>371</v>
      </c>
      <c r="M203" s="87" t="s">
        <v>415</v>
      </c>
      <c r="N203" s="83" t="s">
        <v>376</v>
      </c>
      <c r="O203" s="83">
        <v>0</v>
      </c>
      <c r="P203" s="83">
        <v>0</v>
      </c>
      <c r="Q203" s="158" t="s">
        <v>557</v>
      </c>
    </row>
    <row r="204" spans="2:17" ht="12" customHeight="1" x14ac:dyDescent="0.3">
      <c r="B204" s="84" t="s">
        <v>131</v>
      </c>
      <c r="C204" s="88" t="s">
        <v>311</v>
      </c>
      <c r="D204" s="90">
        <v>1.714037</v>
      </c>
      <c r="E204" s="90">
        <f t="shared" si="6"/>
        <v>2.3576850068775794</v>
      </c>
      <c r="F204" s="90">
        <v>1.714037</v>
      </c>
      <c r="G204" s="90">
        <f t="shared" si="7"/>
        <v>2.3576850068775794</v>
      </c>
      <c r="H204" s="88" t="s">
        <v>360</v>
      </c>
      <c r="I204" s="88" t="s">
        <v>366</v>
      </c>
      <c r="J204" s="88" t="s">
        <v>362</v>
      </c>
      <c r="K204" s="84" t="s">
        <v>363</v>
      </c>
      <c r="L204" s="88" t="s">
        <v>371</v>
      </c>
      <c r="M204" s="88" t="s">
        <v>415</v>
      </c>
      <c r="N204" s="84" t="s">
        <v>376</v>
      </c>
      <c r="O204" s="84">
        <v>0</v>
      </c>
      <c r="P204" s="84">
        <v>0</v>
      </c>
      <c r="Q204" s="161" t="s">
        <v>558</v>
      </c>
    </row>
    <row r="205" spans="2:17" ht="12" customHeight="1" x14ac:dyDescent="0.3">
      <c r="B205" s="83" t="s">
        <v>111</v>
      </c>
      <c r="C205" s="87" t="s">
        <v>312</v>
      </c>
      <c r="D205" s="90">
        <v>4.1596386699999996</v>
      </c>
      <c r="E205" s="90">
        <f t="shared" si="6"/>
        <v>5.7216487895460793</v>
      </c>
      <c r="F205" s="90">
        <v>4.1596386699999996</v>
      </c>
      <c r="G205" s="90">
        <f t="shared" si="7"/>
        <v>5.7216487895460793</v>
      </c>
      <c r="H205" s="87" t="s">
        <v>360</v>
      </c>
      <c r="I205" s="87" t="s">
        <v>364</v>
      </c>
      <c r="J205" s="87" t="s">
        <v>362</v>
      </c>
      <c r="K205" s="83" t="s">
        <v>363</v>
      </c>
      <c r="L205" s="87" t="s">
        <v>371</v>
      </c>
      <c r="M205" s="87" t="s">
        <v>418</v>
      </c>
      <c r="N205" s="83" t="s">
        <v>467</v>
      </c>
      <c r="O205" s="83">
        <v>0</v>
      </c>
      <c r="P205" s="83">
        <v>1</v>
      </c>
      <c r="Q205" s="158" t="s">
        <v>559</v>
      </c>
    </row>
    <row r="206" spans="2:17" ht="12" customHeight="1" x14ac:dyDescent="0.3">
      <c r="B206" s="84" t="s">
        <v>111</v>
      </c>
      <c r="C206" s="88" t="s">
        <v>313</v>
      </c>
      <c r="D206" s="90">
        <v>24.158481999999999</v>
      </c>
      <c r="E206" s="90">
        <f t="shared" si="6"/>
        <v>33.230374140302615</v>
      </c>
      <c r="F206" s="90">
        <v>24.158481999999999</v>
      </c>
      <c r="G206" s="90">
        <f t="shared" si="7"/>
        <v>33.230374140302615</v>
      </c>
      <c r="H206" s="88" t="s">
        <v>360</v>
      </c>
      <c r="I206" s="88" t="s">
        <v>367</v>
      </c>
      <c r="J206" s="88" t="s">
        <v>362</v>
      </c>
      <c r="K206" s="84" t="s">
        <v>363</v>
      </c>
      <c r="L206" s="88" t="s">
        <v>371</v>
      </c>
      <c r="M206" s="88" t="s">
        <v>376</v>
      </c>
      <c r="N206" s="84" t="s">
        <v>376</v>
      </c>
      <c r="O206" s="84">
        <v>0</v>
      </c>
      <c r="P206" s="84">
        <v>0</v>
      </c>
      <c r="Q206" s="161" t="s">
        <v>560</v>
      </c>
    </row>
    <row r="207" spans="2:17" ht="12" customHeight="1" x14ac:dyDescent="0.3">
      <c r="B207" s="83" t="s">
        <v>111</v>
      </c>
      <c r="C207" s="87" t="s">
        <v>314</v>
      </c>
      <c r="D207" s="90">
        <v>1.3812437700000002</v>
      </c>
      <c r="E207" s="90">
        <f t="shared" si="6"/>
        <v>1.8999226547455299</v>
      </c>
      <c r="F207" s="90">
        <v>1.3812437700000002</v>
      </c>
      <c r="G207" s="90">
        <f t="shared" si="7"/>
        <v>1.8999226547455299</v>
      </c>
      <c r="H207" s="87" t="s">
        <v>360</v>
      </c>
      <c r="I207" s="87" t="s">
        <v>364</v>
      </c>
      <c r="J207" s="87" t="s">
        <v>362</v>
      </c>
      <c r="K207" s="83" t="s">
        <v>363</v>
      </c>
      <c r="L207" s="87" t="s">
        <v>371</v>
      </c>
      <c r="M207" s="87" t="s">
        <v>418</v>
      </c>
      <c r="N207" s="83" t="s">
        <v>467</v>
      </c>
      <c r="O207" s="83">
        <v>0</v>
      </c>
      <c r="P207" s="83">
        <v>0</v>
      </c>
      <c r="Q207" s="158" t="s">
        <v>561</v>
      </c>
    </row>
    <row r="208" spans="2:17" ht="12" customHeight="1" x14ac:dyDescent="0.3">
      <c r="B208" s="84" t="s">
        <v>111</v>
      </c>
      <c r="C208" s="88" t="s">
        <v>315</v>
      </c>
      <c r="D208" s="90">
        <v>0.44162509999999999</v>
      </c>
      <c r="E208" s="90">
        <f t="shared" si="6"/>
        <v>0.60746231086657498</v>
      </c>
      <c r="F208" s="90">
        <v>0.44162509999999999</v>
      </c>
      <c r="G208" s="90">
        <f t="shared" si="7"/>
        <v>0.60746231086657498</v>
      </c>
      <c r="H208" s="88" t="s">
        <v>360</v>
      </c>
      <c r="I208" s="88" t="s">
        <v>364</v>
      </c>
      <c r="J208" s="88" t="s">
        <v>362</v>
      </c>
      <c r="K208" s="84" t="s">
        <v>363</v>
      </c>
      <c r="L208" s="88" t="s">
        <v>371</v>
      </c>
      <c r="M208" s="88" t="s">
        <v>376</v>
      </c>
      <c r="N208" s="84" t="s">
        <v>376</v>
      </c>
      <c r="O208" s="84">
        <v>0</v>
      </c>
      <c r="P208" s="84">
        <v>0</v>
      </c>
      <c r="Q208" s="175" t="s">
        <v>562</v>
      </c>
    </row>
    <row r="209" spans="2:17" ht="12" customHeight="1" x14ac:dyDescent="0.3">
      <c r="B209" s="83" t="s">
        <v>111</v>
      </c>
      <c r="C209" s="87" t="s">
        <v>315</v>
      </c>
      <c r="D209" s="90">
        <v>0.18926789999999999</v>
      </c>
      <c r="E209" s="90">
        <f t="shared" si="6"/>
        <v>0.26034099037138925</v>
      </c>
      <c r="F209" s="90">
        <v>0.18926789999999999</v>
      </c>
      <c r="G209" s="90">
        <f t="shared" si="7"/>
        <v>0.26034099037138925</v>
      </c>
      <c r="H209" s="87" t="s">
        <v>360</v>
      </c>
      <c r="I209" s="87" t="s">
        <v>364</v>
      </c>
      <c r="J209" s="87" t="s">
        <v>362</v>
      </c>
      <c r="K209" s="83" t="s">
        <v>363</v>
      </c>
      <c r="L209" s="87" t="s">
        <v>370</v>
      </c>
      <c r="M209" s="87" t="s">
        <v>376</v>
      </c>
      <c r="N209" s="83" t="s">
        <v>376</v>
      </c>
      <c r="O209" s="83">
        <v>0</v>
      </c>
      <c r="P209" s="83">
        <v>0</v>
      </c>
      <c r="Q209" s="176"/>
    </row>
    <row r="210" spans="2:17" ht="12" customHeight="1" x14ac:dyDescent="0.3">
      <c r="B210" s="84" t="s">
        <v>144</v>
      </c>
      <c r="C210" s="88" t="s">
        <v>316</v>
      </c>
      <c r="D210" s="90">
        <v>0.43964124300000001</v>
      </c>
      <c r="E210" s="90">
        <f t="shared" si="6"/>
        <v>0.60473348418156814</v>
      </c>
      <c r="F210" s="90">
        <v>0.43964124300000001</v>
      </c>
      <c r="G210" s="90">
        <f t="shared" si="7"/>
        <v>0.60473348418156814</v>
      </c>
      <c r="H210" s="88" t="s">
        <v>360</v>
      </c>
      <c r="I210" s="88" t="s">
        <v>364</v>
      </c>
      <c r="J210" s="88" t="s">
        <v>362</v>
      </c>
      <c r="K210" s="84" t="s">
        <v>363</v>
      </c>
      <c r="L210" s="88" t="s">
        <v>371</v>
      </c>
      <c r="M210" s="88" t="s">
        <v>418</v>
      </c>
      <c r="N210" s="84" t="s">
        <v>376</v>
      </c>
      <c r="O210" s="84">
        <v>0</v>
      </c>
      <c r="P210" s="84">
        <v>0</v>
      </c>
      <c r="Q210" s="175" t="s">
        <v>563</v>
      </c>
    </row>
    <row r="211" spans="2:17" ht="12" customHeight="1" x14ac:dyDescent="0.3">
      <c r="B211" s="83" t="s">
        <v>144</v>
      </c>
      <c r="C211" s="87" t="s">
        <v>316</v>
      </c>
      <c r="D211" s="90">
        <v>4.8849027000000003E-2</v>
      </c>
      <c r="E211" s="90">
        <f t="shared" si="6"/>
        <v>6.7192609353507571E-2</v>
      </c>
      <c r="F211" s="90">
        <v>4.8849027000000003E-2</v>
      </c>
      <c r="G211" s="90">
        <f t="shared" si="7"/>
        <v>6.7192609353507571E-2</v>
      </c>
      <c r="H211" s="87" t="s">
        <v>360</v>
      </c>
      <c r="I211" s="87" t="s">
        <v>364</v>
      </c>
      <c r="J211" s="87" t="s">
        <v>362</v>
      </c>
      <c r="K211" s="83" t="s">
        <v>363</v>
      </c>
      <c r="L211" s="87" t="s">
        <v>370</v>
      </c>
      <c r="M211" s="87" t="s">
        <v>418</v>
      </c>
      <c r="N211" s="83" t="s">
        <v>376</v>
      </c>
      <c r="O211" s="83">
        <v>0</v>
      </c>
      <c r="P211" s="83">
        <v>0</v>
      </c>
      <c r="Q211" s="176"/>
    </row>
    <row r="212" spans="2:17" ht="12" customHeight="1" x14ac:dyDescent="0.3">
      <c r="B212" s="84" t="s">
        <v>113</v>
      </c>
      <c r="C212" s="88" t="s">
        <v>317</v>
      </c>
      <c r="D212" s="90">
        <v>17.696274587999998</v>
      </c>
      <c r="E212" s="90">
        <f t="shared" si="6"/>
        <v>24.341505623108663</v>
      </c>
      <c r="F212" s="90">
        <v>17.696274587999998</v>
      </c>
      <c r="G212" s="90">
        <f t="shared" si="7"/>
        <v>24.341505623108663</v>
      </c>
      <c r="H212" s="88" t="s">
        <v>360</v>
      </c>
      <c r="I212" s="88" t="s">
        <v>366</v>
      </c>
      <c r="J212" s="88" t="s">
        <v>362</v>
      </c>
      <c r="K212" s="84" t="s">
        <v>363</v>
      </c>
      <c r="L212" s="88" t="s">
        <v>371</v>
      </c>
      <c r="M212" s="88" t="s">
        <v>376</v>
      </c>
      <c r="N212" s="84" t="s">
        <v>376</v>
      </c>
      <c r="O212" s="84">
        <v>0</v>
      </c>
      <c r="P212" s="84">
        <v>0</v>
      </c>
      <c r="Q212" s="175" t="s">
        <v>564</v>
      </c>
    </row>
    <row r="213" spans="2:17" ht="12" customHeight="1" x14ac:dyDescent="0.3">
      <c r="B213" s="83" t="s">
        <v>113</v>
      </c>
      <c r="C213" s="87" t="s">
        <v>317</v>
      </c>
      <c r="D213" s="90">
        <v>11.797516392</v>
      </c>
      <c r="E213" s="90">
        <f t="shared" si="6"/>
        <v>16.227670415405779</v>
      </c>
      <c r="F213" s="90">
        <v>11.797516392</v>
      </c>
      <c r="G213" s="90">
        <f t="shared" si="7"/>
        <v>16.227670415405779</v>
      </c>
      <c r="H213" s="87" t="s">
        <v>360</v>
      </c>
      <c r="I213" s="87" t="s">
        <v>366</v>
      </c>
      <c r="J213" s="87" t="s">
        <v>362</v>
      </c>
      <c r="K213" s="83" t="s">
        <v>363</v>
      </c>
      <c r="L213" s="87" t="s">
        <v>370</v>
      </c>
      <c r="M213" s="87" t="s">
        <v>376</v>
      </c>
      <c r="N213" s="83" t="s">
        <v>376</v>
      </c>
      <c r="O213" s="83">
        <v>0</v>
      </c>
      <c r="P213" s="83">
        <v>0</v>
      </c>
      <c r="Q213" s="176"/>
    </row>
    <row r="214" spans="2:17" ht="12" customHeight="1" x14ac:dyDescent="0.3">
      <c r="B214" s="84" t="s">
        <v>117</v>
      </c>
      <c r="C214" s="88" t="s">
        <v>318</v>
      </c>
      <c r="D214" s="90">
        <v>0.36397848799999999</v>
      </c>
      <c r="E214" s="90">
        <f t="shared" ref="E214:E266" si="8">D214/0.727</f>
        <v>0.50065816781292982</v>
      </c>
      <c r="F214" s="90">
        <v>0.36397848799999999</v>
      </c>
      <c r="G214" s="90">
        <f t="shared" ref="G214:G266" si="9">F214/0.727</f>
        <v>0.50065816781292982</v>
      </c>
      <c r="H214" s="88" t="s">
        <v>360</v>
      </c>
      <c r="I214" s="88" t="s">
        <v>366</v>
      </c>
      <c r="J214" s="88" t="s">
        <v>362</v>
      </c>
      <c r="K214" s="84" t="s">
        <v>363</v>
      </c>
      <c r="L214" s="88" t="s">
        <v>371</v>
      </c>
      <c r="M214" s="88" t="s">
        <v>376</v>
      </c>
      <c r="N214" s="84" t="s">
        <v>376</v>
      </c>
      <c r="O214" s="84">
        <v>0</v>
      </c>
      <c r="P214" s="84">
        <v>0</v>
      </c>
      <c r="Q214" s="175" t="s">
        <v>565</v>
      </c>
    </row>
    <row r="215" spans="2:17" ht="12" customHeight="1" x14ac:dyDescent="0.3">
      <c r="B215" s="83" t="s">
        <v>117</v>
      </c>
      <c r="C215" s="87" t="s">
        <v>318</v>
      </c>
      <c r="D215" s="90">
        <v>9.0994621999999997E-2</v>
      </c>
      <c r="E215" s="90">
        <f t="shared" si="8"/>
        <v>0.12516454195323246</v>
      </c>
      <c r="F215" s="90">
        <v>9.0994621999999997E-2</v>
      </c>
      <c r="G215" s="90">
        <f t="shared" si="9"/>
        <v>0.12516454195323246</v>
      </c>
      <c r="H215" s="87" t="s">
        <v>360</v>
      </c>
      <c r="I215" s="87" t="s">
        <v>366</v>
      </c>
      <c r="J215" s="87" t="s">
        <v>362</v>
      </c>
      <c r="K215" s="83" t="s">
        <v>363</v>
      </c>
      <c r="L215" s="87" t="s">
        <v>370</v>
      </c>
      <c r="M215" s="87" t="s">
        <v>376</v>
      </c>
      <c r="N215" s="83" t="s">
        <v>376</v>
      </c>
      <c r="O215" s="83">
        <v>0</v>
      </c>
      <c r="P215" s="83">
        <v>0</v>
      </c>
      <c r="Q215" s="176"/>
    </row>
    <row r="216" spans="2:17" ht="12" customHeight="1" x14ac:dyDescent="0.3">
      <c r="B216" s="84" t="s">
        <v>133</v>
      </c>
      <c r="C216" s="88" t="s">
        <v>319</v>
      </c>
      <c r="D216" s="90">
        <v>4.0371750000000004</v>
      </c>
      <c r="E216" s="90">
        <f t="shared" si="8"/>
        <v>5.5531980742778551</v>
      </c>
      <c r="F216" s="90">
        <v>4.0371750000000004</v>
      </c>
      <c r="G216" s="90">
        <f t="shared" si="9"/>
        <v>5.5531980742778551</v>
      </c>
      <c r="H216" s="88" t="s">
        <v>360</v>
      </c>
      <c r="I216" s="88" t="s">
        <v>364</v>
      </c>
      <c r="J216" s="88" t="s">
        <v>362</v>
      </c>
      <c r="K216" s="84" t="s">
        <v>363</v>
      </c>
      <c r="L216" s="88" t="s">
        <v>371</v>
      </c>
      <c r="M216" s="88" t="s">
        <v>459</v>
      </c>
      <c r="N216" s="84" t="s">
        <v>376</v>
      </c>
      <c r="O216" s="84">
        <v>0</v>
      </c>
      <c r="P216" s="84">
        <v>0</v>
      </c>
      <c r="Q216" s="161" t="s">
        <v>566</v>
      </c>
    </row>
    <row r="217" spans="2:17" ht="12" customHeight="1" x14ac:dyDescent="0.3">
      <c r="B217" s="83" t="s">
        <v>111</v>
      </c>
      <c r="C217" s="87" t="s">
        <v>320</v>
      </c>
      <c r="D217" s="90">
        <v>9.9878399999999996E-3</v>
      </c>
      <c r="E217" s="90">
        <f t="shared" si="8"/>
        <v>1.3738431911966987E-2</v>
      </c>
      <c r="F217" s="90">
        <v>9.9878399999999996E-3</v>
      </c>
      <c r="G217" s="90">
        <f t="shared" si="9"/>
        <v>1.3738431911966987E-2</v>
      </c>
      <c r="H217" s="87" t="s">
        <v>360</v>
      </c>
      <c r="I217" s="87" t="s">
        <v>364</v>
      </c>
      <c r="J217" s="87" t="s">
        <v>362</v>
      </c>
      <c r="K217" s="83" t="s">
        <v>363</v>
      </c>
      <c r="L217" s="87" t="s">
        <v>371</v>
      </c>
      <c r="M217" s="87" t="s">
        <v>376</v>
      </c>
      <c r="N217" s="83" t="s">
        <v>376</v>
      </c>
      <c r="O217" s="83">
        <v>0</v>
      </c>
      <c r="P217" s="83">
        <v>0</v>
      </c>
      <c r="Q217" s="171" t="s">
        <v>567</v>
      </c>
    </row>
    <row r="218" spans="2:17" ht="12" customHeight="1" x14ac:dyDescent="0.3">
      <c r="B218" s="84" t="s">
        <v>111</v>
      </c>
      <c r="C218" s="88" t="s">
        <v>320</v>
      </c>
      <c r="D218" s="90">
        <v>9.9878399999999996E-3</v>
      </c>
      <c r="E218" s="90">
        <f t="shared" si="8"/>
        <v>1.3738431911966987E-2</v>
      </c>
      <c r="F218" s="90">
        <v>9.9878399999999996E-3</v>
      </c>
      <c r="G218" s="90">
        <f t="shared" si="9"/>
        <v>1.3738431911966987E-2</v>
      </c>
      <c r="H218" s="88" t="s">
        <v>360</v>
      </c>
      <c r="I218" s="88" t="s">
        <v>364</v>
      </c>
      <c r="J218" s="88" t="s">
        <v>362</v>
      </c>
      <c r="K218" s="84" t="s">
        <v>363</v>
      </c>
      <c r="L218" s="88" t="s">
        <v>370</v>
      </c>
      <c r="M218" s="88" t="s">
        <v>376</v>
      </c>
      <c r="N218" s="84" t="s">
        <v>376</v>
      </c>
      <c r="O218" s="84">
        <v>0</v>
      </c>
      <c r="P218" s="84">
        <v>0</v>
      </c>
      <c r="Q218" s="172"/>
    </row>
    <row r="219" spans="2:17" ht="12" customHeight="1" x14ac:dyDescent="0.3">
      <c r="B219" s="83" t="s">
        <v>113</v>
      </c>
      <c r="C219" s="87" t="s">
        <v>321</v>
      </c>
      <c r="D219" s="90">
        <v>-1.6</v>
      </c>
      <c r="E219" s="90">
        <f t="shared" si="8"/>
        <v>-2.2008253094910595</v>
      </c>
      <c r="F219" s="90">
        <v>-1.6</v>
      </c>
      <c r="G219" s="90">
        <f t="shared" si="9"/>
        <v>-2.2008253094910595</v>
      </c>
      <c r="H219" s="87" t="s">
        <v>360</v>
      </c>
      <c r="I219" s="87" t="s">
        <v>367</v>
      </c>
      <c r="J219" s="87" t="s">
        <v>362</v>
      </c>
      <c r="K219" s="83" t="s">
        <v>363</v>
      </c>
      <c r="L219" s="87" t="s">
        <v>371</v>
      </c>
      <c r="M219" s="87" t="s">
        <v>376</v>
      </c>
      <c r="N219" s="83" t="s">
        <v>376</v>
      </c>
      <c r="O219" s="83">
        <v>0</v>
      </c>
      <c r="P219" s="83">
        <v>0</v>
      </c>
      <c r="Q219" s="158" t="s">
        <v>568</v>
      </c>
    </row>
    <row r="220" spans="2:17" ht="12" customHeight="1" x14ac:dyDescent="0.3">
      <c r="B220" s="84" t="s">
        <v>111</v>
      </c>
      <c r="C220" s="88" t="s">
        <v>322</v>
      </c>
      <c r="D220" s="90">
        <v>1.8084359999999999</v>
      </c>
      <c r="E220" s="90">
        <f t="shared" si="8"/>
        <v>2.4875323246217333</v>
      </c>
      <c r="F220" s="90">
        <v>1.8084359999999999</v>
      </c>
      <c r="G220" s="90">
        <f t="shared" si="9"/>
        <v>2.4875323246217333</v>
      </c>
      <c r="H220" s="88" t="s">
        <v>360</v>
      </c>
      <c r="I220" s="88" t="s">
        <v>366</v>
      </c>
      <c r="J220" s="88" t="s">
        <v>362</v>
      </c>
      <c r="K220" s="84" t="s">
        <v>363</v>
      </c>
      <c r="L220" s="88" t="s">
        <v>371</v>
      </c>
      <c r="M220" s="88" t="s">
        <v>415</v>
      </c>
      <c r="N220" s="84" t="s">
        <v>569</v>
      </c>
      <c r="O220" s="84">
        <v>0</v>
      </c>
      <c r="P220" s="84">
        <v>0</v>
      </c>
      <c r="Q220" s="161" t="s">
        <v>570</v>
      </c>
    </row>
    <row r="221" spans="2:17" ht="12" customHeight="1" x14ac:dyDescent="0.3">
      <c r="B221" s="83" t="s">
        <v>139</v>
      </c>
      <c r="C221" s="87" t="s">
        <v>323</v>
      </c>
      <c r="D221" s="90">
        <v>0.89250882899999995</v>
      </c>
      <c r="E221" s="90">
        <f t="shared" si="8"/>
        <v>1.2276600123796424</v>
      </c>
      <c r="F221" s="90">
        <v>0.89250882899999995</v>
      </c>
      <c r="G221" s="90">
        <f t="shared" si="9"/>
        <v>1.2276600123796424</v>
      </c>
      <c r="H221" s="87" t="s">
        <v>360</v>
      </c>
      <c r="I221" s="87" t="s">
        <v>364</v>
      </c>
      <c r="J221" s="87" t="s">
        <v>362</v>
      </c>
      <c r="K221" s="83" t="s">
        <v>363</v>
      </c>
      <c r="L221" s="87" t="s">
        <v>371</v>
      </c>
      <c r="M221" s="87" t="s">
        <v>459</v>
      </c>
      <c r="N221" s="83" t="s">
        <v>376</v>
      </c>
      <c r="O221" s="83">
        <v>0</v>
      </c>
      <c r="P221" s="83">
        <v>0</v>
      </c>
      <c r="Q221" s="158" t="s">
        <v>571</v>
      </c>
    </row>
    <row r="222" spans="2:17" ht="12" customHeight="1" x14ac:dyDescent="0.3">
      <c r="B222" s="84" t="s">
        <v>133</v>
      </c>
      <c r="C222" s="88" t="s">
        <v>324</v>
      </c>
      <c r="D222" s="90">
        <v>4.6879812899999997</v>
      </c>
      <c r="E222" s="90">
        <f t="shared" si="8"/>
        <v>6.4483924209078403</v>
      </c>
      <c r="F222" s="90">
        <v>4.6879812899999997</v>
      </c>
      <c r="G222" s="90">
        <f t="shared" si="9"/>
        <v>6.4483924209078403</v>
      </c>
      <c r="H222" s="88" t="s">
        <v>360</v>
      </c>
      <c r="I222" s="88" t="s">
        <v>366</v>
      </c>
      <c r="J222" s="88" t="s">
        <v>362</v>
      </c>
      <c r="K222" s="84" t="s">
        <v>363</v>
      </c>
      <c r="L222" s="88" t="s">
        <v>371</v>
      </c>
      <c r="M222" s="88" t="s">
        <v>459</v>
      </c>
      <c r="N222" s="84" t="s">
        <v>376</v>
      </c>
      <c r="O222" s="84">
        <v>0</v>
      </c>
      <c r="P222" s="84">
        <v>0</v>
      </c>
      <c r="Q222" s="161" t="s">
        <v>487</v>
      </c>
    </row>
    <row r="223" spans="2:17" ht="12" customHeight="1" x14ac:dyDescent="0.3">
      <c r="B223" s="83" t="s">
        <v>122</v>
      </c>
      <c r="C223" s="87" t="s">
        <v>325</v>
      </c>
      <c r="D223" s="90">
        <v>1.2921860554999998</v>
      </c>
      <c r="E223" s="90">
        <f t="shared" si="8"/>
        <v>1.7774223596973862</v>
      </c>
      <c r="F223" s="90">
        <v>1.2921860554999998</v>
      </c>
      <c r="G223" s="90">
        <f t="shared" si="9"/>
        <v>1.7774223596973862</v>
      </c>
      <c r="H223" s="87" t="s">
        <v>360</v>
      </c>
      <c r="I223" s="87" t="s">
        <v>366</v>
      </c>
      <c r="J223" s="87" t="s">
        <v>362</v>
      </c>
      <c r="K223" s="83" t="s">
        <v>363</v>
      </c>
      <c r="L223" s="87" t="s">
        <v>371</v>
      </c>
      <c r="M223" s="87" t="s">
        <v>376</v>
      </c>
      <c r="N223" s="83" t="s">
        <v>376</v>
      </c>
      <c r="O223" s="83">
        <v>0</v>
      </c>
      <c r="P223" s="83">
        <v>0</v>
      </c>
      <c r="Q223" s="171" t="s">
        <v>572</v>
      </c>
    </row>
    <row r="224" spans="2:17" ht="12" customHeight="1" x14ac:dyDescent="0.3">
      <c r="B224" s="84" t="s">
        <v>122</v>
      </c>
      <c r="C224" s="88" t="s">
        <v>325</v>
      </c>
      <c r="D224" s="90">
        <v>1.2921860554999998</v>
      </c>
      <c r="E224" s="90">
        <f t="shared" si="8"/>
        <v>1.7774223596973862</v>
      </c>
      <c r="F224" s="90">
        <v>1.2921860554999998</v>
      </c>
      <c r="G224" s="90">
        <f t="shared" si="9"/>
        <v>1.7774223596973862</v>
      </c>
      <c r="H224" s="88" t="s">
        <v>360</v>
      </c>
      <c r="I224" s="88" t="s">
        <v>366</v>
      </c>
      <c r="J224" s="88" t="s">
        <v>362</v>
      </c>
      <c r="K224" s="84" t="s">
        <v>363</v>
      </c>
      <c r="L224" s="88" t="s">
        <v>370</v>
      </c>
      <c r="M224" s="88" t="s">
        <v>376</v>
      </c>
      <c r="N224" s="84" t="s">
        <v>376</v>
      </c>
      <c r="O224" s="84">
        <v>0</v>
      </c>
      <c r="P224" s="84">
        <v>0</v>
      </c>
      <c r="Q224" s="172"/>
    </row>
    <row r="225" spans="2:17" ht="12" customHeight="1" x14ac:dyDescent="0.3">
      <c r="B225" s="83" t="s">
        <v>111</v>
      </c>
      <c r="C225" s="87" t="s">
        <v>326</v>
      </c>
      <c r="D225" s="90">
        <v>1.8360000000000001</v>
      </c>
      <c r="E225" s="90">
        <f t="shared" si="8"/>
        <v>2.5254470426409905</v>
      </c>
      <c r="F225" s="90">
        <v>1.8360000000000001</v>
      </c>
      <c r="G225" s="90">
        <f t="shared" si="9"/>
        <v>2.5254470426409905</v>
      </c>
      <c r="H225" s="87" t="s">
        <v>360</v>
      </c>
      <c r="I225" s="87" t="s">
        <v>366</v>
      </c>
      <c r="J225" s="87" t="s">
        <v>362</v>
      </c>
      <c r="K225" s="83" t="s">
        <v>363</v>
      </c>
      <c r="L225" s="87" t="s">
        <v>371</v>
      </c>
      <c r="M225" s="87" t="s">
        <v>376</v>
      </c>
      <c r="N225" s="83" t="s">
        <v>376</v>
      </c>
      <c r="O225" s="83">
        <v>0</v>
      </c>
      <c r="P225" s="83">
        <v>0</v>
      </c>
      <c r="Q225" s="171" t="s">
        <v>573</v>
      </c>
    </row>
    <row r="226" spans="2:17" ht="12" customHeight="1" x14ac:dyDescent="0.3">
      <c r="B226" s="84" t="s">
        <v>111</v>
      </c>
      <c r="C226" s="88" t="s">
        <v>326</v>
      </c>
      <c r="D226" s="90">
        <v>0.20399999999999999</v>
      </c>
      <c r="E226" s="90">
        <f t="shared" si="8"/>
        <v>0.28060522696011003</v>
      </c>
      <c r="F226" s="90">
        <v>0.20399999999999999</v>
      </c>
      <c r="G226" s="90">
        <f t="shared" si="9"/>
        <v>0.28060522696011003</v>
      </c>
      <c r="H226" s="88" t="s">
        <v>360</v>
      </c>
      <c r="I226" s="88" t="s">
        <v>366</v>
      </c>
      <c r="J226" s="88" t="s">
        <v>362</v>
      </c>
      <c r="K226" s="84" t="s">
        <v>363</v>
      </c>
      <c r="L226" s="88" t="s">
        <v>370</v>
      </c>
      <c r="M226" s="88" t="s">
        <v>376</v>
      </c>
      <c r="N226" s="84" t="s">
        <v>376</v>
      </c>
      <c r="O226" s="84">
        <v>0</v>
      </c>
      <c r="P226" s="84">
        <v>0</v>
      </c>
      <c r="Q226" s="172"/>
    </row>
    <row r="227" spans="2:17" ht="12" customHeight="1" x14ac:dyDescent="0.3">
      <c r="B227" s="83" t="s">
        <v>120</v>
      </c>
      <c r="C227" s="87" t="s">
        <v>327</v>
      </c>
      <c r="D227" s="90">
        <v>1.0529471400000001</v>
      </c>
      <c r="E227" s="90">
        <f t="shared" si="8"/>
        <v>1.4483454470426411</v>
      </c>
      <c r="F227" s="90">
        <v>1.0529471400000001</v>
      </c>
      <c r="G227" s="90">
        <f t="shared" si="9"/>
        <v>1.4483454470426411</v>
      </c>
      <c r="H227" s="87" t="s">
        <v>360</v>
      </c>
      <c r="I227" s="87" t="s">
        <v>364</v>
      </c>
      <c r="J227" s="87" t="s">
        <v>362</v>
      </c>
      <c r="K227" s="83" t="s">
        <v>363</v>
      </c>
      <c r="L227" s="87" t="s">
        <v>371</v>
      </c>
      <c r="M227" s="87" t="s">
        <v>415</v>
      </c>
      <c r="N227" s="83" t="s">
        <v>376</v>
      </c>
      <c r="O227" s="83">
        <v>1</v>
      </c>
      <c r="P227" s="83">
        <v>0</v>
      </c>
      <c r="Q227" s="171" t="s">
        <v>574</v>
      </c>
    </row>
    <row r="228" spans="2:17" ht="12" customHeight="1" x14ac:dyDescent="0.3">
      <c r="B228" s="84" t="s">
        <v>120</v>
      </c>
      <c r="C228" s="88" t="s">
        <v>327</v>
      </c>
      <c r="D228" s="90">
        <v>0.45126306000000005</v>
      </c>
      <c r="E228" s="90">
        <f t="shared" si="8"/>
        <v>0.62071947730398913</v>
      </c>
      <c r="F228" s="90">
        <v>0.45126306000000005</v>
      </c>
      <c r="G228" s="90">
        <f t="shared" si="9"/>
        <v>0.62071947730398913</v>
      </c>
      <c r="H228" s="88" t="s">
        <v>360</v>
      </c>
      <c r="I228" s="88" t="s">
        <v>364</v>
      </c>
      <c r="J228" s="88" t="s">
        <v>362</v>
      </c>
      <c r="K228" s="84" t="s">
        <v>363</v>
      </c>
      <c r="L228" s="88" t="s">
        <v>370</v>
      </c>
      <c r="M228" s="88" t="s">
        <v>415</v>
      </c>
      <c r="N228" s="84" t="s">
        <v>376</v>
      </c>
      <c r="O228" s="84">
        <v>1</v>
      </c>
      <c r="P228" s="84">
        <v>0</v>
      </c>
      <c r="Q228" s="172"/>
    </row>
    <row r="229" spans="2:17" ht="12" customHeight="1" x14ac:dyDescent="0.3">
      <c r="B229" s="83" t="s">
        <v>124</v>
      </c>
      <c r="C229" s="87" t="s">
        <v>328</v>
      </c>
      <c r="D229" s="90">
        <v>1.1685140219999999</v>
      </c>
      <c r="E229" s="90">
        <f t="shared" si="8"/>
        <v>1.6073095213204951</v>
      </c>
      <c r="F229" s="90">
        <v>1.1685140219999999</v>
      </c>
      <c r="G229" s="90">
        <f t="shared" si="9"/>
        <v>1.6073095213204951</v>
      </c>
      <c r="H229" s="87" t="s">
        <v>360</v>
      </c>
      <c r="I229" s="87" t="s">
        <v>366</v>
      </c>
      <c r="J229" s="87" t="s">
        <v>362</v>
      </c>
      <c r="K229" s="83" t="s">
        <v>363</v>
      </c>
      <c r="L229" s="87" t="s">
        <v>371</v>
      </c>
      <c r="M229" s="87" t="s">
        <v>376</v>
      </c>
      <c r="N229" s="83" t="s">
        <v>376</v>
      </c>
      <c r="O229" s="83">
        <v>0</v>
      </c>
      <c r="P229" s="83">
        <v>0</v>
      </c>
      <c r="Q229" s="171" t="s">
        <v>575</v>
      </c>
    </row>
    <row r="230" spans="2:17" ht="12" customHeight="1" x14ac:dyDescent="0.3">
      <c r="B230" s="84" t="s">
        <v>124</v>
      </c>
      <c r="C230" s="88" t="s">
        <v>328</v>
      </c>
      <c r="D230" s="90">
        <v>0.62919985799999989</v>
      </c>
      <c r="E230" s="90">
        <f t="shared" si="8"/>
        <v>0.86547435763411262</v>
      </c>
      <c r="F230" s="90">
        <v>0.62919985799999989</v>
      </c>
      <c r="G230" s="90">
        <f t="shared" si="9"/>
        <v>0.86547435763411262</v>
      </c>
      <c r="H230" s="88" t="s">
        <v>360</v>
      </c>
      <c r="I230" s="88" t="s">
        <v>366</v>
      </c>
      <c r="J230" s="88" t="s">
        <v>362</v>
      </c>
      <c r="K230" s="84" t="s">
        <v>363</v>
      </c>
      <c r="L230" s="88" t="s">
        <v>370</v>
      </c>
      <c r="M230" s="88" t="s">
        <v>376</v>
      </c>
      <c r="N230" s="84" t="s">
        <v>376</v>
      </c>
      <c r="O230" s="84">
        <v>0</v>
      </c>
      <c r="P230" s="84">
        <v>0</v>
      </c>
      <c r="Q230" s="172"/>
    </row>
    <row r="231" spans="2:17" ht="12" customHeight="1" x14ac:dyDescent="0.3">
      <c r="B231" s="83" t="s">
        <v>121</v>
      </c>
      <c r="C231" s="87" t="s">
        <v>329</v>
      </c>
      <c r="D231" s="90">
        <v>9.0998631089999993</v>
      </c>
      <c r="E231" s="90">
        <f t="shared" si="8"/>
        <v>12.517005651994497</v>
      </c>
      <c r="F231" s="90">
        <v>9.0998631089999993</v>
      </c>
      <c r="G231" s="90">
        <f t="shared" si="9"/>
        <v>12.517005651994497</v>
      </c>
      <c r="H231" s="87" t="s">
        <v>360</v>
      </c>
      <c r="I231" s="87" t="s">
        <v>364</v>
      </c>
      <c r="J231" s="87" t="s">
        <v>362</v>
      </c>
      <c r="K231" s="83" t="s">
        <v>363</v>
      </c>
      <c r="L231" s="87" t="s">
        <v>371</v>
      </c>
      <c r="M231" s="87" t="s">
        <v>459</v>
      </c>
      <c r="N231" s="83" t="s">
        <v>376</v>
      </c>
      <c r="O231" s="83">
        <v>0</v>
      </c>
      <c r="P231" s="83">
        <v>0</v>
      </c>
      <c r="Q231" s="158" t="s">
        <v>576</v>
      </c>
    </row>
    <row r="232" spans="2:17" ht="12" customHeight="1" x14ac:dyDescent="0.3">
      <c r="B232" s="84" t="s">
        <v>135</v>
      </c>
      <c r="C232" s="88" t="s">
        <v>330</v>
      </c>
      <c r="D232" s="90">
        <v>1.8450821000000003E-2</v>
      </c>
      <c r="E232" s="90">
        <f t="shared" si="8"/>
        <v>2.5379396148555711E-2</v>
      </c>
      <c r="F232" s="90">
        <v>1.8450821000000003E-2</v>
      </c>
      <c r="G232" s="90">
        <f t="shared" si="9"/>
        <v>2.5379396148555711E-2</v>
      </c>
      <c r="H232" s="88" t="s">
        <v>360</v>
      </c>
      <c r="I232" s="88" t="s">
        <v>364</v>
      </c>
      <c r="J232" s="88" t="s">
        <v>362</v>
      </c>
      <c r="K232" s="84" t="s">
        <v>363</v>
      </c>
      <c r="L232" s="88" t="s">
        <v>371</v>
      </c>
      <c r="M232" s="88" t="s">
        <v>376</v>
      </c>
      <c r="N232" s="84" t="s">
        <v>376</v>
      </c>
      <c r="O232" s="84">
        <v>0</v>
      </c>
      <c r="P232" s="84">
        <v>0</v>
      </c>
      <c r="Q232" s="175" t="s">
        <v>577</v>
      </c>
    </row>
    <row r="233" spans="2:17" ht="12" customHeight="1" x14ac:dyDescent="0.3">
      <c r="B233" s="83" t="s">
        <v>135</v>
      </c>
      <c r="C233" s="87" t="s">
        <v>330</v>
      </c>
      <c r="D233" s="90">
        <v>0.16605738900000003</v>
      </c>
      <c r="E233" s="90">
        <f t="shared" si="8"/>
        <v>0.22841456533700141</v>
      </c>
      <c r="F233" s="90">
        <v>0.16605738900000003</v>
      </c>
      <c r="G233" s="90">
        <f t="shared" si="9"/>
        <v>0.22841456533700141</v>
      </c>
      <c r="H233" s="87" t="s">
        <v>360</v>
      </c>
      <c r="I233" s="87" t="s">
        <v>364</v>
      </c>
      <c r="J233" s="87" t="s">
        <v>362</v>
      </c>
      <c r="K233" s="83" t="s">
        <v>363</v>
      </c>
      <c r="L233" s="87" t="s">
        <v>370</v>
      </c>
      <c r="M233" s="87" t="s">
        <v>376</v>
      </c>
      <c r="N233" s="83" t="s">
        <v>376</v>
      </c>
      <c r="O233" s="83">
        <v>0</v>
      </c>
      <c r="P233" s="83">
        <v>0</v>
      </c>
      <c r="Q233" s="176"/>
    </row>
    <row r="234" spans="2:17" ht="12" customHeight="1" x14ac:dyDescent="0.3">
      <c r="B234" s="84" t="s">
        <v>136</v>
      </c>
      <c r="C234" s="88" t="s">
        <v>331</v>
      </c>
      <c r="D234" s="90">
        <v>10.007625000000001</v>
      </c>
      <c r="E234" s="90">
        <f t="shared" si="8"/>
        <v>13.765646492434664</v>
      </c>
      <c r="F234" s="90">
        <v>10.007625000000001</v>
      </c>
      <c r="G234" s="90">
        <f t="shared" si="9"/>
        <v>13.765646492434664</v>
      </c>
      <c r="H234" s="88" t="s">
        <v>360</v>
      </c>
      <c r="I234" s="88" t="s">
        <v>364</v>
      </c>
      <c r="J234" s="88" t="s">
        <v>362</v>
      </c>
      <c r="K234" s="84" t="s">
        <v>363</v>
      </c>
      <c r="L234" s="88" t="s">
        <v>371</v>
      </c>
      <c r="M234" s="88" t="s">
        <v>459</v>
      </c>
      <c r="N234" s="84" t="s">
        <v>376</v>
      </c>
      <c r="O234" s="84">
        <v>0</v>
      </c>
      <c r="P234" s="84">
        <v>0</v>
      </c>
      <c r="Q234" s="161" t="s">
        <v>578</v>
      </c>
    </row>
    <row r="235" spans="2:17" ht="12" customHeight="1" x14ac:dyDescent="0.3">
      <c r="B235" s="83" t="s">
        <v>136</v>
      </c>
      <c r="C235" s="87" t="s">
        <v>332</v>
      </c>
      <c r="D235" s="90">
        <v>1.3377443129999997</v>
      </c>
      <c r="E235" s="90">
        <f t="shared" si="8"/>
        <v>1.8400884635488306</v>
      </c>
      <c r="F235" s="90">
        <v>1.3377443129999997</v>
      </c>
      <c r="G235" s="90">
        <f t="shared" si="9"/>
        <v>1.8400884635488306</v>
      </c>
      <c r="H235" s="87" t="s">
        <v>360</v>
      </c>
      <c r="I235" s="87" t="s">
        <v>364</v>
      </c>
      <c r="J235" s="87" t="s">
        <v>362</v>
      </c>
      <c r="K235" s="83" t="s">
        <v>363</v>
      </c>
      <c r="L235" s="87" t="s">
        <v>371</v>
      </c>
      <c r="M235" s="87" t="s">
        <v>459</v>
      </c>
      <c r="N235" s="83" t="s">
        <v>376</v>
      </c>
      <c r="O235" s="83">
        <v>0</v>
      </c>
      <c r="P235" s="83">
        <v>0</v>
      </c>
      <c r="Q235" s="158" t="s">
        <v>579</v>
      </c>
    </row>
    <row r="236" spans="2:17" ht="12" customHeight="1" x14ac:dyDescent="0.3">
      <c r="B236" s="84" t="s">
        <v>145</v>
      </c>
      <c r="C236" s="88" t="s">
        <v>333</v>
      </c>
      <c r="D236" s="90">
        <v>12.4002444</v>
      </c>
      <c r="E236" s="90">
        <f t="shared" si="8"/>
        <v>17.056732324621734</v>
      </c>
      <c r="F236" s="90">
        <v>12.4002444</v>
      </c>
      <c r="G236" s="90">
        <f t="shared" si="9"/>
        <v>17.056732324621734</v>
      </c>
      <c r="H236" s="88" t="s">
        <v>360</v>
      </c>
      <c r="I236" s="88" t="s">
        <v>366</v>
      </c>
      <c r="J236" s="88" t="s">
        <v>362</v>
      </c>
      <c r="K236" s="84" t="s">
        <v>363</v>
      </c>
      <c r="L236" s="88" t="s">
        <v>371</v>
      </c>
      <c r="M236" s="88" t="s">
        <v>376</v>
      </c>
      <c r="N236" s="84" t="s">
        <v>376</v>
      </c>
      <c r="O236" s="84">
        <v>0</v>
      </c>
      <c r="P236" s="84">
        <v>0</v>
      </c>
      <c r="Q236" s="175" t="s">
        <v>580</v>
      </c>
    </row>
    <row r="237" spans="2:17" ht="12" customHeight="1" x14ac:dyDescent="0.3">
      <c r="B237" s="83" t="s">
        <v>145</v>
      </c>
      <c r="C237" s="87" t="s">
        <v>333</v>
      </c>
      <c r="D237" s="90">
        <v>8.2668296000000012</v>
      </c>
      <c r="E237" s="90">
        <f t="shared" si="8"/>
        <v>11.371154883081157</v>
      </c>
      <c r="F237" s="90">
        <v>8.2668296000000012</v>
      </c>
      <c r="G237" s="90">
        <f t="shared" si="9"/>
        <v>11.371154883081157</v>
      </c>
      <c r="H237" s="87" t="s">
        <v>360</v>
      </c>
      <c r="I237" s="87" t="s">
        <v>366</v>
      </c>
      <c r="J237" s="87" t="s">
        <v>362</v>
      </c>
      <c r="K237" s="83" t="s">
        <v>363</v>
      </c>
      <c r="L237" s="87" t="s">
        <v>370</v>
      </c>
      <c r="M237" s="87" t="s">
        <v>376</v>
      </c>
      <c r="N237" s="83" t="s">
        <v>376</v>
      </c>
      <c r="O237" s="83">
        <v>0</v>
      </c>
      <c r="P237" s="83">
        <v>0</v>
      </c>
      <c r="Q237" s="176"/>
    </row>
    <row r="238" spans="2:17" ht="12" customHeight="1" x14ac:dyDescent="0.3">
      <c r="B238" s="84" t="s">
        <v>146</v>
      </c>
      <c r="C238" s="88" t="s">
        <v>334</v>
      </c>
      <c r="D238" s="90">
        <v>2</v>
      </c>
      <c r="E238" s="90">
        <f t="shared" si="8"/>
        <v>2.7510316368638241</v>
      </c>
      <c r="F238" s="90">
        <v>2</v>
      </c>
      <c r="G238" s="90">
        <f t="shared" si="9"/>
        <v>2.7510316368638241</v>
      </c>
      <c r="H238" s="88" t="s">
        <v>360</v>
      </c>
      <c r="I238" s="88" t="s">
        <v>367</v>
      </c>
      <c r="J238" s="88" t="s">
        <v>362</v>
      </c>
      <c r="K238" s="84" t="s">
        <v>363</v>
      </c>
      <c r="L238" s="88" t="s">
        <v>371</v>
      </c>
      <c r="M238" s="88" t="s">
        <v>376</v>
      </c>
      <c r="N238" s="84" t="s">
        <v>376</v>
      </c>
      <c r="O238" s="84">
        <v>0</v>
      </c>
      <c r="P238" s="84">
        <v>0</v>
      </c>
      <c r="Q238" s="161" t="s">
        <v>581</v>
      </c>
    </row>
    <row r="239" spans="2:17" ht="12" customHeight="1" x14ac:dyDescent="0.3">
      <c r="B239" s="83" t="s">
        <v>113</v>
      </c>
      <c r="C239" s="87" t="s">
        <v>335</v>
      </c>
      <c r="D239" s="90">
        <v>0.14006159999999998</v>
      </c>
      <c r="E239" s="90">
        <f t="shared" si="8"/>
        <v>0.19265694635488306</v>
      </c>
      <c r="F239" s="90">
        <v>0.14006159999999998</v>
      </c>
      <c r="G239" s="90">
        <f t="shared" si="9"/>
        <v>0.19265694635488306</v>
      </c>
      <c r="H239" s="87" t="s">
        <v>360</v>
      </c>
      <c r="I239" s="87" t="s">
        <v>364</v>
      </c>
      <c r="J239" s="87" t="s">
        <v>362</v>
      </c>
      <c r="K239" s="83" t="s">
        <v>363</v>
      </c>
      <c r="L239" s="87" t="s">
        <v>371</v>
      </c>
      <c r="M239" s="87" t="s">
        <v>376</v>
      </c>
      <c r="N239" s="83" t="s">
        <v>376</v>
      </c>
      <c r="O239" s="83">
        <v>0</v>
      </c>
      <c r="P239" s="83">
        <v>0</v>
      </c>
      <c r="Q239" s="158" t="s">
        <v>582</v>
      </c>
    </row>
    <row r="240" spans="2:17" ht="12" customHeight="1" x14ac:dyDescent="0.3">
      <c r="B240" s="84" t="s">
        <v>123</v>
      </c>
      <c r="C240" s="88" t="s">
        <v>336</v>
      </c>
      <c r="D240" s="90">
        <v>0.38812104999999997</v>
      </c>
      <c r="E240" s="90">
        <f t="shared" si="8"/>
        <v>0.53386664374140302</v>
      </c>
      <c r="F240" s="90">
        <v>0.38812104999999997</v>
      </c>
      <c r="G240" s="90">
        <f t="shared" si="9"/>
        <v>0.53386664374140302</v>
      </c>
      <c r="H240" s="88" t="s">
        <v>360</v>
      </c>
      <c r="I240" s="88" t="s">
        <v>364</v>
      </c>
      <c r="J240" s="88" t="s">
        <v>362</v>
      </c>
      <c r="K240" s="84" t="s">
        <v>363</v>
      </c>
      <c r="L240" s="88" t="s">
        <v>371</v>
      </c>
      <c r="M240" s="88" t="s">
        <v>376</v>
      </c>
      <c r="N240" s="84" t="s">
        <v>376</v>
      </c>
      <c r="O240" s="84">
        <v>0</v>
      </c>
      <c r="P240" s="84">
        <v>0</v>
      </c>
      <c r="Q240" s="175" t="s">
        <v>583</v>
      </c>
    </row>
    <row r="241" spans="2:17" ht="12" customHeight="1" x14ac:dyDescent="0.3">
      <c r="B241" s="83" t="s">
        <v>123</v>
      </c>
      <c r="C241" s="87" t="s">
        <v>336</v>
      </c>
      <c r="D241" s="90">
        <v>6.8491949999999996E-2</v>
      </c>
      <c r="E241" s="90">
        <f t="shared" si="8"/>
        <v>9.4211760660247584E-2</v>
      </c>
      <c r="F241" s="90">
        <v>6.8491949999999996E-2</v>
      </c>
      <c r="G241" s="90">
        <f t="shared" si="9"/>
        <v>9.4211760660247584E-2</v>
      </c>
      <c r="H241" s="87" t="s">
        <v>360</v>
      </c>
      <c r="I241" s="87" t="s">
        <v>364</v>
      </c>
      <c r="J241" s="87" t="s">
        <v>362</v>
      </c>
      <c r="K241" s="83" t="s">
        <v>363</v>
      </c>
      <c r="L241" s="87" t="s">
        <v>370</v>
      </c>
      <c r="M241" s="87" t="s">
        <v>376</v>
      </c>
      <c r="N241" s="83" t="s">
        <v>376</v>
      </c>
      <c r="O241" s="83">
        <v>0</v>
      </c>
      <c r="P241" s="83">
        <v>0</v>
      </c>
      <c r="Q241" s="176"/>
    </row>
    <row r="242" spans="2:17" ht="12" customHeight="1" x14ac:dyDescent="0.3">
      <c r="B242" s="84" t="s">
        <v>111</v>
      </c>
      <c r="C242" s="88" t="s">
        <v>337</v>
      </c>
      <c r="D242" s="90">
        <v>0.28649999999999998</v>
      </c>
      <c r="E242" s="90">
        <f t="shared" si="8"/>
        <v>0.39408528198074277</v>
      </c>
      <c r="F242" s="90">
        <v>0.28649999999999998</v>
      </c>
      <c r="G242" s="90">
        <f t="shared" si="9"/>
        <v>0.39408528198074277</v>
      </c>
      <c r="H242" s="88" t="s">
        <v>360</v>
      </c>
      <c r="I242" s="88" t="s">
        <v>367</v>
      </c>
      <c r="J242" s="88" t="s">
        <v>362</v>
      </c>
      <c r="K242" s="84" t="s">
        <v>363</v>
      </c>
      <c r="L242" s="88" t="s">
        <v>371</v>
      </c>
      <c r="M242" s="88" t="s">
        <v>376</v>
      </c>
      <c r="N242" s="84" t="s">
        <v>376</v>
      </c>
      <c r="O242" s="84">
        <v>0</v>
      </c>
      <c r="P242" s="84">
        <v>0</v>
      </c>
      <c r="Q242" s="175" t="s">
        <v>584</v>
      </c>
    </row>
    <row r="243" spans="2:17" ht="12" customHeight="1" x14ac:dyDescent="0.3">
      <c r="B243" s="83" t="s">
        <v>111</v>
      </c>
      <c r="C243" s="87" t="s">
        <v>337</v>
      </c>
      <c r="D243" s="90">
        <v>0.28649999999999998</v>
      </c>
      <c r="E243" s="90">
        <f t="shared" si="8"/>
        <v>0.39408528198074277</v>
      </c>
      <c r="F243" s="90">
        <v>0.28649999999999998</v>
      </c>
      <c r="G243" s="90">
        <f t="shared" si="9"/>
        <v>0.39408528198074277</v>
      </c>
      <c r="H243" s="87" t="s">
        <v>360</v>
      </c>
      <c r="I243" s="87" t="s">
        <v>367</v>
      </c>
      <c r="J243" s="87" t="s">
        <v>362</v>
      </c>
      <c r="K243" s="83" t="s">
        <v>363</v>
      </c>
      <c r="L243" s="87" t="s">
        <v>370</v>
      </c>
      <c r="M243" s="87" t="s">
        <v>376</v>
      </c>
      <c r="N243" s="83" t="s">
        <v>376</v>
      </c>
      <c r="O243" s="83">
        <v>0</v>
      </c>
      <c r="P243" s="83">
        <v>0</v>
      </c>
      <c r="Q243" s="176"/>
    </row>
    <row r="244" spans="2:17" ht="12" customHeight="1" x14ac:dyDescent="0.3">
      <c r="B244" s="84" t="s">
        <v>141</v>
      </c>
      <c r="C244" s="88" t="s">
        <v>338</v>
      </c>
      <c r="D244" s="90">
        <v>2.1</v>
      </c>
      <c r="E244" s="90">
        <f t="shared" si="8"/>
        <v>2.8885832187070153</v>
      </c>
      <c r="F244" s="90">
        <v>2.1</v>
      </c>
      <c r="G244" s="90">
        <f t="shared" si="9"/>
        <v>2.8885832187070153</v>
      </c>
      <c r="H244" s="88" t="s">
        <v>360</v>
      </c>
      <c r="I244" s="88" t="s">
        <v>364</v>
      </c>
      <c r="J244" s="88" t="s">
        <v>362</v>
      </c>
      <c r="K244" s="84" t="s">
        <v>363</v>
      </c>
      <c r="L244" s="88" t="s">
        <v>371</v>
      </c>
      <c r="M244" s="88" t="s">
        <v>459</v>
      </c>
      <c r="N244" s="84" t="s">
        <v>376</v>
      </c>
      <c r="O244" s="84">
        <v>0</v>
      </c>
      <c r="P244" s="84">
        <v>0</v>
      </c>
      <c r="Q244" s="161" t="s">
        <v>585</v>
      </c>
    </row>
    <row r="245" spans="2:17" ht="12" customHeight="1" x14ac:dyDescent="0.3">
      <c r="B245" s="83" t="s">
        <v>111</v>
      </c>
      <c r="C245" s="87" t="s">
        <v>339</v>
      </c>
      <c r="D245" s="90">
        <v>2.529E-2</v>
      </c>
      <c r="E245" s="90">
        <f t="shared" si="8"/>
        <v>3.4786795048143054E-2</v>
      </c>
      <c r="F245" s="90">
        <v>2.529E-2</v>
      </c>
      <c r="G245" s="90">
        <f t="shared" si="9"/>
        <v>3.4786795048143054E-2</v>
      </c>
      <c r="H245" s="87" t="s">
        <v>360</v>
      </c>
      <c r="I245" s="87" t="s">
        <v>366</v>
      </c>
      <c r="J245" s="87" t="s">
        <v>362</v>
      </c>
      <c r="K245" s="83" t="s">
        <v>363</v>
      </c>
      <c r="L245" s="87" t="s">
        <v>371</v>
      </c>
      <c r="M245" s="87" t="s">
        <v>554</v>
      </c>
      <c r="N245" s="83" t="s">
        <v>376</v>
      </c>
      <c r="O245" s="83">
        <v>0</v>
      </c>
      <c r="P245" s="83">
        <v>0</v>
      </c>
      <c r="Q245" s="171" t="s">
        <v>586</v>
      </c>
    </row>
    <row r="246" spans="2:17" ht="12" customHeight="1" x14ac:dyDescent="0.3">
      <c r="B246" s="84" t="s">
        <v>111</v>
      </c>
      <c r="C246" s="88" t="s">
        <v>339</v>
      </c>
      <c r="D246" s="90">
        <v>2.529E-2</v>
      </c>
      <c r="E246" s="90">
        <f t="shared" si="8"/>
        <v>3.4786795048143054E-2</v>
      </c>
      <c r="F246" s="90">
        <v>2.529E-2</v>
      </c>
      <c r="G246" s="90">
        <f t="shared" si="9"/>
        <v>3.4786795048143054E-2</v>
      </c>
      <c r="H246" s="88" t="s">
        <v>360</v>
      </c>
      <c r="I246" s="88" t="s">
        <v>366</v>
      </c>
      <c r="J246" s="88" t="s">
        <v>362</v>
      </c>
      <c r="K246" s="84" t="s">
        <v>363</v>
      </c>
      <c r="L246" s="88" t="s">
        <v>370</v>
      </c>
      <c r="M246" s="88" t="s">
        <v>554</v>
      </c>
      <c r="N246" s="84" t="s">
        <v>376</v>
      </c>
      <c r="O246" s="84">
        <v>0</v>
      </c>
      <c r="P246" s="84">
        <v>0</v>
      </c>
      <c r="Q246" s="172"/>
    </row>
    <row r="247" spans="2:17" ht="12" customHeight="1" x14ac:dyDescent="0.3">
      <c r="B247" s="83" t="s">
        <v>147</v>
      </c>
      <c r="C247" s="87" t="s">
        <v>340</v>
      </c>
      <c r="D247" s="90">
        <v>1.2569163999999999</v>
      </c>
      <c r="E247" s="90">
        <f t="shared" si="8"/>
        <v>1.7289083906464924</v>
      </c>
      <c r="F247" s="90">
        <v>1.2569163999999999</v>
      </c>
      <c r="G247" s="90">
        <f t="shared" si="9"/>
        <v>1.7289083906464924</v>
      </c>
      <c r="H247" s="87" t="s">
        <v>360</v>
      </c>
      <c r="I247" s="87" t="s">
        <v>366</v>
      </c>
      <c r="J247" s="87" t="s">
        <v>362</v>
      </c>
      <c r="K247" s="83" t="s">
        <v>363</v>
      </c>
      <c r="L247" s="87" t="s">
        <v>371</v>
      </c>
      <c r="M247" s="87" t="s">
        <v>554</v>
      </c>
      <c r="N247" s="83" t="s">
        <v>376</v>
      </c>
      <c r="O247" s="83">
        <v>0</v>
      </c>
      <c r="P247" s="83">
        <v>0</v>
      </c>
      <c r="Q247" s="158" t="s">
        <v>587</v>
      </c>
    </row>
    <row r="248" spans="2:17" ht="12" customHeight="1" x14ac:dyDescent="0.3">
      <c r="B248" s="84" t="s">
        <v>126</v>
      </c>
      <c r="C248" s="88" t="s">
        <v>341</v>
      </c>
      <c r="D248" s="90">
        <v>0.9</v>
      </c>
      <c r="E248" s="90">
        <f t="shared" si="8"/>
        <v>1.2379642365887209</v>
      </c>
      <c r="F248" s="90">
        <v>0.9</v>
      </c>
      <c r="G248" s="90">
        <f t="shared" si="9"/>
        <v>1.2379642365887209</v>
      </c>
      <c r="H248" s="88" t="s">
        <v>360</v>
      </c>
      <c r="I248" s="88" t="s">
        <v>364</v>
      </c>
      <c r="J248" s="88" t="s">
        <v>362</v>
      </c>
      <c r="K248" s="84" t="s">
        <v>363</v>
      </c>
      <c r="L248" s="88" t="s">
        <v>371</v>
      </c>
      <c r="M248" s="88" t="s">
        <v>459</v>
      </c>
      <c r="N248" s="84" t="s">
        <v>376</v>
      </c>
      <c r="O248" s="84">
        <v>0</v>
      </c>
      <c r="P248" s="84">
        <v>0</v>
      </c>
      <c r="Q248" s="161" t="s">
        <v>588</v>
      </c>
    </row>
    <row r="249" spans="2:17" ht="12" customHeight="1" x14ac:dyDescent="0.3">
      <c r="B249" s="78" t="s">
        <v>132</v>
      </c>
      <c r="C249" s="79" t="s">
        <v>342</v>
      </c>
      <c r="D249" s="90">
        <v>7.8</v>
      </c>
      <c r="E249" s="90">
        <v>9.6177558569667081</v>
      </c>
      <c r="F249" s="90">
        <v>7.8</v>
      </c>
      <c r="G249" s="90">
        <v>9.6177558569667081</v>
      </c>
      <c r="H249" s="79" t="s">
        <v>360</v>
      </c>
      <c r="I249" s="78" t="s">
        <v>367</v>
      </c>
      <c r="J249" s="79" t="s">
        <v>362</v>
      </c>
      <c r="K249" s="78" t="s">
        <v>363</v>
      </c>
      <c r="L249" s="79" t="s">
        <v>371</v>
      </c>
      <c r="M249" s="79" t="s">
        <v>376</v>
      </c>
      <c r="N249" s="78" t="s">
        <v>376</v>
      </c>
      <c r="O249" s="78">
        <v>0</v>
      </c>
      <c r="P249" s="78">
        <v>0</v>
      </c>
      <c r="Q249" s="156" t="s">
        <v>589</v>
      </c>
    </row>
    <row r="250" spans="2:17" ht="12" customHeight="1" x14ac:dyDescent="0.3">
      <c r="B250" s="83" t="s">
        <v>111</v>
      </c>
      <c r="C250" s="87" t="s">
        <v>343</v>
      </c>
      <c r="D250" s="90">
        <v>1.4992045270000003</v>
      </c>
      <c r="E250" s="90">
        <f t="shared" si="8"/>
        <v>2.0621795419532329</v>
      </c>
      <c r="F250" s="90">
        <v>1.4992045270000003</v>
      </c>
      <c r="G250" s="90">
        <f t="shared" si="9"/>
        <v>2.0621795419532329</v>
      </c>
      <c r="H250" s="87" t="s">
        <v>360</v>
      </c>
      <c r="I250" s="87" t="s">
        <v>364</v>
      </c>
      <c r="J250" s="87" t="s">
        <v>362</v>
      </c>
      <c r="K250" s="83" t="s">
        <v>363</v>
      </c>
      <c r="L250" s="87" t="s">
        <v>371</v>
      </c>
      <c r="M250" s="87" t="s">
        <v>554</v>
      </c>
      <c r="N250" s="83" t="s">
        <v>376</v>
      </c>
      <c r="O250" s="83">
        <v>1</v>
      </c>
      <c r="P250" s="83">
        <v>0</v>
      </c>
      <c r="Q250" s="171" t="s">
        <v>590</v>
      </c>
    </row>
    <row r="251" spans="2:17" ht="12" customHeight="1" x14ac:dyDescent="0.3">
      <c r="B251" s="84" t="s">
        <v>111</v>
      </c>
      <c r="C251" s="88" t="s">
        <v>343</v>
      </c>
      <c r="D251" s="90">
        <v>28.484886013000001</v>
      </c>
      <c r="E251" s="90">
        <f t="shared" si="8"/>
        <v>39.181411297111417</v>
      </c>
      <c r="F251" s="90">
        <v>28.484886013000001</v>
      </c>
      <c r="G251" s="90">
        <f t="shared" si="9"/>
        <v>39.181411297111417</v>
      </c>
      <c r="H251" s="88" t="s">
        <v>360</v>
      </c>
      <c r="I251" s="88" t="s">
        <v>364</v>
      </c>
      <c r="J251" s="88" t="s">
        <v>362</v>
      </c>
      <c r="K251" s="84" t="s">
        <v>363</v>
      </c>
      <c r="L251" s="88" t="s">
        <v>370</v>
      </c>
      <c r="M251" s="88" t="s">
        <v>554</v>
      </c>
      <c r="N251" s="84" t="s">
        <v>376</v>
      </c>
      <c r="O251" s="84">
        <v>1</v>
      </c>
      <c r="P251" s="84">
        <v>0</v>
      </c>
      <c r="Q251" s="172"/>
    </row>
    <row r="252" spans="2:17" ht="12" customHeight="1" x14ac:dyDescent="0.3">
      <c r="B252" s="83" t="s">
        <v>111</v>
      </c>
      <c r="C252" s="87" t="s">
        <v>344</v>
      </c>
      <c r="D252" s="90">
        <v>1.7030985000000001</v>
      </c>
      <c r="E252" s="90">
        <f t="shared" si="8"/>
        <v>2.3426389270976617</v>
      </c>
      <c r="F252" s="90">
        <v>1.7030985000000001</v>
      </c>
      <c r="G252" s="90">
        <f t="shared" si="9"/>
        <v>2.3426389270976617</v>
      </c>
      <c r="H252" s="87" t="s">
        <v>360</v>
      </c>
      <c r="I252" s="87" t="s">
        <v>366</v>
      </c>
      <c r="J252" s="87" t="s">
        <v>362</v>
      </c>
      <c r="K252" s="83" t="s">
        <v>363</v>
      </c>
      <c r="L252" s="87" t="s">
        <v>371</v>
      </c>
      <c r="M252" s="87" t="s">
        <v>591</v>
      </c>
      <c r="N252" s="83" t="s">
        <v>592</v>
      </c>
      <c r="O252" s="83">
        <v>0</v>
      </c>
      <c r="P252" s="83">
        <v>0</v>
      </c>
      <c r="Q252" s="171" t="s">
        <v>593</v>
      </c>
    </row>
    <row r="253" spans="2:17" ht="12" customHeight="1" x14ac:dyDescent="0.3">
      <c r="B253" s="84" t="s">
        <v>111</v>
      </c>
      <c r="C253" s="88" t="s">
        <v>344</v>
      </c>
      <c r="D253" s="90">
        <v>1.7030985000000001</v>
      </c>
      <c r="E253" s="90">
        <f t="shared" si="8"/>
        <v>2.3426389270976617</v>
      </c>
      <c r="F253" s="90">
        <v>1.7030985000000001</v>
      </c>
      <c r="G253" s="90">
        <f t="shared" si="9"/>
        <v>2.3426389270976617</v>
      </c>
      <c r="H253" s="88" t="s">
        <v>360</v>
      </c>
      <c r="I253" s="88" t="s">
        <v>366</v>
      </c>
      <c r="J253" s="88" t="s">
        <v>362</v>
      </c>
      <c r="K253" s="84" t="s">
        <v>363</v>
      </c>
      <c r="L253" s="88" t="s">
        <v>370</v>
      </c>
      <c r="M253" s="88" t="s">
        <v>591</v>
      </c>
      <c r="N253" s="84" t="s">
        <v>592</v>
      </c>
      <c r="O253" s="84">
        <v>0</v>
      </c>
      <c r="P253" s="84">
        <v>0</v>
      </c>
      <c r="Q253" s="172"/>
    </row>
    <row r="254" spans="2:17" ht="12" customHeight="1" x14ac:dyDescent="0.3">
      <c r="B254" s="83" t="s">
        <v>115</v>
      </c>
      <c r="C254" s="87" t="s">
        <v>345</v>
      </c>
      <c r="D254" s="90">
        <v>4.0086752730000006</v>
      </c>
      <c r="E254" s="90">
        <f t="shared" si="8"/>
        <v>5.5139962489683638</v>
      </c>
      <c r="F254" s="90">
        <v>4.0086752730000006</v>
      </c>
      <c r="G254" s="90">
        <f t="shared" si="9"/>
        <v>5.5139962489683638</v>
      </c>
      <c r="H254" s="87" t="s">
        <v>360</v>
      </c>
      <c r="I254" s="87" t="s">
        <v>366</v>
      </c>
      <c r="J254" s="87" t="s">
        <v>362</v>
      </c>
      <c r="K254" s="83" t="s">
        <v>363</v>
      </c>
      <c r="L254" s="87" t="s">
        <v>371</v>
      </c>
      <c r="M254" s="87" t="s">
        <v>381</v>
      </c>
      <c r="N254" s="83" t="s">
        <v>382</v>
      </c>
      <c r="O254" s="83">
        <v>1</v>
      </c>
      <c r="P254" s="83">
        <v>0</v>
      </c>
      <c r="Q254" s="171" t="s">
        <v>594</v>
      </c>
    </row>
    <row r="255" spans="2:17" ht="12" customHeight="1" x14ac:dyDescent="0.3">
      <c r="B255" s="84" t="s">
        <v>115</v>
      </c>
      <c r="C255" s="88" t="s">
        <v>345</v>
      </c>
      <c r="D255" s="90">
        <v>36.078077456999999</v>
      </c>
      <c r="E255" s="90">
        <f t="shared" si="8"/>
        <v>49.625966240715272</v>
      </c>
      <c r="F255" s="90">
        <v>36.078077456999999</v>
      </c>
      <c r="G255" s="90">
        <f t="shared" si="9"/>
        <v>49.625966240715272</v>
      </c>
      <c r="H255" s="88" t="s">
        <v>360</v>
      </c>
      <c r="I255" s="88" t="s">
        <v>366</v>
      </c>
      <c r="J255" s="88" t="s">
        <v>362</v>
      </c>
      <c r="K255" s="84" t="s">
        <v>363</v>
      </c>
      <c r="L255" s="88" t="s">
        <v>370</v>
      </c>
      <c r="M255" s="88" t="s">
        <v>381</v>
      </c>
      <c r="N255" s="84" t="s">
        <v>382</v>
      </c>
      <c r="O255" s="84">
        <v>1</v>
      </c>
      <c r="P255" s="84">
        <v>0</v>
      </c>
      <c r="Q255" s="172"/>
    </row>
    <row r="256" spans="2:17" ht="12" customHeight="1" x14ac:dyDescent="0.3">
      <c r="B256" s="83" t="s">
        <v>148</v>
      </c>
      <c r="C256" s="87" t="s">
        <v>346</v>
      </c>
      <c r="D256" s="90">
        <v>79.497845999999996</v>
      </c>
      <c r="E256" s="90">
        <f t="shared" si="8"/>
        <v>109.3505447042641</v>
      </c>
      <c r="F256" s="90">
        <v>79.497845999999996</v>
      </c>
      <c r="G256" s="90">
        <f t="shared" si="9"/>
        <v>109.3505447042641</v>
      </c>
      <c r="H256" s="87" t="s">
        <v>360</v>
      </c>
      <c r="I256" s="87" t="s">
        <v>367</v>
      </c>
      <c r="J256" s="87" t="s">
        <v>362</v>
      </c>
      <c r="K256" s="83" t="s">
        <v>363</v>
      </c>
      <c r="L256" s="87" t="s">
        <v>370</v>
      </c>
      <c r="M256" s="87" t="s">
        <v>376</v>
      </c>
      <c r="N256" s="83" t="s">
        <v>376</v>
      </c>
      <c r="O256" s="83">
        <v>0</v>
      </c>
      <c r="P256" s="83">
        <v>0</v>
      </c>
      <c r="Q256" s="158" t="s">
        <v>595</v>
      </c>
    </row>
    <row r="257" spans="2:17" ht="12" customHeight="1" x14ac:dyDescent="0.3">
      <c r="B257" s="84" t="s">
        <v>113</v>
      </c>
      <c r="C257" s="88" t="s">
        <v>347</v>
      </c>
      <c r="D257" s="90">
        <v>10.28</v>
      </c>
      <c r="E257" s="90">
        <f t="shared" si="8"/>
        <v>14.140302613480054</v>
      </c>
      <c r="F257" s="90">
        <v>10.28</v>
      </c>
      <c r="G257" s="90">
        <f t="shared" si="9"/>
        <v>14.140302613480054</v>
      </c>
      <c r="H257" s="88" t="s">
        <v>360</v>
      </c>
      <c r="I257" s="88" t="s">
        <v>367</v>
      </c>
      <c r="J257" s="88" t="s">
        <v>362</v>
      </c>
      <c r="K257" s="84" t="s">
        <v>363</v>
      </c>
      <c r="L257" s="88" t="s">
        <v>370</v>
      </c>
      <c r="M257" s="88" t="s">
        <v>373</v>
      </c>
      <c r="N257" s="84" t="s">
        <v>376</v>
      </c>
      <c r="O257" s="84">
        <v>0</v>
      </c>
      <c r="P257" s="84">
        <v>0</v>
      </c>
      <c r="Q257" s="161" t="s">
        <v>596</v>
      </c>
    </row>
    <row r="258" spans="2:17" ht="12" customHeight="1" x14ac:dyDescent="0.3">
      <c r="B258" s="83" t="s">
        <v>134</v>
      </c>
      <c r="C258" s="87" t="s">
        <v>348</v>
      </c>
      <c r="D258" s="90">
        <v>2.0024712400000002</v>
      </c>
      <c r="E258" s="90">
        <f t="shared" si="8"/>
        <v>2.7544308665749662</v>
      </c>
      <c r="F258" s="90">
        <v>2.0024712400000002</v>
      </c>
      <c r="G258" s="90">
        <f t="shared" si="9"/>
        <v>2.7544308665749662</v>
      </c>
      <c r="H258" s="87" t="s">
        <v>360</v>
      </c>
      <c r="I258" s="87" t="s">
        <v>367</v>
      </c>
      <c r="J258" s="87" t="s">
        <v>362</v>
      </c>
      <c r="K258" s="83" t="s">
        <v>363</v>
      </c>
      <c r="L258" s="87" t="s">
        <v>371</v>
      </c>
      <c r="M258" s="87" t="s">
        <v>376</v>
      </c>
      <c r="N258" s="83" t="s">
        <v>376</v>
      </c>
      <c r="O258" s="83">
        <v>0</v>
      </c>
      <c r="P258" s="83">
        <v>0</v>
      </c>
      <c r="Q258" s="171" t="s">
        <v>597</v>
      </c>
    </row>
    <row r="259" spans="2:17" ht="12" customHeight="1" x14ac:dyDescent="0.3">
      <c r="B259" s="84" t="s">
        <v>134</v>
      </c>
      <c r="C259" s="88" t="s">
        <v>348</v>
      </c>
      <c r="D259" s="90">
        <v>2.0024712400000002</v>
      </c>
      <c r="E259" s="90">
        <f t="shared" si="8"/>
        <v>2.7544308665749662</v>
      </c>
      <c r="F259" s="90">
        <v>2.0024712400000002</v>
      </c>
      <c r="G259" s="90">
        <f t="shared" si="9"/>
        <v>2.7544308665749662</v>
      </c>
      <c r="H259" s="88" t="s">
        <v>360</v>
      </c>
      <c r="I259" s="88" t="s">
        <v>367</v>
      </c>
      <c r="J259" s="88" t="s">
        <v>362</v>
      </c>
      <c r="K259" s="84" t="s">
        <v>363</v>
      </c>
      <c r="L259" s="88" t="s">
        <v>370</v>
      </c>
      <c r="M259" s="88" t="s">
        <v>376</v>
      </c>
      <c r="N259" s="84" t="s">
        <v>376</v>
      </c>
      <c r="O259" s="84">
        <v>0</v>
      </c>
      <c r="P259" s="84">
        <v>0</v>
      </c>
      <c r="Q259" s="172"/>
    </row>
    <row r="260" spans="2:17" ht="12" customHeight="1" x14ac:dyDescent="0.3">
      <c r="B260" s="83" t="s">
        <v>118</v>
      </c>
      <c r="C260" s="87" t="s">
        <v>349</v>
      </c>
      <c r="D260" s="90">
        <v>0.75</v>
      </c>
      <c r="E260" s="90">
        <f t="shared" si="8"/>
        <v>1.0316368638239339</v>
      </c>
      <c r="F260" s="90">
        <v>0.75</v>
      </c>
      <c r="G260" s="90">
        <f t="shared" si="9"/>
        <v>1.0316368638239339</v>
      </c>
      <c r="H260" s="87" t="s">
        <v>360</v>
      </c>
      <c r="I260" s="87" t="s">
        <v>364</v>
      </c>
      <c r="J260" s="87" t="s">
        <v>362</v>
      </c>
      <c r="K260" s="83" t="s">
        <v>363</v>
      </c>
      <c r="L260" s="87" t="s">
        <v>371</v>
      </c>
      <c r="M260" s="87" t="s">
        <v>598</v>
      </c>
      <c r="N260" s="83" t="s">
        <v>376</v>
      </c>
      <c r="O260" s="83">
        <v>0</v>
      </c>
      <c r="P260" s="83">
        <v>0</v>
      </c>
      <c r="Q260" s="171" t="s">
        <v>599</v>
      </c>
    </row>
    <row r="261" spans="2:17" ht="12" customHeight="1" x14ac:dyDescent="0.3">
      <c r="B261" s="84" t="s">
        <v>118</v>
      </c>
      <c r="C261" s="88" t="s">
        <v>349</v>
      </c>
      <c r="D261" s="90">
        <v>0.75</v>
      </c>
      <c r="E261" s="90">
        <f t="shared" si="8"/>
        <v>1.0316368638239339</v>
      </c>
      <c r="F261" s="90">
        <v>0.75</v>
      </c>
      <c r="G261" s="90">
        <f t="shared" si="9"/>
        <v>1.0316368638239339</v>
      </c>
      <c r="H261" s="88" t="s">
        <v>360</v>
      </c>
      <c r="I261" s="88" t="s">
        <v>364</v>
      </c>
      <c r="J261" s="88" t="s">
        <v>362</v>
      </c>
      <c r="K261" s="84" t="s">
        <v>363</v>
      </c>
      <c r="L261" s="88" t="s">
        <v>370</v>
      </c>
      <c r="M261" s="88" t="s">
        <v>598</v>
      </c>
      <c r="N261" s="84" t="s">
        <v>376</v>
      </c>
      <c r="O261" s="84">
        <v>0</v>
      </c>
      <c r="P261" s="84">
        <v>0</v>
      </c>
      <c r="Q261" s="172"/>
    </row>
    <row r="262" spans="2:17" ht="12" customHeight="1" x14ac:dyDescent="0.3">
      <c r="B262" s="83" t="s">
        <v>149</v>
      </c>
      <c r="C262" s="87" t="s">
        <v>350</v>
      </c>
      <c r="D262" s="90">
        <v>0.128528472</v>
      </c>
      <c r="E262" s="90">
        <f t="shared" si="8"/>
        <v>0.1767929463548831</v>
      </c>
      <c r="F262" s="90">
        <v>0.128528472</v>
      </c>
      <c r="G262" s="90">
        <f t="shared" si="9"/>
        <v>0.1767929463548831</v>
      </c>
      <c r="H262" s="87" t="s">
        <v>360</v>
      </c>
      <c r="I262" s="87" t="s">
        <v>364</v>
      </c>
      <c r="J262" s="87" t="s">
        <v>362</v>
      </c>
      <c r="K262" s="83" t="s">
        <v>363</v>
      </c>
      <c r="L262" s="87" t="s">
        <v>371</v>
      </c>
      <c r="M262" s="87" t="s">
        <v>373</v>
      </c>
      <c r="N262" s="83" t="s">
        <v>376</v>
      </c>
      <c r="O262" s="83">
        <v>0</v>
      </c>
      <c r="P262" s="83">
        <v>0</v>
      </c>
      <c r="Q262" s="173" t="s">
        <v>600</v>
      </c>
    </row>
    <row r="263" spans="2:17" ht="12" customHeight="1" x14ac:dyDescent="0.3">
      <c r="B263" s="85" t="s">
        <v>149</v>
      </c>
      <c r="C263" s="89" t="s">
        <v>350</v>
      </c>
      <c r="D263" s="92">
        <v>0.19279270799999998</v>
      </c>
      <c r="E263" s="92">
        <f t="shared" si="8"/>
        <v>0.26518941953232461</v>
      </c>
      <c r="F263" s="92">
        <v>0.19279270799999998</v>
      </c>
      <c r="G263" s="92">
        <f t="shared" si="9"/>
        <v>0.26518941953232461</v>
      </c>
      <c r="H263" s="89" t="s">
        <v>360</v>
      </c>
      <c r="I263" s="89" t="s">
        <v>364</v>
      </c>
      <c r="J263" s="89" t="s">
        <v>362</v>
      </c>
      <c r="K263" s="85" t="s">
        <v>363</v>
      </c>
      <c r="L263" s="89" t="s">
        <v>370</v>
      </c>
      <c r="M263" s="89" t="s">
        <v>373</v>
      </c>
      <c r="N263" s="85" t="s">
        <v>376</v>
      </c>
      <c r="O263" s="84">
        <v>0</v>
      </c>
      <c r="P263" s="84">
        <v>0</v>
      </c>
      <c r="Q263" s="173"/>
    </row>
    <row r="264" spans="2:17" ht="12" customHeight="1" x14ac:dyDescent="0.3">
      <c r="B264" s="83" t="s">
        <v>111</v>
      </c>
      <c r="C264" s="87" t="s">
        <v>351</v>
      </c>
      <c r="D264" s="90">
        <v>7.22</v>
      </c>
      <c r="E264" s="90">
        <f t="shared" si="8"/>
        <v>9.9312242090784046</v>
      </c>
      <c r="F264" s="90">
        <v>7.22</v>
      </c>
      <c r="G264" s="90">
        <f t="shared" si="9"/>
        <v>9.9312242090784046</v>
      </c>
      <c r="H264" s="88" t="s">
        <v>360</v>
      </c>
      <c r="I264" s="88" t="s">
        <v>364</v>
      </c>
      <c r="J264" s="88" t="s">
        <v>362</v>
      </c>
      <c r="K264" s="84" t="s">
        <v>363</v>
      </c>
      <c r="L264" s="88" t="s">
        <v>370</v>
      </c>
      <c r="M264" s="88" t="s">
        <v>373</v>
      </c>
      <c r="N264" s="83" t="s">
        <v>474</v>
      </c>
      <c r="O264" s="83">
        <v>0</v>
      </c>
      <c r="P264" s="83">
        <v>1</v>
      </c>
      <c r="Q264" s="158" t="s">
        <v>601</v>
      </c>
    </row>
    <row r="265" spans="2:17" ht="12" customHeight="1" x14ac:dyDescent="0.3">
      <c r="B265" s="84" t="s">
        <v>111</v>
      </c>
      <c r="C265" s="88" t="s">
        <v>352</v>
      </c>
      <c r="D265" s="90">
        <v>9.4700000000000006</v>
      </c>
      <c r="E265" s="90">
        <f t="shared" si="8"/>
        <v>13.026134800550208</v>
      </c>
      <c r="F265" s="90">
        <v>9.4700000000000006</v>
      </c>
      <c r="G265" s="90">
        <f t="shared" si="9"/>
        <v>13.026134800550208</v>
      </c>
      <c r="H265" s="88" t="s">
        <v>360</v>
      </c>
      <c r="I265" s="88" t="s">
        <v>364</v>
      </c>
      <c r="J265" s="88" t="s">
        <v>362</v>
      </c>
      <c r="K265" s="84" t="s">
        <v>363</v>
      </c>
      <c r="L265" s="88" t="s">
        <v>370</v>
      </c>
      <c r="M265" s="88" t="s">
        <v>376</v>
      </c>
      <c r="N265" s="84" t="s">
        <v>376</v>
      </c>
      <c r="O265" s="84">
        <v>0</v>
      </c>
      <c r="P265" s="84">
        <v>1</v>
      </c>
      <c r="Q265" s="174" t="s">
        <v>602</v>
      </c>
    </row>
    <row r="266" spans="2:17" ht="12" customHeight="1" x14ac:dyDescent="0.3">
      <c r="B266" s="83" t="s">
        <v>111</v>
      </c>
      <c r="C266" s="88" t="s">
        <v>352</v>
      </c>
      <c r="D266" s="90">
        <v>4.12</v>
      </c>
      <c r="E266" s="90">
        <f t="shared" si="8"/>
        <v>5.6671251719394773</v>
      </c>
      <c r="F266" s="90">
        <v>4.12</v>
      </c>
      <c r="G266" s="90">
        <f t="shared" si="9"/>
        <v>5.6671251719394773</v>
      </c>
      <c r="H266" s="88" t="s">
        <v>360</v>
      </c>
      <c r="I266" s="88" t="s">
        <v>364</v>
      </c>
      <c r="J266" s="88" t="s">
        <v>362</v>
      </c>
      <c r="K266" s="84" t="s">
        <v>363</v>
      </c>
      <c r="L266" s="88" t="s">
        <v>371</v>
      </c>
      <c r="M266" s="88" t="s">
        <v>376</v>
      </c>
      <c r="N266" s="83" t="s">
        <v>376</v>
      </c>
      <c r="O266" s="83">
        <v>0</v>
      </c>
      <c r="P266" s="83">
        <v>1</v>
      </c>
      <c r="Q266" s="174"/>
    </row>
    <row r="267" spans="2:17" ht="12" customHeight="1" x14ac:dyDescent="0.3">
      <c r="B267" s="134" t="s">
        <v>111</v>
      </c>
      <c r="C267" s="135" t="s">
        <v>353</v>
      </c>
      <c r="D267" s="136">
        <v>1.44</v>
      </c>
      <c r="E267" s="90">
        <f>D267/0.811</f>
        <v>1.7755856966707766</v>
      </c>
      <c r="F267" s="136">
        <v>1.44</v>
      </c>
      <c r="G267" s="136">
        <f>F267/0.811</f>
        <v>1.7755856966707766</v>
      </c>
      <c r="H267" s="137" t="s">
        <v>360</v>
      </c>
      <c r="I267" s="137" t="s">
        <v>364</v>
      </c>
      <c r="J267" s="137" t="s">
        <v>362</v>
      </c>
      <c r="K267" s="134" t="s">
        <v>363</v>
      </c>
      <c r="L267" s="79" t="s">
        <v>372</v>
      </c>
      <c r="M267" s="79" t="s">
        <v>372</v>
      </c>
      <c r="N267" s="78" t="s">
        <v>621</v>
      </c>
      <c r="O267" s="78">
        <v>1</v>
      </c>
      <c r="P267" s="78">
        <v>0</v>
      </c>
      <c r="Q267" s="156" t="s">
        <v>1013</v>
      </c>
    </row>
    <row r="268" spans="2:17" ht="12" customHeight="1" x14ac:dyDescent="0.3">
      <c r="B268" s="134" t="s">
        <v>111</v>
      </c>
      <c r="C268" s="135" t="s">
        <v>354</v>
      </c>
      <c r="D268" s="136">
        <v>4.6500000000000004</v>
      </c>
      <c r="E268" s="90">
        <f>D268/0.811</f>
        <v>5.7336621454993839</v>
      </c>
      <c r="F268" s="136">
        <v>4.6500000000000004</v>
      </c>
      <c r="G268" s="90">
        <f>F268/0.811</f>
        <v>5.7336621454993839</v>
      </c>
      <c r="H268" s="137" t="s">
        <v>360</v>
      </c>
      <c r="I268" s="137" t="s">
        <v>364</v>
      </c>
      <c r="J268" s="137" t="s">
        <v>362</v>
      </c>
      <c r="K268" s="134" t="s">
        <v>363</v>
      </c>
      <c r="L268" s="79" t="s">
        <v>372</v>
      </c>
      <c r="M268" s="79" t="s">
        <v>372</v>
      </c>
      <c r="N268" s="78" t="s">
        <v>621</v>
      </c>
      <c r="O268" s="78">
        <v>1</v>
      </c>
      <c r="P268" s="78">
        <v>1</v>
      </c>
      <c r="Q268" s="156" t="s">
        <v>1014</v>
      </c>
    </row>
    <row r="269" spans="2:17" ht="12" customHeight="1" x14ac:dyDescent="0.3">
      <c r="B269" s="134" t="s">
        <v>111</v>
      </c>
      <c r="C269" s="135" t="s">
        <v>355</v>
      </c>
      <c r="D269" s="136">
        <v>1.33</v>
      </c>
      <c r="E269" s="90">
        <f>D269/0.811</f>
        <v>1.6399506781750925</v>
      </c>
      <c r="F269" s="136">
        <v>1.33</v>
      </c>
      <c r="G269" s="90">
        <f t="shared" ref="G269:G275" si="10">F269/0.811</f>
        <v>1.6399506781750925</v>
      </c>
      <c r="H269" s="137" t="s">
        <v>360</v>
      </c>
      <c r="I269" s="137" t="s">
        <v>364</v>
      </c>
      <c r="J269" s="137" t="s">
        <v>362</v>
      </c>
      <c r="K269" s="134" t="s">
        <v>363</v>
      </c>
      <c r="L269" s="79" t="s">
        <v>371</v>
      </c>
      <c r="M269" s="79" t="s">
        <v>381</v>
      </c>
      <c r="N269" s="78" t="s">
        <v>621</v>
      </c>
      <c r="O269" s="78">
        <v>1</v>
      </c>
      <c r="P269" s="78">
        <v>0</v>
      </c>
      <c r="Q269" s="156" t="s">
        <v>1015</v>
      </c>
    </row>
    <row r="270" spans="2:17" ht="12" customHeight="1" x14ac:dyDescent="0.3">
      <c r="B270" s="134" t="s">
        <v>111</v>
      </c>
      <c r="C270" s="135" t="s">
        <v>357</v>
      </c>
      <c r="D270" s="136">
        <v>8.6116329999999994</v>
      </c>
      <c r="E270" s="90">
        <f t="shared" ref="E270:E275" si="11">D270/0.811</f>
        <v>10.618536374845869</v>
      </c>
      <c r="F270" s="136">
        <v>8.6116329999999994</v>
      </c>
      <c r="G270" s="90">
        <f t="shared" si="10"/>
        <v>10.618536374845869</v>
      </c>
      <c r="H270" s="137" t="s">
        <v>360</v>
      </c>
      <c r="I270" s="137" t="s">
        <v>364</v>
      </c>
      <c r="J270" s="137" t="s">
        <v>362</v>
      </c>
      <c r="K270" s="134" t="s">
        <v>363</v>
      </c>
      <c r="L270" s="79" t="s">
        <v>372</v>
      </c>
      <c r="M270" s="79" t="s">
        <v>372</v>
      </c>
      <c r="N270" s="78" t="s">
        <v>1016</v>
      </c>
      <c r="O270" s="78">
        <v>1</v>
      </c>
      <c r="P270" s="78">
        <v>1</v>
      </c>
      <c r="Q270" s="156" t="s">
        <v>1017</v>
      </c>
    </row>
    <row r="271" spans="2:17" ht="12" customHeight="1" x14ac:dyDescent="0.3">
      <c r="B271" s="134" t="s">
        <v>111</v>
      </c>
      <c r="C271" s="135" t="s">
        <v>358</v>
      </c>
      <c r="D271" s="136">
        <f>4106000/10^6</f>
        <v>4.1059999999999999</v>
      </c>
      <c r="E271" s="90">
        <f t="shared" si="11"/>
        <v>5.0628853267570895</v>
      </c>
      <c r="F271" s="136">
        <f>4106000/10^6</f>
        <v>4.1059999999999999</v>
      </c>
      <c r="G271" s="90">
        <f t="shared" si="10"/>
        <v>5.0628853267570895</v>
      </c>
      <c r="H271" s="137" t="s">
        <v>360</v>
      </c>
      <c r="I271" s="137" t="s">
        <v>364</v>
      </c>
      <c r="J271" s="137" t="s">
        <v>362</v>
      </c>
      <c r="K271" s="134" t="s">
        <v>363</v>
      </c>
      <c r="L271" s="79" t="s">
        <v>372</v>
      </c>
      <c r="M271" s="79" t="s">
        <v>372</v>
      </c>
      <c r="N271" s="78" t="s">
        <v>898</v>
      </c>
      <c r="O271" s="78">
        <v>1</v>
      </c>
      <c r="P271" s="78">
        <v>1</v>
      </c>
      <c r="Q271" s="156" t="s">
        <v>1018</v>
      </c>
    </row>
    <row r="272" spans="2:17" ht="12" customHeight="1" x14ac:dyDescent="0.3">
      <c r="B272" s="134" t="s">
        <v>111</v>
      </c>
      <c r="C272" s="135" t="s">
        <v>1019</v>
      </c>
      <c r="D272" s="136">
        <v>3.45</v>
      </c>
      <c r="E272" s="90">
        <f t="shared" si="11"/>
        <v>4.2540073982737363</v>
      </c>
      <c r="F272" s="136">
        <v>3.45</v>
      </c>
      <c r="G272" s="90">
        <f t="shared" si="10"/>
        <v>4.2540073982737363</v>
      </c>
      <c r="H272" s="97" t="s">
        <v>360</v>
      </c>
      <c r="I272" s="97" t="s">
        <v>364</v>
      </c>
      <c r="J272" s="97" t="s">
        <v>362</v>
      </c>
      <c r="K272" s="97" t="s">
        <v>363</v>
      </c>
      <c r="L272" s="97" t="s">
        <v>372</v>
      </c>
      <c r="M272" s="97" t="s">
        <v>381</v>
      </c>
      <c r="N272" s="97" t="s">
        <v>382</v>
      </c>
      <c r="O272" s="97">
        <v>1</v>
      </c>
      <c r="P272" s="97">
        <v>1</v>
      </c>
      <c r="Q272" s="152" t="s">
        <v>626</v>
      </c>
    </row>
    <row r="273" spans="2:17" ht="12" customHeight="1" x14ac:dyDescent="0.3">
      <c r="B273" s="134" t="s">
        <v>111</v>
      </c>
      <c r="C273" s="135" t="s">
        <v>1020</v>
      </c>
      <c r="D273" s="136">
        <f>2.148896</f>
        <v>2.1488960000000001</v>
      </c>
      <c r="E273" s="90">
        <f t="shared" si="11"/>
        <v>2.6496868064118373</v>
      </c>
      <c r="F273" s="136">
        <f>2.148896</f>
        <v>2.1488960000000001</v>
      </c>
      <c r="G273" s="90">
        <f t="shared" si="10"/>
        <v>2.6496868064118373</v>
      </c>
      <c r="H273" s="97" t="s">
        <v>360</v>
      </c>
      <c r="I273" s="97" t="s">
        <v>364</v>
      </c>
      <c r="J273" s="97" t="s">
        <v>362</v>
      </c>
      <c r="K273" s="97" t="s">
        <v>363</v>
      </c>
      <c r="L273" s="97" t="s">
        <v>372</v>
      </c>
      <c r="M273" s="97" t="s">
        <v>621</v>
      </c>
      <c r="N273" s="97" t="s">
        <v>624</v>
      </c>
      <c r="O273" s="97">
        <v>0</v>
      </c>
      <c r="P273" s="97">
        <v>0</v>
      </c>
      <c r="Q273" s="152" t="s">
        <v>1022</v>
      </c>
    </row>
    <row r="274" spans="2:17" ht="12" customHeight="1" x14ac:dyDescent="0.3">
      <c r="B274" s="134" t="s">
        <v>111</v>
      </c>
      <c r="C274" s="135" t="s">
        <v>1023</v>
      </c>
      <c r="D274" s="136">
        <v>7.44</v>
      </c>
      <c r="E274" s="90">
        <f t="shared" si="11"/>
        <v>9.1738594327990128</v>
      </c>
      <c r="F274" s="136">
        <v>7.44</v>
      </c>
      <c r="G274" s="90">
        <f t="shared" si="10"/>
        <v>9.1738594327990128</v>
      </c>
      <c r="H274" s="78" t="s">
        <v>360</v>
      </c>
      <c r="I274" s="78" t="s">
        <v>364</v>
      </c>
      <c r="J274" s="78" t="s">
        <v>362</v>
      </c>
      <c r="K274" s="78" t="s">
        <v>363</v>
      </c>
      <c r="L274" s="78" t="s">
        <v>371</v>
      </c>
      <c r="M274" s="78" t="s">
        <v>372</v>
      </c>
      <c r="N274" s="78" t="s">
        <v>1024</v>
      </c>
      <c r="O274" s="78">
        <v>1</v>
      </c>
      <c r="P274" s="78">
        <v>1</v>
      </c>
      <c r="Q274" s="152" t="s">
        <v>1025</v>
      </c>
    </row>
    <row r="275" spans="2:17" ht="12" customHeight="1" x14ac:dyDescent="0.3">
      <c r="B275" s="134" t="s">
        <v>111</v>
      </c>
      <c r="C275" s="135" t="s">
        <v>1026</v>
      </c>
      <c r="D275" s="90">
        <f>0.95*0.39</f>
        <v>0.3705</v>
      </c>
      <c r="E275" s="90">
        <f t="shared" si="11"/>
        <v>0.4568434032059186</v>
      </c>
      <c r="F275" s="90">
        <f>0.95*0.39</f>
        <v>0.3705</v>
      </c>
      <c r="G275" s="90">
        <f t="shared" si="10"/>
        <v>0.4568434032059186</v>
      </c>
      <c r="H275" s="78" t="s">
        <v>360</v>
      </c>
      <c r="I275" s="78" t="s">
        <v>364</v>
      </c>
      <c r="J275" s="78" t="s">
        <v>362</v>
      </c>
      <c r="K275" s="78" t="s">
        <v>363</v>
      </c>
      <c r="L275" s="78" t="s">
        <v>371</v>
      </c>
      <c r="M275" s="78" t="s">
        <v>372</v>
      </c>
      <c r="N275" s="78" t="s">
        <v>1027</v>
      </c>
      <c r="O275" s="78">
        <v>1</v>
      </c>
      <c r="P275" s="78">
        <v>0</v>
      </c>
      <c r="Q275" s="152" t="s">
        <v>1028</v>
      </c>
    </row>
    <row r="277" spans="2:17" ht="12" customHeight="1" x14ac:dyDescent="0.25">
      <c r="B277" s="1" t="s">
        <v>150</v>
      </c>
    </row>
    <row r="278" spans="2:17" ht="12" customHeight="1" x14ac:dyDescent="0.25">
      <c r="B278" s="1" t="s">
        <v>151</v>
      </c>
    </row>
    <row r="279" spans="2:17" ht="12" customHeight="1" x14ac:dyDescent="0.25">
      <c r="B279" s="1" t="s">
        <v>152</v>
      </c>
    </row>
    <row r="280" spans="2:17" ht="12" customHeight="1" x14ac:dyDescent="0.25">
      <c r="B280" s="1" t="s">
        <v>153</v>
      </c>
    </row>
    <row r="281" spans="2:17" ht="12" customHeight="1" x14ac:dyDescent="0.25">
      <c r="B281" s="1" t="s">
        <v>154</v>
      </c>
    </row>
    <row r="282" spans="2:17" ht="12" customHeight="1" x14ac:dyDescent="0.25">
      <c r="B282" s="1" t="s">
        <v>155</v>
      </c>
    </row>
    <row r="283" spans="2:17" ht="12" customHeight="1" x14ac:dyDescent="0.25">
      <c r="B283" s="1" t="s">
        <v>156</v>
      </c>
    </row>
    <row r="284" spans="2:17" ht="12" customHeight="1" x14ac:dyDescent="0.25">
      <c r="B284" s="1" t="s">
        <v>157</v>
      </c>
    </row>
    <row r="285" spans="2:17" ht="12" customHeight="1" x14ac:dyDescent="0.25">
      <c r="B285" s="1" t="s">
        <v>158</v>
      </c>
    </row>
    <row r="286" spans="2:17" ht="12" customHeight="1" x14ac:dyDescent="0.25">
      <c r="B286" s="1" t="s">
        <v>159</v>
      </c>
    </row>
    <row r="287" spans="2:17" ht="12" customHeight="1" x14ac:dyDescent="0.25">
      <c r="B287" s="1" t="s">
        <v>160</v>
      </c>
    </row>
    <row r="288" spans="2:17" ht="12" customHeight="1" x14ac:dyDescent="0.25">
      <c r="B288" s="1" t="s">
        <v>161</v>
      </c>
    </row>
    <row r="289" spans="2:2" ht="12" customHeight="1" x14ac:dyDescent="0.25">
      <c r="B289" s="1" t="s">
        <v>162</v>
      </c>
    </row>
    <row r="290" spans="2:2" ht="12" customHeight="1" x14ac:dyDescent="0.25">
      <c r="B290" s="1" t="s">
        <v>163</v>
      </c>
    </row>
    <row r="292" spans="2:2" ht="12" customHeight="1" x14ac:dyDescent="0.25">
      <c r="B292" s="1" t="s">
        <v>46</v>
      </c>
    </row>
    <row r="293" spans="2:2" ht="12" customHeight="1" x14ac:dyDescent="0.25">
      <c r="B293" s="1" t="s">
        <v>164</v>
      </c>
    </row>
    <row r="294" spans="2:2" ht="12" customHeight="1" x14ac:dyDescent="0.25">
      <c r="B294" s="1" t="s">
        <v>165</v>
      </c>
    </row>
  </sheetData>
  <autoFilter ref="B7:Q275" xr:uid="{00000000-0001-0000-0100-000000000000}"/>
  <mergeCells count="70">
    <mergeCell ref="Q64:Q65"/>
    <mergeCell ref="Q33:Q34"/>
    <mergeCell ref="Q36:Q37"/>
    <mergeCell ref="Q38:Q39"/>
    <mergeCell ref="Q41:Q42"/>
    <mergeCell ref="Q43:Q44"/>
    <mergeCell ref="Q46:Q47"/>
    <mergeCell ref="Q49:Q50"/>
    <mergeCell ref="Q52:Q53"/>
    <mergeCell ref="Q54:Q55"/>
    <mergeCell ref="Q56:Q57"/>
    <mergeCell ref="Q61:Q62"/>
    <mergeCell ref="Q112:Q113"/>
    <mergeCell ref="Q69:Q70"/>
    <mergeCell ref="Q72:Q73"/>
    <mergeCell ref="Q74:Q75"/>
    <mergeCell ref="Q77:Q78"/>
    <mergeCell ref="Q79:Q80"/>
    <mergeCell ref="Q84:Q85"/>
    <mergeCell ref="Q87:Q88"/>
    <mergeCell ref="Q95:Q96"/>
    <mergeCell ref="Q97:Q98"/>
    <mergeCell ref="Q101:Q102"/>
    <mergeCell ref="Q107:Q108"/>
    <mergeCell ref="Q148:Q149"/>
    <mergeCell ref="Q117:Q118"/>
    <mergeCell ref="Q119:Q120"/>
    <mergeCell ref="Q124:Q125"/>
    <mergeCell ref="Q127:Q128"/>
    <mergeCell ref="Q132:Q133"/>
    <mergeCell ref="Q135:Q136"/>
    <mergeCell ref="Q138:Q139"/>
    <mergeCell ref="Q140:Q141"/>
    <mergeCell ref="Q142:Q143"/>
    <mergeCell ref="Q144:Q145"/>
    <mergeCell ref="Q146:Q147"/>
    <mergeCell ref="Q193:Q194"/>
    <mergeCell ref="Q150:Q151"/>
    <mergeCell ref="Q152:Q153"/>
    <mergeCell ref="Q156:Q157"/>
    <mergeCell ref="Q164:Q165"/>
    <mergeCell ref="Q170:Q171"/>
    <mergeCell ref="Q177:Q178"/>
    <mergeCell ref="Q182:Q183"/>
    <mergeCell ref="Q184:Q185"/>
    <mergeCell ref="Q186:Q187"/>
    <mergeCell ref="Q188:Q189"/>
    <mergeCell ref="Q190:Q191"/>
    <mergeCell ref="Q236:Q237"/>
    <mergeCell ref="Q196:Q197"/>
    <mergeCell ref="Q208:Q209"/>
    <mergeCell ref="Q210:Q211"/>
    <mergeCell ref="Q212:Q213"/>
    <mergeCell ref="Q214:Q215"/>
    <mergeCell ref="Q217:Q218"/>
    <mergeCell ref="Q223:Q224"/>
    <mergeCell ref="Q225:Q226"/>
    <mergeCell ref="Q227:Q228"/>
    <mergeCell ref="Q229:Q230"/>
    <mergeCell ref="Q232:Q233"/>
    <mergeCell ref="Q258:Q259"/>
    <mergeCell ref="Q260:Q261"/>
    <mergeCell ref="Q262:Q263"/>
    <mergeCell ref="Q265:Q266"/>
    <mergeCell ref="Q240:Q241"/>
    <mergeCell ref="Q242:Q243"/>
    <mergeCell ref="Q245:Q246"/>
    <mergeCell ref="Q250:Q251"/>
    <mergeCell ref="Q252:Q253"/>
    <mergeCell ref="Q254:Q255"/>
  </mergeCells>
  <hyperlinks>
    <hyperlink ref="B5" location="'Index sheet'!A1" display="Back to index" xr:uid="{00000000-0004-0000-0100-000000000000}"/>
  </hyperlinks>
  <pageMargins left="0.7" right="0.7" top="0.75" bottom="0.75" header="0.3" footer="0.3"/>
  <pageSetup paperSize="9" orientation="portrait"/>
  <ignoredErrors>
    <ignoredError sqref="A1:Q2 A4:Q9 A3:B3 D3:Q3 A10:A6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B1:Q281"/>
  <sheetViews>
    <sheetView showGridLines="0" topLeftCell="C241" zoomScale="90" zoomScaleNormal="90" workbookViewId="0">
      <selection activeCell="D10" sqref="D10:D262"/>
    </sheetView>
  </sheetViews>
  <sheetFormatPr defaultColWidth="9.1796875" defaultRowHeight="12" customHeight="1" x14ac:dyDescent="0.25"/>
  <cols>
    <col min="1" max="1" width="2.26953125" style="1" customWidth="1"/>
    <col min="2" max="2" width="23" style="1" customWidth="1"/>
    <col min="3" max="16" width="11.26953125" style="1" customWidth="1"/>
    <col min="17" max="17" width="20.453125" style="1" customWidth="1"/>
    <col min="18" max="18" width="9.1796875" style="1" customWidth="1"/>
    <col min="19" max="16384" width="9.1796875" style="1"/>
  </cols>
  <sheetData>
    <row r="1" spans="2:17" ht="16" customHeight="1" x14ac:dyDescent="0.3">
      <c r="B1" s="6" t="s">
        <v>22</v>
      </c>
      <c r="C1" s="6"/>
    </row>
    <row r="2" spans="2:17" ht="16" customHeight="1" x14ac:dyDescent="0.3">
      <c r="B2" s="7" t="s">
        <v>23</v>
      </c>
      <c r="C2" s="8"/>
      <c r="D2" s="9"/>
      <c r="I2" s="1" t="s">
        <v>49</v>
      </c>
      <c r="J2" s="1" t="s">
        <v>25</v>
      </c>
    </row>
    <row r="3" spans="2:17" ht="16" customHeight="1" x14ac:dyDescent="0.3">
      <c r="B3" s="10" t="s">
        <v>26</v>
      </c>
      <c r="C3" s="77" t="s">
        <v>603</v>
      </c>
    </row>
    <row r="4" spans="2:17" ht="16" customHeight="1" x14ac:dyDescent="0.25">
      <c r="B4" s="11"/>
      <c r="C4" s="11"/>
    </row>
    <row r="5" spans="2:17" ht="11.5" x14ac:dyDescent="0.25">
      <c r="B5" s="12" t="s">
        <v>27</v>
      </c>
      <c r="C5" s="13"/>
    </row>
    <row r="6" spans="2:17" ht="11.5" x14ac:dyDescent="0.25">
      <c r="B6" s="12"/>
      <c r="C6" s="13"/>
    </row>
    <row r="7" spans="2:17" s="19" customFormat="1" ht="64.75" customHeight="1" x14ac:dyDescent="0.25">
      <c r="B7" s="14" t="s">
        <v>28</v>
      </c>
      <c r="C7" s="14" t="s">
        <v>29</v>
      </c>
      <c r="D7" s="15" t="s">
        <v>30</v>
      </c>
      <c r="E7" s="16"/>
      <c r="F7" s="16"/>
      <c r="G7" s="17"/>
      <c r="H7" s="14" t="s">
        <v>31</v>
      </c>
      <c r="I7" s="14" t="s">
        <v>32</v>
      </c>
      <c r="J7" s="14" t="s">
        <v>33</v>
      </c>
      <c r="K7" s="14" t="s">
        <v>34</v>
      </c>
      <c r="L7" s="14" t="s">
        <v>35</v>
      </c>
      <c r="M7" s="14" t="s">
        <v>36</v>
      </c>
      <c r="N7" s="14" t="s">
        <v>37</v>
      </c>
      <c r="O7" s="14" t="s">
        <v>38</v>
      </c>
      <c r="P7" s="18" t="s">
        <v>39</v>
      </c>
      <c r="Q7" s="14" t="s">
        <v>40</v>
      </c>
    </row>
    <row r="8" spans="2:17" s="19" customFormat="1" ht="23.5" hidden="1" customHeight="1" x14ac:dyDescent="0.25">
      <c r="B8" s="20"/>
      <c r="C8" s="20"/>
      <c r="D8" s="21" t="s">
        <v>41</v>
      </c>
      <c r="E8" s="22"/>
      <c r="F8" s="21" t="s">
        <v>42</v>
      </c>
      <c r="G8" s="22"/>
      <c r="H8" s="20"/>
      <c r="I8" s="20"/>
      <c r="J8" s="20"/>
      <c r="K8" s="20"/>
      <c r="L8" s="20"/>
      <c r="M8" s="20"/>
      <c r="N8" s="20"/>
      <c r="O8" s="20"/>
      <c r="P8" s="23"/>
      <c r="Q8" s="20"/>
    </row>
    <row r="9" spans="2:17" s="19" customFormat="1" ht="24" hidden="1" customHeight="1" x14ac:dyDescent="0.25">
      <c r="B9" s="24"/>
      <c r="C9" s="24"/>
      <c r="D9" s="25" t="s">
        <v>43</v>
      </c>
      <c r="E9" s="26" t="s">
        <v>44</v>
      </c>
      <c r="F9" s="25" t="s">
        <v>43</v>
      </c>
      <c r="G9" s="26" t="s">
        <v>44</v>
      </c>
      <c r="H9" s="24"/>
      <c r="I9" s="24"/>
      <c r="J9" s="24"/>
      <c r="K9" s="24"/>
      <c r="L9" s="24"/>
      <c r="M9" s="24"/>
      <c r="N9" s="24"/>
      <c r="O9" s="24"/>
      <c r="P9" s="27"/>
      <c r="Q9" s="20"/>
    </row>
    <row r="10" spans="2:17" s="19" customFormat="1" ht="325" x14ac:dyDescent="0.3">
      <c r="B10" s="79" t="s">
        <v>111</v>
      </c>
      <c r="C10" s="79" t="s">
        <v>604</v>
      </c>
      <c r="D10" s="90">
        <v>3.1452870000000002</v>
      </c>
      <c r="E10" s="90">
        <f>D10/0.727</f>
        <v>4.3263920220082532</v>
      </c>
      <c r="F10" s="90">
        <v>3.1452870000000002</v>
      </c>
      <c r="G10" s="90">
        <f>F10/0.727</f>
        <v>4.3263920220082532</v>
      </c>
      <c r="H10" s="79" t="s">
        <v>360</v>
      </c>
      <c r="I10" s="78" t="s">
        <v>364</v>
      </c>
      <c r="J10" s="79" t="s">
        <v>362</v>
      </c>
      <c r="K10" s="79" t="s">
        <v>363</v>
      </c>
      <c r="L10" s="79" t="s">
        <v>370</v>
      </c>
      <c r="M10" s="79" t="s">
        <v>376</v>
      </c>
      <c r="N10" s="79" t="s">
        <v>401</v>
      </c>
      <c r="O10" s="79">
        <v>1</v>
      </c>
      <c r="P10" s="79">
        <v>0</v>
      </c>
      <c r="Q10" s="97" t="s">
        <v>605</v>
      </c>
    </row>
    <row r="11" spans="2:17" s="19" customFormat="1" ht="247" x14ac:dyDescent="0.3">
      <c r="B11" s="78" t="s">
        <v>111</v>
      </c>
      <c r="C11" s="79" t="s">
        <v>166</v>
      </c>
      <c r="D11" s="90">
        <v>2.0393629999999998</v>
      </c>
      <c r="E11" s="90">
        <f t="shared" ref="E11:E42" si="0">D11/0.727</f>
        <v>2.8051760660247593</v>
      </c>
      <c r="F11" s="90">
        <v>2.0393629999999998</v>
      </c>
      <c r="G11" s="90">
        <f t="shared" ref="G11:G42" si="1">F11/0.727</f>
        <v>2.8051760660247593</v>
      </c>
      <c r="H11" s="79" t="s">
        <v>360</v>
      </c>
      <c r="I11" s="78" t="s">
        <v>361</v>
      </c>
      <c r="J11" s="79" t="s">
        <v>362</v>
      </c>
      <c r="K11" s="79" t="s">
        <v>363</v>
      </c>
      <c r="L11" s="79" t="s">
        <v>370</v>
      </c>
      <c r="M11" s="79" t="s">
        <v>373</v>
      </c>
      <c r="N11" s="79" t="s">
        <v>374</v>
      </c>
      <c r="O11" s="78">
        <v>1</v>
      </c>
      <c r="P11" s="78">
        <v>0</v>
      </c>
      <c r="Q11" s="79" t="s">
        <v>375</v>
      </c>
    </row>
    <row r="12" spans="2:17" s="19" customFormat="1" ht="221" x14ac:dyDescent="0.3">
      <c r="B12" s="78" t="s">
        <v>111</v>
      </c>
      <c r="C12" s="79" t="s">
        <v>171</v>
      </c>
      <c r="D12" s="90">
        <v>2.055447</v>
      </c>
      <c r="E12" s="90">
        <f t="shared" si="0"/>
        <v>2.8272998624484185</v>
      </c>
      <c r="F12" s="90">
        <v>2.055447</v>
      </c>
      <c r="G12" s="90">
        <f t="shared" si="1"/>
        <v>2.8272998624484185</v>
      </c>
      <c r="H12" s="79" t="s">
        <v>360</v>
      </c>
      <c r="I12" s="78" t="s">
        <v>364</v>
      </c>
      <c r="J12" s="79" t="s">
        <v>362</v>
      </c>
      <c r="K12" s="79" t="s">
        <v>363</v>
      </c>
      <c r="L12" s="79" t="s">
        <v>370</v>
      </c>
      <c r="M12" s="79" t="s">
        <v>376</v>
      </c>
      <c r="N12" s="79" t="s">
        <v>385</v>
      </c>
      <c r="O12" s="78">
        <v>1</v>
      </c>
      <c r="P12" s="78">
        <v>0</v>
      </c>
      <c r="Q12" s="79" t="s">
        <v>386</v>
      </c>
    </row>
    <row r="13" spans="2:17" s="19" customFormat="1" ht="299" x14ac:dyDescent="0.3">
      <c r="B13" s="78" t="s">
        <v>111</v>
      </c>
      <c r="C13" s="79" t="s">
        <v>167</v>
      </c>
      <c r="D13" s="90">
        <v>0.186836</v>
      </c>
      <c r="E13" s="90">
        <f t="shared" si="0"/>
        <v>0.25699587345254471</v>
      </c>
      <c r="F13" s="90">
        <v>0.186836</v>
      </c>
      <c r="G13" s="90">
        <f t="shared" si="1"/>
        <v>0.25699587345254471</v>
      </c>
      <c r="H13" s="79" t="s">
        <v>360</v>
      </c>
      <c r="I13" s="78" t="s">
        <v>364</v>
      </c>
      <c r="J13" s="79" t="s">
        <v>362</v>
      </c>
      <c r="K13" s="79" t="s">
        <v>363</v>
      </c>
      <c r="L13" s="79" t="s">
        <v>370</v>
      </c>
      <c r="M13" s="79" t="s">
        <v>376</v>
      </c>
      <c r="N13" s="79" t="s">
        <v>377</v>
      </c>
      <c r="O13" s="78">
        <v>0</v>
      </c>
      <c r="P13" s="78">
        <v>0</v>
      </c>
      <c r="Q13" s="79" t="s">
        <v>378</v>
      </c>
    </row>
    <row r="14" spans="2:17" s="19" customFormat="1" ht="12.75" customHeight="1" x14ac:dyDescent="0.3">
      <c r="B14" s="78" t="s">
        <v>113</v>
      </c>
      <c r="C14" s="79" t="s">
        <v>606</v>
      </c>
      <c r="D14" s="90">
        <v>20</v>
      </c>
      <c r="E14" s="90">
        <f t="shared" si="0"/>
        <v>27.510316368638239</v>
      </c>
      <c r="F14" s="90">
        <v>20</v>
      </c>
      <c r="G14" s="90">
        <f t="shared" si="1"/>
        <v>27.510316368638239</v>
      </c>
      <c r="H14" s="79" t="s">
        <v>360</v>
      </c>
      <c r="I14" s="78" t="s">
        <v>364</v>
      </c>
      <c r="J14" s="79" t="s">
        <v>362</v>
      </c>
      <c r="K14" s="79" t="s">
        <v>363</v>
      </c>
      <c r="L14" s="79" t="s">
        <v>370</v>
      </c>
      <c r="M14" s="79" t="s">
        <v>373</v>
      </c>
      <c r="N14" s="79" t="s">
        <v>379</v>
      </c>
      <c r="O14" s="78">
        <v>0</v>
      </c>
      <c r="P14" s="78">
        <v>0</v>
      </c>
      <c r="Q14" s="79" t="s">
        <v>607</v>
      </c>
    </row>
    <row r="15" spans="2:17" ht="12.75" customHeight="1" x14ac:dyDescent="0.3">
      <c r="B15" s="78" t="s">
        <v>111</v>
      </c>
      <c r="C15" s="79" t="s">
        <v>168</v>
      </c>
      <c r="D15" s="90">
        <v>64.322789</v>
      </c>
      <c r="E15" s="90">
        <f t="shared" si="0"/>
        <v>88.477013755158183</v>
      </c>
      <c r="F15" s="90">
        <v>64.322789</v>
      </c>
      <c r="G15" s="90">
        <f t="shared" si="1"/>
        <v>88.477013755158183</v>
      </c>
      <c r="H15" s="79" t="s">
        <v>360</v>
      </c>
      <c r="I15" s="78" t="s">
        <v>364</v>
      </c>
      <c r="J15" s="79" t="s">
        <v>362</v>
      </c>
      <c r="K15" s="79" t="s">
        <v>365</v>
      </c>
      <c r="L15" s="79" t="s">
        <v>370</v>
      </c>
      <c r="M15" s="79" t="s">
        <v>373</v>
      </c>
      <c r="N15" s="79" t="s">
        <v>379</v>
      </c>
      <c r="O15" s="78">
        <v>0</v>
      </c>
      <c r="P15" s="78">
        <v>0</v>
      </c>
      <c r="Q15" s="79" t="s">
        <v>380</v>
      </c>
    </row>
    <row r="16" spans="2:17" ht="12.75" customHeight="1" x14ac:dyDescent="0.3">
      <c r="B16" s="78" t="s">
        <v>112</v>
      </c>
      <c r="C16" s="79" t="s">
        <v>169</v>
      </c>
      <c r="D16" s="90">
        <v>6</v>
      </c>
      <c r="E16" s="90">
        <f t="shared" si="0"/>
        <v>8.2530949105914715</v>
      </c>
      <c r="F16" s="90">
        <v>6</v>
      </c>
      <c r="G16" s="90">
        <f t="shared" si="1"/>
        <v>8.2530949105914715</v>
      </c>
      <c r="H16" s="79" t="s">
        <v>360</v>
      </c>
      <c r="I16" s="78" t="s">
        <v>364</v>
      </c>
      <c r="J16" s="79" t="s">
        <v>362</v>
      </c>
      <c r="K16" s="79" t="s">
        <v>363</v>
      </c>
      <c r="L16" s="79" t="s">
        <v>370</v>
      </c>
      <c r="M16" s="79" t="s">
        <v>381</v>
      </c>
      <c r="N16" s="79" t="s">
        <v>382</v>
      </c>
      <c r="O16" s="78">
        <v>0</v>
      </c>
      <c r="P16" s="78">
        <v>0</v>
      </c>
      <c r="Q16" s="79" t="s">
        <v>383</v>
      </c>
    </row>
    <row r="17" spans="2:17" ht="12.75" customHeight="1" x14ac:dyDescent="0.3">
      <c r="B17" s="78" t="s">
        <v>111</v>
      </c>
      <c r="C17" s="182" t="s">
        <v>173</v>
      </c>
      <c r="D17" s="91">
        <v>13.915538</v>
      </c>
      <c r="E17" s="90">
        <f t="shared" si="0"/>
        <v>19.141042640990371</v>
      </c>
      <c r="F17" s="91">
        <v>13.915538</v>
      </c>
      <c r="G17" s="90">
        <f t="shared" si="1"/>
        <v>19.141042640990371</v>
      </c>
      <c r="H17" s="79" t="s">
        <v>360</v>
      </c>
      <c r="I17" s="78" t="s">
        <v>364</v>
      </c>
      <c r="J17" s="79" t="s">
        <v>362</v>
      </c>
      <c r="K17" s="79" t="s">
        <v>363</v>
      </c>
      <c r="L17" s="79" t="s">
        <v>370</v>
      </c>
      <c r="M17" s="79" t="s">
        <v>376</v>
      </c>
      <c r="N17" s="79" t="s">
        <v>385</v>
      </c>
      <c r="O17" s="78">
        <v>1</v>
      </c>
      <c r="P17" s="78">
        <v>0</v>
      </c>
      <c r="Q17" s="183" t="s">
        <v>388</v>
      </c>
    </row>
    <row r="18" spans="2:17" ht="12.75" customHeight="1" x14ac:dyDescent="0.3">
      <c r="B18" s="78" t="s">
        <v>608</v>
      </c>
      <c r="C18" s="182"/>
      <c r="D18" s="91">
        <v>1.822689</v>
      </c>
      <c r="E18" s="90">
        <f t="shared" si="0"/>
        <v>2.5071375515818435</v>
      </c>
      <c r="F18" s="91">
        <v>1.822689</v>
      </c>
      <c r="G18" s="90">
        <f t="shared" si="1"/>
        <v>2.5071375515818435</v>
      </c>
      <c r="H18" s="79" t="s">
        <v>360</v>
      </c>
      <c r="I18" s="78" t="s">
        <v>364</v>
      </c>
      <c r="J18" s="79" t="s">
        <v>362</v>
      </c>
      <c r="K18" s="79" t="s">
        <v>363</v>
      </c>
      <c r="L18" s="79" t="s">
        <v>370</v>
      </c>
      <c r="M18" s="79" t="s">
        <v>376</v>
      </c>
      <c r="N18" s="79" t="s">
        <v>385</v>
      </c>
      <c r="O18" s="78">
        <v>1</v>
      </c>
      <c r="P18" s="78">
        <v>0</v>
      </c>
      <c r="Q18" s="183"/>
    </row>
    <row r="19" spans="2:17" ht="12.75" customHeight="1" x14ac:dyDescent="0.3">
      <c r="B19" s="78" t="s">
        <v>115</v>
      </c>
      <c r="C19" s="182"/>
      <c r="D19" s="91">
        <v>6.1830819999999997</v>
      </c>
      <c r="E19" s="90">
        <f t="shared" si="0"/>
        <v>8.5049270976616231</v>
      </c>
      <c r="F19" s="91">
        <v>6.1830819999999997</v>
      </c>
      <c r="G19" s="90">
        <f t="shared" si="1"/>
        <v>8.5049270976616231</v>
      </c>
      <c r="H19" s="79" t="s">
        <v>360</v>
      </c>
      <c r="I19" s="78" t="s">
        <v>364</v>
      </c>
      <c r="J19" s="79" t="s">
        <v>362</v>
      </c>
      <c r="K19" s="79" t="s">
        <v>363</v>
      </c>
      <c r="L19" s="79" t="s">
        <v>370</v>
      </c>
      <c r="M19" s="79" t="s">
        <v>376</v>
      </c>
      <c r="N19" s="79" t="s">
        <v>385</v>
      </c>
      <c r="O19" s="78">
        <v>1</v>
      </c>
      <c r="P19" s="78">
        <v>0</v>
      </c>
      <c r="Q19" s="183"/>
    </row>
    <row r="20" spans="2:17" ht="12.75" customHeight="1" x14ac:dyDescent="0.3">
      <c r="B20" s="78" t="s">
        <v>609</v>
      </c>
      <c r="C20" s="182"/>
      <c r="D20" s="91">
        <v>4.1023500000000004</v>
      </c>
      <c r="E20" s="90">
        <f t="shared" si="0"/>
        <v>5.6428473177441552</v>
      </c>
      <c r="F20" s="91">
        <v>4.1023500000000004</v>
      </c>
      <c r="G20" s="90">
        <f t="shared" si="1"/>
        <v>5.6428473177441552</v>
      </c>
      <c r="H20" s="79" t="s">
        <v>360</v>
      </c>
      <c r="I20" s="78" t="s">
        <v>364</v>
      </c>
      <c r="J20" s="79" t="s">
        <v>362</v>
      </c>
      <c r="K20" s="79" t="s">
        <v>363</v>
      </c>
      <c r="L20" s="79" t="s">
        <v>370</v>
      </c>
      <c r="M20" s="79" t="s">
        <v>376</v>
      </c>
      <c r="N20" s="79" t="s">
        <v>385</v>
      </c>
      <c r="O20" s="78">
        <v>1</v>
      </c>
      <c r="P20" s="78">
        <v>0</v>
      </c>
      <c r="Q20" s="183"/>
    </row>
    <row r="21" spans="2:17" ht="12.75" customHeight="1" x14ac:dyDescent="0.3">
      <c r="B21" s="78" t="s">
        <v>610</v>
      </c>
      <c r="C21" s="182"/>
      <c r="D21" s="91">
        <v>1.165861</v>
      </c>
      <c r="E21" s="90">
        <f t="shared" si="0"/>
        <v>1.6036602475928474</v>
      </c>
      <c r="F21" s="91">
        <v>1.165861</v>
      </c>
      <c r="G21" s="90">
        <f t="shared" si="1"/>
        <v>1.6036602475928474</v>
      </c>
      <c r="H21" s="79" t="s">
        <v>360</v>
      </c>
      <c r="I21" s="78" t="s">
        <v>364</v>
      </c>
      <c r="J21" s="79" t="s">
        <v>362</v>
      </c>
      <c r="K21" s="79" t="s">
        <v>363</v>
      </c>
      <c r="L21" s="79" t="s">
        <v>370</v>
      </c>
      <c r="M21" s="79" t="s">
        <v>376</v>
      </c>
      <c r="N21" s="79" t="s">
        <v>385</v>
      </c>
      <c r="O21" s="78">
        <v>1</v>
      </c>
      <c r="P21" s="78">
        <v>0</v>
      </c>
      <c r="Q21" s="183"/>
    </row>
    <row r="22" spans="2:17" ht="12.75" customHeight="1" x14ac:dyDescent="0.3">
      <c r="B22" s="78" t="s">
        <v>611</v>
      </c>
      <c r="C22" s="182"/>
      <c r="D22" s="91">
        <v>2.5861369999999999</v>
      </c>
      <c r="E22" s="90">
        <f t="shared" si="0"/>
        <v>3.5572723521320495</v>
      </c>
      <c r="F22" s="91">
        <v>2.5861369999999999</v>
      </c>
      <c r="G22" s="90">
        <f t="shared" si="1"/>
        <v>3.5572723521320495</v>
      </c>
      <c r="H22" s="79" t="s">
        <v>360</v>
      </c>
      <c r="I22" s="78" t="s">
        <v>364</v>
      </c>
      <c r="J22" s="79" t="s">
        <v>362</v>
      </c>
      <c r="K22" s="79" t="s">
        <v>363</v>
      </c>
      <c r="L22" s="79" t="s">
        <v>370</v>
      </c>
      <c r="M22" s="79" t="s">
        <v>376</v>
      </c>
      <c r="N22" s="79" t="s">
        <v>385</v>
      </c>
      <c r="O22" s="78">
        <v>1</v>
      </c>
      <c r="P22" s="78">
        <v>0</v>
      </c>
      <c r="Q22" s="183"/>
    </row>
    <row r="23" spans="2:17" ht="12.75" customHeight="1" x14ac:dyDescent="0.3">
      <c r="B23" s="78" t="s">
        <v>135</v>
      </c>
      <c r="C23" s="182"/>
      <c r="D23" s="91">
        <v>0.23963499999999999</v>
      </c>
      <c r="E23" s="90">
        <f t="shared" si="0"/>
        <v>0.32962173314993121</v>
      </c>
      <c r="F23" s="91">
        <v>0.23963499999999999</v>
      </c>
      <c r="G23" s="90">
        <f t="shared" si="1"/>
        <v>0.32962173314993121</v>
      </c>
      <c r="H23" s="79" t="s">
        <v>360</v>
      </c>
      <c r="I23" s="78" t="s">
        <v>364</v>
      </c>
      <c r="J23" s="79" t="s">
        <v>362</v>
      </c>
      <c r="K23" s="79" t="s">
        <v>363</v>
      </c>
      <c r="L23" s="79" t="s">
        <v>370</v>
      </c>
      <c r="M23" s="79" t="s">
        <v>376</v>
      </c>
      <c r="N23" s="79" t="s">
        <v>385</v>
      </c>
      <c r="O23" s="78">
        <v>1</v>
      </c>
      <c r="P23" s="78">
        <v>0</v>
      </c>
      <c r="Q23" s="183"/>
    </row>
    <row r="24" spans="2:17" ht="12.75" customHeight="1" x14ac:dyDescent="0.3">
      <c r="B24" s="78" t="s">
        <v>128</v>
      </c>
      <c r="C24" s="182"/>
      <c r="D24" s="91">
        <v>1.3313600000000001</v>
      </c>
      <c r="E24" s="90">
        <f t="shared" si="0"/>
        <v>1.8313067400275105</v>
      </c>
      <c r="F24" s="91">
        <v>1.3313600000000001</v>
      </c>
      <c r="G24" s="90">
        <f t="shared" si="1"/>
        <v>1.8313067400275105</v>
      </c>
      <c r="H24" s="79" t="s">
        <v>360</v>
      </c>
      <c r="I24" s="78" t="s">
        <v>364</v>
      </c>
      <c r="J24" s="79" t="s">
        <v>362</v>
      </c>
      <c r="K24" s="79" t="s">
        <v>363</v>
      </c>
      <c r="L24" s="79" t="s">
        <v>370</v>
      </c>
      <c r="M24" s="79" t="s">
        <v>376</v>
      </c>
      <c r="N24" s="79" t="s">
        <v>385</v>
      </c>
      <c r="O24" s="78">
        <v>1</v>
      </c>
      <c r="P24" s="78">
        <v>0</v>
      </c>
      <c r="Q24" s="183"/>
    </row>
    <row r="25" spans="2:17" ht="377" x14ac:dyDescent="0.3">
      <c r="B25" s="78" t="s">
        <v>113</v>
      </c>
      <c r="C25" s="79" t="s">
        <v>174</v>
      </c>
      <c r="D25" s="91">
        <v>1.42164</v>
      </c>
      <c r="E25" s="90">
        <f t="shared" si="0"/>
        <v>1.9554883081155434</v>
      </c>
      <c r="F25" s="91">
        <v>1.42164</v>
      </c>
      <c r="G25" s="90">
        <f t="shared" si="1"/>
        <v>1.9554883081155434</v>
      </c>
      <c r="H25" s="79" t="s">
        <v>360</v>
      </c>
      <c r="I25" s="78" t="s">
        <v>361</v>
      </c>
      <c r="J25" s="79" t="s">
        <v>362</v>
      </c>
      <c r="K25" s="79" t="s">
        <v>363</v>
      </c>
      <c r="L25" s="79" t="s">
        <v>370</v>
      </c>
      <c r="M25" s="79" t="s">
        <v>373</v>
      </c>
      <c r="N25" s="79" t="s">
        <v>389</v>
      </c>
      <c r="O25" s="78">
        <v>1</v>
      </c>
      <c r="P25" s="78">
        <v>0</v>
      </c>
      <c r="Q25" s="79" t="s">
        <v>390</v>
      </c>
    </row>
    <row r="26" spans="2:17" ht="390" x14ac:dyDescent="0.3">
      <c r="B26" s="78" t="s">
        <v>111</v>
      </c>
      <c r="C26" s="79" t="s">
        <v>175</v>
      </c>
      <c r="D26" s="91">
        <v>0.50529400000000002</v>
      </c>
      <c r="E26" s="90">
        <f t="shared" si="0"/>
        <v>0.69503988995873456</v>
      </c>
      <c r="F26" s="91">
        <v>0.50529400000000002</v>
      </c>
      <c r="G26" s="90">
        <f t="shared" si="1"/>
        <v>0.69503988995873456</v>
      </c>
      <c r="H26" s="79" t="s">
        <v>360</v>
      </c>
      <c r="I26" s="78" t="s">
        <v>364</v>
      </c>
      <c r="J26" s="79" t="s">
        <v>362</v>
      </c>
      <c r="K26" s="79" t="s">
        <v>363</v>
      </c>
      <c r="L26" s="79" t="s">
        <v>370</v>
      </c>
      <c r="M26" s="79" t="s">
        <v>373</v>
      </c>
      <c r="N26" s="79" t="s">
        <v>374</v>
      </c>
      <c r="O26" s="78">
        <v>1</v>
      </c>
      <c r="P26" s="78">
        <v>0</v>
      </c>
      <c r="Q26" s="79" t="s">
        <v>612</v>
      </c>
    </row>
    <row r="27" spans="2:17" ht="13.5" customHeight="1" x14ac:dyDescent="0.3">
      <c r="B27" s="78" t="s">
        <v>111</v>
      </c>
      <c r="C27" s="79" t="s">
        <v>176</v>
      </c>
      <c r="D27" s="91">
        <v>2.8928090000000002</v>
      </c>
      <c r="E27" s="90">
        <f t="shared" si="0"/>
        <v>3.9791045392022011</v>
      </c>
      <c r="F27" s="91">
        <v>2.8928090000000002</v>
      </c>
      <c r="G27" s="90">
        <f t="shared" si="1"/>
        <v>3.9791045392022011</v>
      </c>
      <c r="H27" s="79" t="s">
        <v>360</v>
      </c>
      <c r="I27" s="78" t="s">
        <v>364</v>
      </c>
      <c r="J27" s="79" t="s">
        <v>362</v>
      </c>
      <c r="K27" s="79" t="s">
        <v>363</v>
      </c>
      <c r="L27" s="79" t="s">
        <v>370</v>
      </c>
      <c r="M27" s="79" t="s">
        <v>376</v>
      </c>
      <c r="N27" s="79" t="s">
        <v>392</v>
      </c>
      <c r="O27" s="78">
        <v>0</v>
      </c>
      <c r="P27" s="78">
        <v>0</v>
      </c>
      <c r="Q27" s="79" t="s">
        <v>393</v>
      </c>
    </row>
    <row r="28" spans="2:17" ht="13.5" customHeight="1" x14ac:dyDescent="0.3">
      <c r="B28" s="78" t="s">
        <v>111</v>
      </c>
      <c r="C28" s="79" t="s">
        <v>613</v>
      </c>
      <c r="D28" s="91">
        <v>21.41</v>
      </c>
      <c r="E28" s="90">
        <f t="shared" si="0"/>
        <v>29.449793672627237</v>
      </c>
      <c r="F28" s="91">
        <v>21.41</v>
      </c>
      <c r="G28" s="90">
        <f t="shared" si="1"/>
        <v>29.449793672627237</v>
      </c>
      <c r="H28" s="79" t="s">
        <v>360</v>
      </c>
      <c r="I28" s="78" t="s">
        <v>361</v>
      </c>
      <c r="J28" s="79" t="s">
        <v>362</v>
      </c>
      <c r="K28" s="79" t="s">
        <v>363</v>
      </c>
      <c r="L28" s="79" t="s">
        <v>370</v>
      </c>
      <c r="M28" s="79" t="s">
        <v>373</v>
      </c>
      <c r="N28" s="79" t="s">
        <v>401</v>
      </c>
      <c r="O28" s="78">
        <v>0</v>
      </c>
      <c r="P28" s="78">
        <v>0</v>
      </c>
      <c r="Q28" s="79" t="s">
        <v>614</v>
      </c>
    </row>
    <row r="29" spans="2:17" ht="351" x14ac:dyDescent="0.3">
      <c r="B29" s="78" t="s">
        <v>111</v>
      </c>
      <c r="C29" s="79" t="s">
        <v>177</v>
      </c>
      <c r="D29" s="91">
        <v>6.55</v>
      </c>
      <c r="E29" s="90">
        <f t="shared" si="0"/>
        <v>9.009628610729024</v>
      </c>
      <c r="F29" s="91">
        <v>6.55</v>
      </c>
      <c r="G29" s="90">
        <f t="shared" si="1"/>
        <v>9.009628610729024</v>
      </c>
      <c r="H29" s="79" t="s">
        <v>360</v>
      </c>
      <c r="I29" s="78" t="s">
        <v>361</v>
      </c>
      <c r="J29" s="79" t="s">
        <v>362</v>
      </c>
      <c r="K29" s="79" t="s">
        <v>363</v>
      </c>
      <c r="L29" s="79" t="s">
        <v>370</v>
      </c>
      <c r="M29" s="79" t="s">
        <v>373</v>
      </c>
      <c r="N29" s="79" t="s">
        <v>379</v>
      </c>
      <c r="O29" s="78">
        <v>1</v>
      </c>
      <c r="P29" s="78">
        <v>0</v>
      </c>
      <c r="Q29" s="79" t="s">
        <v>394</v>
      </c>
    </row>
    <row r="30" spans="2:17" ht="286" x14ac:dyDescent="0.3">
      <c r="B30" s="78" t="s">
        <v>111</v>
      </c>
      <c r="C30" s="79" t="s">
        <v>178</v>
      </c>
      <c r="D30" s="91">
        <v>3.320719</v>
      </c>
      <c r="E30" s="90">
        <f t="shared" si="0"/>
        <v>4.5677015130674006</v>
      </c>
      <c r="F30" s="91">
        <v>3.320719</v>
      </c>
      <c r="G30" s="90">
        <f t="shared" si="1"/>
        <v>4.5677015130674006</v>
      </c>
      <c r="H30" s="79" t="s">
        <v>360</v>
      </c>
      <c r="I30" s="78" t="s">
        <v>364</v>
      </c>
      <c r="J30" s="79" t="s">
        <v>362</v>
      </c>
      <c r="K30" s="79" t="s">
        <v>363</v>
      </c>
      <c r="L30" s="79" t="s">
        <v>370</v>
      </c>
      <c r="M30" s="79" t="s">
        <v>376</v>
      </c>
      <c r="N30" s="79" t="s">
        <v>389</v>
      </c>
      <c r="O30" s="78">
        <v>1</v>
      </c>
      <c r="P30" s="78">
        <v>0</v>
      </c>
      <c r="Q30" s="79" t="s">
        <v>395</v>
      </c>
    </row>
    <row r="31" spans="2:17" ht="286" x14ac:dyDescent="0.3">
      <c r="B31" s="78" t="s">
        <v>111</v>
      </c>
      <c r="C31" s="79" t="s">
        <v>179</v>
      </c>
      <c r="D31" s="91">
        <v>2.0260310000000001</v>
      </c>
      <c r="E31" s="90">
        <f t="shared" si="0"/>
        <v>2.7868376891334252</v>
      </c>
      <c r="F31" s="91">
        <v>2.0260310000000001</v>
      </c>
      <c r="G31" s="90">
        <f t="shared" si="1"/>
        <v>2.7868376891334252</v>
      </c>
      <c r="H31" s="79" t="s">
        <v>360</v>
      </c>
      <c r="I31" s="78" t="s">
        <v>364</v>
      </c>
      <c r="J31" s="79" t="s">
        <v>362</v>
      </c>
      <c r="K31" s="79" t="s">
        <v>363</v>
      </c>
      <c r="L31" s="79" t="s">
        <v>370</v>
      </c>
      <c r="M31" s="79" t="s">
        <v>376</v>
      </c>
      <c r="N31" s="79" t="s">
        <v>396</v>
      </c>
      <c r="O31" s="78">
        <v>1</v>
      </c>
      <c r="P31" s="78">
        <v>0</v>
      </c>
      <c r="Q31" s="79" t="s">
        <v>397</v>
      </c>
    </row>
    <row r="32" spans="2:17" ht="91" x14ac:dyDescent="0.3">
      <c r="B32" s="181" t="s">
        <v>111</v>
      </c>
      <c r="C32" s="79" t="s">
        <v>615</v>
      </c>
      <c r="D32" s="91">
        <v>6.32</v>
      </c>
      <c r="E32" s="90">
        <f t="shared" si="0"/>
        <v>8.6932599724896846</v>
      </c>
      <c r="F32" s="91">
        <v>6.32</v>
      </c>
      <c r="G32" s="90">
        <f t="shared" si="1"/>
        <v>8.6932599724896846</v>
      </c>
      <c r="H32" s="79" t="s">
        <v>360</v>
      </c>
      <c r="I32" s="78" t="s">
        <v>361</v>
      </c>
      <c r="J32" s="79" t="s">
        <v>362</v>
      </c>
      <c r="K32" s="79" t="s">
        <v>363</v>
      </c>
      <c r="L32" s="79" t="s">
        <v>370</v>
      </c>
      <c r="M32" s="79" t="s">
        <v>373</v>
      </c>
      <c r="N32" s="79" t="s">
        <v>379</v>
      </c>
      <c r="O32" s="78">
        <v>0</v>
      </c>
      <c r="P32" s="78">
        <v>1</v>
      </c>
      <c r="Q32" s="182" t="s">
        <v>398</v>
      </c>
    </row>
    <row r="33" spans="2:17" ht="117" x14ac:dyDescent="0.3">
      <c r="B33" s="181"/>
      <c r="C33" s="79" t="s">
        <v>616</v>
      </c>
      <c r="D33" s="91">
        <v>10</v>
      </c>
      <c r="E33" s="90">
        <f t="shared" si="0"/>
        <v>13.75515818431912</v>
      </c>
      <c r="F33" s="91">
        <v>10</v>
      </c>
      <c r="G33" s="90">
        <f t="shared" si="1"/>
        <v>13.75515818431912</v>
      </c>
      <c r="H33" s="79" t="s">
        <v>360</v>
      </c>
      <c r="I33" s="78" t="s">
        <v>361</v>
      </c>
      <c r="J33" s="79" t="s">
        <v>362</v>
      </c>
      <c r="K33" s="79" t="s">
        <v>363</v>
      </c>
      <c r="L33" s="79" t="s">
        <v>370</v>
      </c>
      <c r="M33" s="79" t="s">
        <v>373</v>
      </c>
      <c r="N33" s="79" t="s">
        <v>379</v>
      </c>
      <c r="O33" s="78">
        <v>0</v>
      </c>
      <c r="P33" s="78">
        <v>1</v>
      </c>
      <c r="Q33" s="182"/>
    </row>
    <row r="34" spans="2:17" ht="78" x14ac:dyDescent="0.3">
      <c r="B34" s="181"/>
      <c r="C34" s="79" t="s">
        <v>617</v>
      </c>
      <c r="D34" s="91">
        <v>8</v>
      </c>
      <c r="E34" s="90">
        <f t="shared" si="0"/>
        <v>11.004126547455297</v>
      </c>
      <c r="F34" s="91">
        <v>8</v>
      </c>
      <c r="G34" s="90">
        <f t="shared" si="1"/>
        <v>11.004126547455297</v>
      </c>
      <c r="H34" s="79" t="s">
        <v>360</v>
      </c>
      <c r="I34" s="78" t="s">
        <v>361</v>
      </c>
      <c r="J34" s="79" t="s">
        <v>362</v>
      </c>
      <c r="K34" s="79" t="s">
        <v>363</v>
      </c>
      <c r="L34" s="79" t="s">
        <v>370</v>
      </c>
      <c r="M34" s="79" t="s">
        <v>373</v>
      </c>
      <c r="N34" s="79" t="s">
        <v>379</v>
      </c>
      <c r="O34" s="78">
        <v>0</v>
      </c>
      <c r="P34" s="78">
        <v>1</v>
      </c>
      <c r="Q34" s="182"/>
    </row>
    <row r="35" spans="2:17" ht="104" x14ac:dyDescent="0.3">
      <c r="B35" s="181"/>
      <c r="C35" s="79" t="s">
        <v>180</v>
      </c>
      <c r="D35" s="91">
        <v>3.3826960000000001</v>
      </c>
      <c r="E35" s="90">
        <f t="shared" si="0"/>
        <v>4.6529518569463555</v>
      </c>
      <c r="F35" s="91">
        <v>3.3826960000000001</v>
      </c>
      <c r="G35" s="90">
        <f t="shared" si="1"/>
        <v>4.6529518569463555</v>
      </c>
      <c r="H35" s="79" t="s">
        <v>360</v>
      </c>
      <c r="I35" s="78" t="s">
        <v>364</v>
      </c>
      <c r="J35" s="79" t="s">
        <v>362</v>
      </c>
      <c r="K35" s="79" t="s">
        <v>363</v>
      </c>
      <c r="L35" s="79" t="s">
        <v>370</v>
      </c>
      <c r="M35" s="79" t="s">
        <v>373</v>
      </c>
      <c r="N35" s="79" t="s">
        <v>379</v>
      </c>
      <c r="O35" s="78">
        <v>0</v>
      </c>
      <c r="P35" s="78">
        <v>1</v>
      </c>
      <c r="Q35" s="182"/>
    </row>
    <row r="36" spans="2:17" ht="195" x14ac:dyDescent="0.3">
      <c r="B36" s="78" t="s">
        <v>111</v>
      </c>
      <c r="C36" s="79" t="s">
        <v>181</v>
      </c>
      <c r="D36" s="91">
        <v>2.5</v>
      </c>
      <c r="E36" s="90">
        <f t="shared" si="0"/>
        <v>3.4387895460797799</v>
      </c>
      <c r="F36" s="91">
        <v>2.5</v>
      </c>
      <c r="G36" s="90">
        <f t="shared" si="1"/>
        <v>3.4387895460797799</v>
      </c>
      <c r="H36" s="79" t="s">
        <v>360</v>
      </c>
      <c r="I36" s="78" t="s">
        <v>361</v>
      </c>
      <c r="J36" s="79" t="s">
        <v>362</v>
      </c>
      <c r="K36" s="79" t="s">
        <v>363</v>
      </c>
      <c r="L36" s="79" t="s">
        <v>370</v>
      </c>
      <c r="M36" s="79" t="s">
        <v>373</v>
      </c>
      <c r="N36" s="79" t="s">
        <v>389</v>
      </c>
      <c r="O36" s="78">
        <v>0</v>
      </c>
      <c r="P36" s="78">
        <v>0</v>
      </c>
      <c r="Q36" s="79" t="s">
        <v>399</v>
      </c>
    </row>
    <row r="37" spans="2:17" ht="247" x14ac:dyDescent="0.3">
      <c r="B37" s="78" t="s">
        <v>115</v>
      </c>
      <c r="C37" s="79" t="s">
        <v>182</v>
      </c>
      <c r="D37" s="91">
        <v>10.035532</v>
      </c>
      <c r="E37" s="90">
        <f t="shared" si="0"/>
        <v>13.804033012379643</v>
      </c>
      <c r="F37" s="91">
        <v>10.035532</v>
      </c>
      <c r="G37" s="90">
        <f t="shared" si="1"/>
        <v>13.804033012379643</v>
      </c>
      <c r="H37" s="79" t="s">
        <v>360</v>
      </c>
      <c r="I37" s="78" t="s">
        <v>364</v>
      </c>
      <c r="J37" s="79" t="s">
        <v>362</v>
      </c>
      <c r="K37" s="79" t="s">
        <v>363</v>
      </c>
      <c r="L37" s="79" t="s">
        <v>370</v>
      </c>
      <c r="M37" s="79" t="s">
        <v>381</v>
      </c>
      <c r="N37" s="79" t="s">
        <v>382</v>
      </c>
      <c r="O37" s="78">
        <v>0</v>
      </c>
      <c r="P37" s="78">
        <v>0</v>
      </c>
      <c r="Q37" s="79" t="s">
        <v>400</v>
      </c>
    </row>
    <row r="38" spans="2:17" ht="182" x14ac:dyDescent="0.3">
      <c r="B38" s="78" t="s">
        <v>111</v>
      </c>
      <c r="C38" s="79" t="s">
        <v>170</v>
      </c>
      <c r="D38" s="91">
        <v>53.625</v>
      </c>
      <c r="E38" s="90">
        <f t="shared" si="0"/>
        <v>73.762035763411276</v>
      </c>
      <c r="F38" s="91">
        <v>53.625</v>
      </c>
      <c r="G38" s="90">
        <f t="shared" si="1"/>
        <v>73.762035763411276</v>
      </c>
      <c r="H38" s="79" t="s">
        <v>360</v>
      </c>
      <c r="I38" s="78" t="s">
        <v>364</v>
      </c>
      <c r="J38" s="79" t="s">
        <v>362</v>
      </c>
      <c r="K38" s="79" t="s">
        <v>365</v>
      </c>
      <c r="L38" s="79" t="s">
        <v>370</v>
      </c>
      <c r="M38" s="79" t="s">
        <v>381</v>
      </c>
      <c r="N38" s="79" t="s">
        <v>382</v>
      </c>
      <c r="O38" s="78">
        <v>0</v>
      </c>
      <c r="P38" s="78">
        <v>0</v>
      </c>
      <c r="Q38" s="79" t="s">
        <v>384</v>
      </c>
    </row>
    <row r="39" spans="2:17" ht="12" customHeight="1" x14ac:dyDescent="0.3">
      <c r="B39" s="78" t="s">
        <v>116</v>
      </c>
      <c r="C39" s="79" t="s">
        <v>188</v>
      </c>
      <c r="D39" s="91">
        <v>0.30155399999999999</v>
      </c>
      <c r="E39" s="90">
        <f t="shared" si="0"/>
        <v>0.4147922971114168</v>
      </c>
      <c r="F39" s="91">
        <v>0.30155399999999999</v>
      </c>
      <c r="G39" s="90">
        <f t="shared" si="1"/>
        <v>0.4147922971114168</v>
      </c>
      <c r="H39" s="79" t="s">
        <v>360</v>
      </c>
      <c r="I39" s="78" t="s">
        <v>364</v>
      </c>
      <c r="J39" s="79" t="s">
        <v>362</v>
      </c>
      <c r="K39" s="79" t="s">
        <v>363</v>
      </c>
      <c r="L39" s="79" t="s">
        <v>370</v>
      </c>
      <c r="M39" s="79" t="s">
        <v>376</v>
      </c>
      <c r="N39" s="79" t="s">
        <v>407</v>
      </c>
      <c r="O39" s="78">
        <v>0</v>
      </c>
      <c r="P39" s="78">
        <v>0</v>
      </c>
      <c r="Q39" s="79" t="s">
        <v>409</v>
      </c>
    </row>
    <row r="40" spans="2:17" ht="12" customHeight="1" x14ac:dyDescent="0.3">
      <c r="B40" s="78" t="s">
        <v>116</v>
      </c>
      <c r="C40" s="86" t="s">
        <v>187</v>
      </c>
      <c r="D40" s="91">
        <v>10.415692999999999</v>
      </c>
      <c r="E40" s="90">
        <f t="shared" si="0"/>
        <v>14.326950481430536</v>
      </c>
      <c r="F40" s="91">
        <v>10.415692999999999</v>
      </c>
      <c r="G40" s="90">
        <f t="shared" si="1"/>
        <v>14.326950481430536</v>
      </c>
      <c r="H40" s="79" t="s">
        <v>360</v>
      </c>
      <c r="I40" s="78" t="s">
        <v>364</v>
      </c>
      <c r="J40" s="79" t="s">
        <v>362</v>
      </c>
      <c r="K40" s="79" t="s">
        <v>363</v>
      </c>
      <c r="L40" s="79" t="s">
        <v>370</v>
      </c>
      <c r="M40" s="79" t="s">
        <v>376</v>
      </c>
      <c r="N40" s="79" t="s">
        <v>407</v>
      </c>
      <c r="O40" s="78">
        <v>0</v>
      </c>
      <c r="P40" s="78">
        <v>0</v>
      </c>
      <c r="Q40" s="79" t="s">
        <v>408</v>
      </c>
    </row>
    <row r="41" spans="2:17" ht="12" customHeight="1" x14ac:dyDescent="0.3">
      <c r="B41" s="78" t="s">
        <v>113</v>
      </c>
      <c r="C41" s="79" t="s">
        <v>618</v>
      </c>
      <c r="D41" s="91">
        <v>-0.76747600000000005</v>
      </c>
      <c r="E41" s="90">
        <f t="shared" si="0"/>
        <v>-1.0556753782668502</v>
      </c>
      <c r="F41" s="91">
        <v>-0.76747600000000005</v>
      </c>
      <c r="G41" s="90">
        <f t="shared" si="1"/>
        <v>-1.0556753782668502</v>
      </c>
      <c r="H41" s="79" t="s">
        <v>360</v>
      </c>
      <c r="I41" s="78" t="s">
        <v>361</v>
      </c>
      <c r="J41" s="79" t="s">
        <v>362</v>
      </c>
      <c r="K41" s="79" t="s">
        <v>363</v>
      </c>
      <c r="L41" s="79" t="s">
        <v>370</v>
      </c>
      <c r="M41" s="79" t="s">
        <v>381</v>
      </c>
      <c r="N41" s="79" t="s">
        <v>382</v>
      </c>
      <c r="O41" s="78">
        <v>0</v>
      </c>
      <c r="P41" s="78">
        <v>0</v>
      </c>
      <c r="Q41" s="79" t="s">
        <v>619</v>
      </c>
    </row>
    <row r="42" spans="2:17" ht="12" customHeight="1" x14ac:dyDescent="0.3">
      <c r="B42" s="78" t="s">
        <v>115</v>
      </c>
      <c r="C42" s="79" t="s">
        <v>618</v>
      </c>
      <c r="D42" s="91">
        <v>-1.0168999999999999E-2</v>
      </c>
      <c r="E42" s="90">
        <f t="shared" si="0"/>
        <v>-1.3987620357634113E-2</v>
      </c>
      <c r="F42" s="91">
        <v>-1.0168999999999999E-2</v>
      </c>
      <c r="G42" s="90">
        <f t="shared" si="1"/>
        <v>-1.3987620357634113E-2</v>
      </c>
      <c r="H42" s="79" t="s">
        <v>360</v>
      </c>
      <c r="I42" s="78" t="s">
        <v>364</v>
      </c>
      <c r="J42" s="79" t="s">
        <v>362</v>
      </c>
      <c r="K42" s="79" t="s">
        <v>363</v>
      </c>
      <c r="L42" s="79" t="s">
        <v>370</v>
      </c>
      <c r="M42" s="79" t="s">
        <v>381</v>
      </c>
      <c r="N42" s="79" t="s">
        <v>382</v>
      </c>
      <c r="O42" s="78">
        <v>0</v>
      </c>
      <c r="P42" s="78">
        <v>0</v>
      </c>
      <c r="Q42" s="79" t="s">
        <v>619</v>
      </c>
    </row>
    <row r="43" spans="2:17" ht="12" customHeight="1" x14ac:dyDescent="0.3">
      <c r="B43" s="83" t="s">
        <v>111</v>
      </c>
      <c r="C43" s="87" t="s">
        <v>351</v>
      </c>
      <c r="D43" s="90">
        <v>10.220000000000001</v>
      </c>
      <c r="E43" s="90">
        <v>14.05</v>
      </c>
      <c r="F43" s="90">
        <v>10.220000000000001</v>
      </c>
      <c r="G43" s="90">
        <v>14.05</v>
      </c>
      <c r="H43" s="88" t="s">
        <v>360</v>
      </c>
      <c r="I43" s="88" t="s">
        <v>364</v>
      </c>
      <c r="J43" s="88" t="s">
        <v>362</v>
      </c>
      <c r="K43" s="84" t="s">
        <v>363</v>
      </c>
      <c r="L43" s="88" t="s">
        <v>370</v>
      </c>
      <c r="M43" s="88" t="s">
        <v>373</v>
      </c>
      <c r="N43" s="83" t="s">
        <v>474</v>
      </c>
      <c r="O43" s="83">
        <v>0</v>
      </c>
      <c r="P43" s="83">
        <v>1</v>
      </c>
      <c r="Q43" s="158" t="s">
        <v>601</v>
      </c>
    </row>
    <row r="44" spans="2:17" ht="12" customHeight="1" x14ac:dyDescent="0.3">
      <c r="B44" s="84" t="s">
        <v>111</v>
      </c>
      <c r="C44" s="88" t="s">
        <v>352</v>
      </c>
      <c r="D44" s="90">
        <v>2.81</v>
      </c>
      <c r="E44" s="90">
        <v>3.86</v>
      </c>
      <c r="F44" s="90">
        <v>2.81</v>
      </c>
      <c r="G44" s="90">
        <v>3.86</v>
      </c>
      <c r="H44" s="88" t="s">
        <v>360</v>
      </c>
      <c r="I44" s="88" t="s">
        <v>364</v>
      </c>
      <c r="J44" s="88" t="s">
        <v>362</v>
      </c>
      <c r="K44" s="84" t="s">
        <v>363</v>
      </c>
      <c r="L44" s="88" t="s">
        <v>370</v>
      </c>
      <c r="M44" s="88" t="s">
        <v>376</v>
      </c>
      <c r="N44" s="84" t="s">
        <v>376</v>
      </c>
      <c r="O44" s="84">
        <v>0</v>
      </c>
      <c r="P44" s="84">
        <v>1</v>
      </c>
      <c r="Q44" s="174" t="s">
        <v>602</v>
      </c>
    </row>
    <row r="45" spans="2:17" ht="12" customHeight="1" x14ac:dyDescent="0.3">
      <c r="B45" s="83" t="s">
        <v>111</v>
      </c>
      <c r="C45" s="88" t="s">
        <v>352</v>
      </c>
      <c r="D45" s="90">
        <v>5.67</v>
      </c>
      <c r="E45" s="90">
        <v>7.79</v>
      </c>
      <c r="F45" s="90">
        <v>5.67</v>
      </c>
      <c r="G45" s="90">
        <v>7.79</v>
      </c>
      <c r="H45" s="88" t="s">
        <v>360</v>
      </c>
      <c r="I45" s="88" t="s">
        <v>364</v>
      </c>
      <c r="J45" s="88" t="s">
        <v>362</v>
      </c>
      <c r="K45" s="84" t="s">
        <v>363</v>
      </c>
      <c r="L45" s="88" t="s">
        <v>371</v>
      </c>
      <c r="M45" s="88" t="s">
        <v>376</v>
      </c>
      <c r="N45" s="83" t="s">
        <v>376</v>
      </c>
      <c r="O45" s="83">
        <v>0</v>
      </c>
      <c r="P45" s="83">
        <v>1</v>
      </c>
      <c r="Q45" s="174"/>
    </row>
    <row r="46" spans="2:17" ht="12" customHeight="1" x14ac:dyDescent="0.25">
      <c r="B46" s="138" t="s">
        <v>111</v>
      </c>
      <c r="C46" s="138" t="s">
        <v>620</v>
      </c>
      <c r="D46" s="139">
        <f>1.642061/2</f>
        <v>0.8210305</v>
      </c>
      <c r="E46" s="139">
        <f t="shared" ref="E46:E59" si="2">D46/0.727</f>
        <v>1.129340440165062</v>
      </c>
      <c r="F46" s="139">
        <f>1.642061/2</f>
        <v>0.8210305</v>
      </c>
      <c r="G46" s="139">
        <f t="shared" ref="G46:G59" si="3">F46/0.727</f>
        <v>1.129340440165062</v>
      </c>
      <c r="H46" s="97" t="s">
        <v>360</v>
      </c>
      <c r="I46" s="97" t="s">
        <v>364</v>
      </c>
      <c r="J46" s="97" t="s">
        <v>362</v>
      </c>
      <c r="K46" s="97" t="s">
        <v>363</v>
      </c>
      <c r="L46" s="97" t="s">
        <v>370</v>
      </c>
      <c r="M46" s="97" t="s">
        <v>621</v>
      </c>
      <c r="N46" s="97" t="s">
        <v>622</v>
      </c>
      <c r="O46" s="97">
        <v>1</v>
      </c>
      <c r="P46" s="97">
        <v>0</v>
      </c>
      <c r="Q46" s="97" t="s">
        <v>623</v>
      </c>
    </row>
    <row r="47" spans="2:17" ht="12" customHeight="1" x14ac:dyDescent="0.25">
      <c r="B47" s="97" t="s">
        <v>111</v>
      </c>
      <c r="C47" s="138" t="s">
        <v>1029</v>
      </c>
      <c r="D47" s="139">
        <f>2.659159/2</f>
        <v>1.3295794999999999</v>
      </c>
      <c r="E47" s="139">
        <f t="shared" si="2"/>
        <v>1.8288576341127922</v>
      </c>
      <c r="F47" s="139">
        <f>2.659159/2</f>
        <v>1.3295794999999999</v>
      </c>
      <c r="G47" s="139">
        <f t="shared" si="3"/>
        <v>1.8288576341127922</v>
      </c>
      <c r="H47" s="97" t="s">
        <v>360</v>
      </c>
      <c r="I47" s="97" t="s">
        <v>364</v>
      </c>
      <c r="J47" s="97" t="s">
        <v>362</v>
      </c>
      <c r="K47" s="97" t="s">
        <v>363</v>
      </c>
      <c r="L47" s="97" t="s">
        <v>370</v>
      </c>
      <c r="M47" s="97" t="s">
        <v>621</v>
      </c>
      <c r="N47" s="97" t="s">
        <v>624</v>
      </c>
      <c r="O47" s="97">
        <v>0</v>
      </c>
      <c r="P47" s="97">
        <v>0</v>
      </c>
      <c r="Q47" s="97" t="s">
        <v>1022</v>
      </c>
    </row>
    <row r="48" spans="2:17" ht="12" customHeight="1" x14ac:dyDescent="0.25">
      <c r="B48" s="97" t="s">
        <v>111</v>
      </c>
      <c r="C48" s="138" t="s">
        <v>1029</v>
      </c>
      <c r="D48" s="139">
        <f>2.659159/2</f>
        <v>1.3295794999999999</v>
      </c>
      <c r="E48" s="139">
        <f t="shared" si="2"/>
        <v>1.8288576341127922</v>
      </c>
      <c r="F48" s="139">
        <f>2.659159/2</f>
        <v>1.3295794999999999</v>
      </c>
      <c r="G48" s="139">
        <f t="shared" si="3"/>
        <v>1.8288576341127922</v>
      </c>
      <c r="H48" s="97" t="s">
        <v>360</v>
      </c>
      <c r="I48" s="97" t="s">
        <v>364</v>
      </c>
      <c r="J48" s="97" t="s">
        <v>362</v>
      </c>
      <c r="K48" s="97" t="s">
        <v>363</v>
      </c>
      <c r="L48" s="97" t="s">
        <v>371</v>
      </c>
      <c r="M48" s="97" t="s">
        <v>621</v>
      </c>
      <c r="N48" s="97" t="s">
        <v>624</v>
      </c>
      <c r="O48" s="97">
        <v>0</v>
      </c>
      <c r="P48" s="97">
        <v>0</v>
      </c>
      <c r="Q48" s="97" t="s">
        <v>1022</v>
      </c>
    </row>
    <row r="49" spans="2:17" ht="12" customHeight="1" x14ac:dyDescent="0.25">
      <c r="B49" s="138" t="s">
        <v>111</v>
      </c>
      <c r="C49" s="138" t="s">
        <v>625</v>
      </c>
      <c r="D49" s="139">
        <f>0.95/2</f>
        <v>0.47499999999999998</v>
      </c>
      <c r="E49" s="139">
        <f t="shared" si="2"/>
        <v>0.65337001375515813</v>
      </c>
      <c r="F49" s="139">
        <v>0.47499999999999998</v>
      </c>
      <c r="G49" s="139">
        <f t="shared" si="3"/>
        <v>0.65337001375515813</v>
      </c>
      <c r="H49" s="97" t="s">
        <v>360</v>
      </c>
      <c r="I49" s="97" t="s">
        <v>364</v>
      </c>
      <c r="J49" s="97" t="s">
        <v>362</v>
      </c>
      <c r="K49" s="97" t="s">
        <v>363</v>
      </c>
      <c r="L49" s="97" t="s">
        <v>371</v>
      </c>
      <c r="M49" s="97" t="s">
        <v>381</v>
      </c>
      <c r="N49" s="97" t="s">
        <v>382</v>
      </c>
      <c r="O49" s="97">
        <v>1</v>
      </c>
      <c r="P49" s="97">
        <v>1</v>
      </c>
      <c r="Q49" s="97" t="s">
        <v>626</v>
      </c>
    </row>
    <row r="50" spans="2:17" ht="12" customHeight="1" x14ac:dyDescent="0.25">
      <c r="B50" s="138" t="s">
        <v>111</v>
      </c>
      <c r="C50" s="138" t="s">
        <v>625</v>
      </c>
      <c r="D50" s="139">
        <f>0.95/2</f>
        <v>0.47499999999999998</v>
      </c>
      <c r="E50" s="139">
        <f t="shared" si="2"/>
        <v>0.65337001375515813</v>
      </c>
      <c r="F50" s="139">
        <v>0.47499999999999998</v>
      </c>
      <c r="G50" s="139">
        <f t="shared" si="3"/>
        <v>0.65337001375515813</v>
      </c>
      <c r="H50" s="97" t="s">
        <v>360</v>
      </c>
      <c r="I50" s="97" t="s">
        <v>364</v>
      </c>
      <c r="J50" s="97" t="s">
        <v>362</v>
      </c>
      <c r="K50" s="97" t="s">
        <v>363</v>
      </c>
      <c r="L50" s="97" t="s">
        <v>370</v>
      </c>
      <c r="M50" s="97" t="s">
        <v>381</v>
      </c>
      <c r="N50" s="97" t="s">
        <v>382</v>
      </c>
      <c r="O50" s="97">
        <v>1</v>
      </c>
      <c r="P50" s="97">
        <v>1</v>
      </c>
      <c r="Q50" s="97" t="s">
        <v>626</v>
      </c>
    </row>
    <row r="51" spans="2:17" ht="12" customHeight="1" x14ac:dyDescent="0.25">
      <c r="B51" s="97" t="s">
        <v>111</v>
      </c>
      <c r="C51" s="138" t="s">
        <v>629</v>
      </c>
      <c r="D51" s="139">
        <f>0.95*0.39</f>
        <v>0.3705</v>
      </c>
      <c r="E51" s="139">
        <f t="shared" si="2"/>
        <v>0.50962861072902343</v>
      </c>
      <c r="F51" s="139">
        <f>0.9475*0.39</f>
        <v>0.36952499999999999</v>
      </c>
      <c r="G51" s="139">
        <f t="shared" si="3"/>
        <v>0.50828748280605229</v>
      </c>
      <c r="H51" s="97" t="s">
        <v>360</v>
      </c>
      <c r="I51" s="97" t="s">
        <v>364</v>
      </c>
      <c r="J51" s="97" t="s">
        <v>362</v>
      </c>
      <c r="K51" s="97" t="s">
        <v>363</v>
      </c>
      <c r="L51" s="97" t="s">
        <v>371</v>
      </c>
      <c r="M51" s="97" t="s">
        <v>621</v>
      </c>
      <c r="N51" s="97" t="s">
        <v>630</v>
      </c>
      <c r="O51" s="97">
        <v>1</v>
      </c>
      <c r="P51" s="97">
        <v>0</v>
      </c>
      <c r="Q51" s="97" t="s">
        <v>631</v>
      </c>
    </row>
    <row r="52" spans="2:17" ht="12" customHeight="1" x14ac:dyDescent="0.25">
      <c r="B52" s="97" t="s">
        <v>111</v>
      </c>
      <c r="C52" s="138" t="s">
        <v>635</v>
      </c>
      <c r="D52" s="139">
        <f>2.14*0.25</f>
        <v>0.53500000000000003</v>
      </c>
      <c r="E52" s="139">
        <f t="shared" si="2"/>
        <v>0.73590096286107298</v>
      </c>
      <c r="F52" s="139">
        <v>0.54</v>
      </c>
      <c r="G52" s="139">
        <f t="shared" si="3"/>
        <v>0.74277854195323256</v>
      </c>
      <c r="H52" s="97" t="s">
        <v>360</v>
      </c>
      <c r="I52" s="97" t="s">
        <v>364</v>
      </c>
      <c r="J52" s="97" t="s">
        <v>362</v>
      </c>
      <c r="K52" s="97" t="s">
        <v>363</v>
      </c>
      <c r="L52" s="97" t="s">
        <v>370</v>
      </c>
      <c r="M52" s="97" t="s">
        <v>621</v>
      </c>
      <c r="N52" s="97" t="s">
        <v>630</v>
      </c>
      <c r="O52" s="97">
        <v>1</v>
      </c>
      <c r="P52" s="97">
        <v>1</v>
      </c>
      <c r="Q52" s="97" t="s">
        <v>636</v>
      </c>
    </row>
    <row r="53" spans="2:17" ht="12" customHeight="1" x14ac:dyDescent="0.25">
      <c r="B53" s="97" t="s">
        <v>111</v>
      </c>
      <c r="C53" s="138" t="s">
        <v>635</v>
      </c>
      <c r="D53" s="139">
        <f>2.14*0.75</f>
        <v>1.605</v>
      </c>
      <c r="E53" s="139">
        <f t="shared" si="2"/>
        <v>2.2077028885832188</v>
      </c>
      <c r="F53" s="139">
        <v>1.61</v>
      </c>
      <c r="G53" s="139">
        <f t="shared" si="3"/>
        <v>2.2145804676753786</v>
      </c>
      <c r="H53" s="97" t="s">
        <v>360</v>
      </c>
      <c r="I53" s="97" t="s">
        <v>364</v>
      </c>
      <c r="J53" s="97" t="s">
        <v>362</v>
      </c>
      <c r="K53" s="97" t="s">
        <v>363</v>
      </c>
      <c r="L53" s="97" t="s">
        <v>371</v>
      </c>
      <c r="M53" s="97" t="s">
        <v>621</v>
      </c>
      <c r="N53" s="97" t="s">
        <v>630</v>
      </c>
      <c r="O53" s="97">
        <v>1</v>
      </c>
      <c r="P53" s="97">
        <v>1</v>
      </c>
      <c r="Q53" s="97" t="s">
        <v>636</v>
      </c>
    </row>
    <row r="54" spans="2:17" ht="12" customHeight="1" x14ac:dyDescent="0.25">
      <c r="B54" s="97" t="s">
        <v>111</v>
      </c>
      <c r="C54" s="138" t="s">
        <v>1030</v>
      </c>
      <c r="D54" s="139">
        <f>0.23*0.5</f>
        <v>0.115</v>
      </c>
      <c r="E54" s="139">
        <f t="shared" si="2"/>
        <v>0.15818431911966988</v>
      </c>
      <c r="F54" s="139">
        <f>0.23*0.5</f>
        <v>0.115</v>
      </c>
      <c r="G54" s="139">
        <f t="shared" si="3"/>
        <v>0.15818431911966988</v>
      </c>
      <c r="H54" s="97" t="s">
        <v>360</v>
      </c>
      <c r="I54" s="97" t="s">
        <v>364</v>
      </c>
      <c r="J54" s="97" t="s">
        <v>362</v>
      </c>
      <c r="K54" s="97" t="s">
        <v>363</v>
      </c>
      <c r="L54" s="97" t="s">
        <v>370</v>
      </c>
      <c r="M54" s="97" t="s">
        <v>376</v>
      </c>
      <c r="N54" s="97" t="s">
        <v>621</v>
      </c>
      <c r="O54" s="97">
        <v>1</v>
      </c>
      <c r="P54" s="97">
        <v>0</v>
      </c>
      <c r="Q54" s="97" t="s">
        <v>1013</v>
      </c>
    </row>
    <row r="55" spans="2:17" ht="12" customHeight="1" x14ac:dyDescent="0.25">
      <c r="B55" s="97" t="s">
        <v>111</v>
      </c>
      <c r="C55" s="138" t="s">
        <v>1030</v>
      </c>
      <c r="D55" s="139">
        <f>0.23*0.5</f>
        <v>0.115</v>
      </c>
      <c r="E55" s="139">
        <f t="shared" si="2"/>
        <v>0.15818431911966988</v>
      </c>
      <c r="F55" s="139">
        <f>0.23*0.5</f>
        <v>0.115</v>
      </c>
      <c r="G55" s="139">
        <f t="shared" si="3"/>
        <v>0.15818431911966988</v>
      </c>
      <c r="H55" s="97" t="s">
        <v>360</v>
      </c>
      <c r="I55" s="97" t="s">
        <v>364</v>
      </c>
      <c r="J55" s="97" t="s">
        <v>362</v>
      </c>
      <c r="K55" s="97" t="s">
        <v>363</v>
      </c>
      <c r="L55" s="97" t="s">
        <v>371</v>
      </c>
      <c r="M55" s="97" t="s">
        <v>376</v>
      </c>
      <c r="N55" s="97" t="s">
        <v>621</v>
      </c>
      <c r="O55" s="97">
        <v>1</v>
      </c>
      <c r="P55" s="97">
        <v>0</v>
      </c>
      <c r="Q55" s="97" t="s">
        <v>1013</v>
      </c>
    </row>
    <row r="56" spans="2:17" ht="12" customHeight="1" x14ac:dyDescent="0.25">
      <c r="B56" s="97" t="s">
        <v>111</v>
      </c>
      <c r="C56" s="138" t="s">
        <v>1031</v>
      </c>
      <c r="D56" s="139">
        <f>1.461166/2</f>
        <v>0.73058299999999998</v>
      </c>
      <c r="E56" s="139">
        <f t="shared" si="2"/>
        <v>1.0049284731774415</v>
      </c>
      <c r="F56" s="139">
        <f>1.461166/2</f>
        <v>0.73058299999999998</v>
      </c>
      <c r="G56" s="139">
        <f t="shared" si="3"/>
        <v>1.0049284731774415</v>
      </c>
      <c r="H56" s="140" t="s">
        <v>360</v>
      </c>
      <c r="I56" s="140" t="s">
        <v>364</v>
      </c>
      <c r="J56" s="140" t="s">
        <v>362</v>
      </c>
      <c r="K56" s="141" t="s">
        <v>363</v>
      </c>
      <c r="L56" s="97" t="s">
        <v>370</v>
      </c>
      <c r="M56" s="97" t="s">
        <v>376</v>
      </c>
      <c r="N56" s="138" t="s">
        <v>1016</v>
      </c>
      <c r="O56" s="138">
        <v>1</v>
      </c>
      <c r="P56" s="138">
        <v>1</v>
      </c>
      <c r="Q56" s="97" t="s">
        <v>1017</v>
      </c>
    </row>
    <row r="57" spans="2:17" ht="12" customHeight="1" x14ac:dyDescent="0.25">
      <c r="B57" s="97" t="s">
        <v>111</v>
      </c>
      <c r="C57" s="138" t="s">
        <v>1031</v>
      </c>
      <c r="D57" s="139">
        <f>1.461166/2</f>
        <v>0.73058299999999998</v>
      </c>
      <c r="E57" s="139">
        <f t="shared" si="2"/>
        <v>1.0049284731774415</v>
      </c>
      <c r="F57" s="139">
        <f>1.461166/2</f>
        <v>0.73058299999999998</v>
      </c>
      <c r="G57" s="139">
        <f t="shared" si="3"/>
        <v>1.0049284731774415</v>
      </c>
      <c r="H57" s="140" t="s">
        <v>360</v>
      </c>
      <c r="I57" s="140" t="s">
        <v>364</v>
      </c>
      <c r="J57" s="140" t="s">
        <v>362</v>
      </c>
      <c r="K57" s="141" t="s">
        <v>363</v>
      </c>
      <c r="L57" s="97" t="s">
        <v>371</v>
      </c>
      <c r="M57" s="97" t="s">
        <v>376</v>
      </c>
      <c r="N57" s="138" t="s">
        <v>1016</v>
      </c>
      <c r="O57" s="138">
        <v>1</v>
      </c>
      <c r="P57" s="138">
        <v>1</v>
      </c>
      <c r="Q57" s="97" t="s">
        <v>1017</v>
      </c>
    </row>
    <row r="58" spans="2:17" ht="12" customHeight="1" x14ac:dyDescent="0.25">
      <c r="B58" s="97" t="s">
        <v>111</v>
      </c>
      <c r="C58" s="138" t="s">
        <v>1032</v>
      </c>
      <c r="D58" s="139">
        <v>1.5</v>
      </c>
      <c r="E58" s="139">
        <f t="shared" si="2"/>
        <v>2.0632737276478679</v>
      </c>
      <c r="F58" s="139">
        <v>1.5</v>
      </c>
      <c r="G58" s="139">
        <f t="shared" si="3"/>
        <v>2.0632737276478679</v>
      </c>
      <c r="H58" s="97" t="s">
        <v>360</v>
      </c>
      <c r="I58" s="97" t="s">
        <v>364</v>
      </c>
      <c r="J58" s="97" t="s">
        <v>362</v>
      </c>
      <c r="K58" s="97" t="s">
        <v>363</v>
      </c>
      <c r="L58" s="97" t="s">
        <v>370</v>
      </c>
      <c r="M58" s="97" t="s">
        <v>376</v>
      </c>
      <c r="N58" s="97" t="s">
        <v>621</v>
      </c>
      <c r="O58" s="97">
        <v>1</v>
      </c>
      <c r="P58" s="97">
        <v>1</v>
      </c>
      <c r="Q58" s="97" t="s">
        <v>1014</v>
      </c>
    </row>
    <row r="59" spans="2:17" ht="12" customHeight="1" x14ac:dyDescent="0.25">
      <c r="B59" s="97" t="s">
        <v>111</v>
      </c>
      <c r="C59" s="138" t="s">
        <v>1032</v>
      </c>
      <c r="D59" s="139">
        <v>1.5</v>
      </c>
      <c r="E59" s="139">
        <f t="shared" si="2"/>
        <v>2.0632737276478679</v>
      </c>
      <c r="F59" s="139">
        <v>1.5</v>
      </c>
      <c r="G59" s="139">
        <f t="shared" si="3"/>
        <v>2.0632737276478679</v>
      </c>
      <c r="H59" s="97" t="s">
        <v>360</v>
      </c>
      <c r="I59" s="97" t="s">
        <v>364</v>
      </c>
      <c r="J59" s="97" t="s">
        <v>362</v>
      </c>
      <c r="K59" s="97" t="s">
        <v>363</v>
      </c>
      <c r="L59" s="97" t="s">
        <v>371</v>
      </c>
      <c r="M59" s="97" t="s">
        <v>376</v>
      </c>
      <c r="N59" s="97" t="s">
        <v>621</v>
      </c>
      <c r="O59" s="97">
        <v>1</v>
      </c>
      <c r="P59" s="97">
        <v>1</v>
      </c>
      <c r="Q59" s="97" t="s">
        <v>1014</v>
      </c>
    </row>
    <row r="60" spans="2:17" ht="12" customHeight="1" x14ac:dyDescent="0.3">
      <c r="B60" s="78" t="s">
        <v>111</v>
      </c>
      <c r="C60" s="78" t="s">
        <v>640</v>
      </c>
      <c r="D60" s="90">
        <v>0.27241650000000001</v>
      </c>
      <c r="E60" s="90">
        <v>0.37471320495185695</v>
      </c>
      <c r="F60" s="90">
        <v>0.27241650000000001</v>
      </c>
      <c r="G60" s="90">
        <v>0.37471320495185695</v>
      </c>
      <c r="H60" s="79" t="s">
        <v>360</v>
      </c>
      <c r="I60" s="78" t="s">
        <v>364</v>
      </c>
      <c r="J60" s="79" t="s">
        <v>362</v>
      </c>
      <c r="K60" s="78" t="s">
        <v>363</v>
      </c>
      <c r="L60" s="79" t="s">
        <v>371</v>
      </c>
      <c r="M60" s="78" t="s">
        <v>373</v>
      </c>
      <c r="N60" s="78" t="s">
        <v>376</v>
      </c>
      <c r="O60" s="79">
        <v>0</v>
      </c>
      <c r="P60" s="79">
        <v>1</v>
      </c>
      <c r="Q60" s="79" t="s">
        <v>641</v>
      </c>
    </row>
    <row r="61" spans="2:17" ht="12" customHeight="1" x14ac:dyDescent="0.3">
      <c r="B61" s="78" t="s">
        <v>111</v>
      </c>
      <c r="C61" s="78" t="s">
        <v>640</v>
      </c>
      <c r="D61" s="90">
        <v>0.27241650000000001</v>
      </c>
      <c r="E61" s="90">
        <v>0.37471320495185695</v>
      </c>
      <c r="F61" s="90">
        <v>0.27241650000000001</v>
      </c>
      <c r="G61" s="90">
        <v>0.37471320495185695</v>
      </c>
      <c r="H61" s="79" t="s">
        <v>360</v>
      </c>
      <c r="I61" s="78" t="s">
        <v>364</v>
      </c>
      <c r="J61" s="79" t="s">
        <v>362</v>
      </c>
      <c r="K61" s="78" t="s">
        <v>363</v>
      </c>
      <c r="L61" s="79" t="s">
        <v>370</v>
      </c>
      <c r="M61" s="78" t="s">
        <v>373</v>
      </c>
      <c r="N61" s="78" t="s">
        <v>376</v>
      </c>
      <c r="O61" s="79">
        <v>0</v>
      </c>
      <c r="P61" s="79">
        <v>1</v>
      </c>
      <c r="Q61" s="79" t="s">
        <v>641</v>
      </c>
    </row>
    <row r="62" spans="2:17" ht="12" customHeight="1" x14ac:dyDescent="0.3">
      <c r="B62" s="78" t="s">
        <v>111</v>
      </c>
      <c r="C62" s="78" t="s">
        <v>642</v>
      </c>
      <c r="D62" s="90">
        <v>10.152787436000001</v>
      </c>
      <c r="E62" s="90">
        <v>13.965319719394774</v>
      </c>
      <c r="F62" s="90">
        <v>10.152787436000001</v>
      </c>
      <c r="G62" s="90">
        <v>13.965319719394774</v>
      </c>
      <c r="H62" s="79" t="s">
        <v>360</v>
      </c>
      <c r="I62" s="78" t="s">
        <v>366</v>
      </c>
      <c r="J62" s="79" t="s">
        <v>362</v>
      </c>
      <c r="K62" s="78" t="s">
        <v>363</v>
      </c>
      <c r="L62" s="79" t="s">
        <v>371</v>
      </c>
      <c r="M62" s="78" t="s">
        <v>381</v>
      </c>
      <c r="N62" s="78" t="s">
        <v>376</v>
      </c>
      <c r="O62" s="79">
        <v>0</v>
      </c>
      <c r="P62" s="78">
        <v>0</v>
      </c>
      <c r="Q62" s="79" t="s">
        <v>410</v>
      </c>
    </row>
    <row r="63" spans="2:17" ht="12" customHeight="1" x14ac:dyDescent="0.3">
      <c r="B63" s="78" t="s">
        <v>111</v>
      </c>
      <c r="C63" s="78" t="s">
        <v>642</v>
      </c>
      <c r="D63" s="90">
        <v>10.152787436000001</v>
      </c>
      <c r="E63" s="90">
        <v>13.965319719394774</v>
      </c>
      <c r="F63" s="90">
        <v>10.152787436000001</v>
      </c>
      <c r="G63" s="90">
        <v>13.965319719394774</v>
      </c>
      <c r="H63" s="79" t="s">
        <v>360</v>
      </c>
      <c r="I63" s="78" t="s">
        <v>366</v>
      </c>
      <c r="J63" s="79" t="s">
        <v>362</v>
      </c>
      <c r="K63" s="78" t="s">
        <v>363</v>
      </c>
      <c r="L63" s="79" t="s">
        <v>370</v>
      </c>
      <c r="M63" s="78" t="s">
        <v>381</v>
      </c>
      <c r="N63" s="78" t="s">
        <v>376</v>
      </c>
      <c r="O63" s="79">
        <v>0</v>
      </c>
      <c r="P63" s="78">
        <v>0</v>
      </c>
      <c r="Q63" s="79" t="s">
        <v>410</v>
      </c>
    </row>
    <row r="64" spans="2:17" ht="12" customHeight="1" x14ac:dyDescent="0.3">
      <c r="B64" s="78" t="s">
        <v>111</v>
      </c>
      <c r="C64" s="78" t="s">
        <v>643</v>
      </c>
      <c r="D64" s="90">
        <v>0.11399184</v>
      </c>
      <c r="E64" s="90">
        <v>0.15679757909215955</v>
      </c>
      <c r="F64" s="90">
        <v>0.11399184</v>
      </c>
      <c r="G64" s="90">
        <v>0.15679757909215955</v>
      </c>
      <c r="H64" s="79" t="s">
        <v>360</v>
      </c>
      <c r="I64" s="78" t="s">
        <v>364</v>
      </c>
      <c r="J64" s="79" t="s">
        <v>362</v>
      </c>
      <c r="K64" s="78" t="s">
        <v>363</v>
      </c>
      <c r="L64" s="79" t="s">
        <v>370</v>
      </c>
      <c r="M64" s="78" t="s">
        <v>376</v>
      </c>
      <c r="N64" s="78" t="s">
        <v>376</v>
      </c>
      <c r="O64" s="79">
        <v>0</v>
      </c>
      <c r="P64" s="78">
        <v>0</v>
      </c>
      <c r="Q64" s="79" t="s">
        <v>411</v>
      </c>
    </row>
    <row r="65" spans="2:17" ht="12" customHeight="1" x14ac:dyDescent="0.3">
      <c r="B65" s="78" t="s">
        <v>144</v>
      </c>
      <c r="C65" s="78" t="s">
        <v>644</v>
      </c>
      <c r="D65" s="90">
        <v>1.3792120000000001E-2</v>
      </c>
      <c r="E65" s="90">
        <v>1.8971279229711143E-2</v>
      </c>
      <c r="F65" s="90">
        <v>1.3792120000000001E-2</v>
      </c>
      <c r="G65" s="90">
        <v>1.8971279229711143E-2</v>
      </c>
      <c r="H65" s="79" t="s">
        <v>360</v>
      </c>
      <c r="I65" s="78" t="s">
        <v>364</v>
      </c>
      <c r="J65" s="79" t="s">
        <v>362</v>
      </c>
      <c r="K65" s="78" t="s">
        <v>363</v>
      </c>
      <c r="L65" s="79" t="s">
        <v>371</v>
      </c>
      <c r="M65" s="78" t="s">
        <v>418</v>
      </c>
      <c r="N65" s="78" t="s">
        <v>376</v>
      </c>
      <c r="O65" s="79">
        <v>0</v>
      </c>
      <c r="P65" s="78">
        <v>0</v>
      </c>
      <c r="Q65" s="79" t="s">
        <v>645</v>
      </c>
    </row>
    <row r="66" spans="2:17" ht="12" customHeight="1" x14ac:dyDescent="0.3">
      <c r="B66" s="78" t="s">
        <v>111</v>
      </c>
      <c r="C66" s="78" t="s">
        <v>646</v>
      </c>
      <c r="D66" s="90">
        <v>2.7801555929999999</v>
      </c>
      <c r="E66" s="90">
        <v>3.8241479958734526</v>
      </c>
      <c r="F66" s="90">
        <v>2.7801555929999999</v>
      </c>
      <c r="G66" s="90">
        <v>3.8241479958734526</v>
      </c>
      <c r="H66" s="79" t="s">
        <v>360</v>
      </c>
      <c r="I66" s="78" t="s">
        <v>364</v>
      </c>
      <c r="J66" s="79" t="s">
        <v>362</v>
      </c>
      <c r="K66" s="78" t="s">
        <v>363</v>
      </c>
      <c r="L66" s="79" t="s">
        <v>371</v>
      </c>
      <c r="M66" s="78" t="s">
        <v>412</v>
      </c>
      <c r="N66" s="78" t="s">
        <v>413</v>
      </c>
      <c r="O66" s="79">
        <v>0</v>
      </c>
      <c r="P66" s="78">
        <v>1</v>
      </c>
      <c r="Q66" s="79" t="s">
        <v>414</v>
      </c>
    </row>
    <row r="67" spans="2:17" ht="12" customHeight="1" x14ac:dyDescent="0.3">
      <c r="B67" s="78" t="s">
        <v>111</v>
      </c>
      <c r="C67" s="78" t="s">
        <v>646</v>
      </c>
      <c r="D67" s="90">
        <v>3.397967947000001</v>
      </c>
      <c r="E67" s="90">
        <v>4.6739586616231099</v>
      </c>
      <c r="F67" s="90">
        <v>3.397967947000001</v>
      </c>
      <c r="G67" s="90">
        <v>4.6739586616231099</v>
      </c>
      <c r="H67" s="79" t="s">
        <v>360</v>
      </c>
      <c r="I67" s="78" t="s">
        <v>364</v>
      </c>
      <c r="J67" s="79" t="s">
        <v>362</v>
      </c>
      <c r="K67" s="78" t="s">
        <v>363</v>
      </c>
      <c r="L67" s="79" t="s">
        <v>370</v>
      </c>
      <c r="M67" s="78" t="s">
        <v>412</v>
      </c>
      <c r="N67" s="78" t="s">
        <v>413</v>
      </c>
      <c r="O67" s="79">
        <v>0</v>
      </c>
      <c r="P67" s="78">
        <v>1</v>
      </c>
      <c r="Q67" s="79" t="s">
        <v>414</v>
      </c>
    </row>
    <row r="68" spans="2:17" ht="12" customHeight="1" x14ac:dyDescent="0.3">
      <c r="B68" s="78" t="s">
        <v>111</v>
      </c>
      <c r="C68" s="78" t="s">
        <v>647</v>
      </c>
      <c r="D68" s="90">
        <v>7.9856399999999994E-2</v>
      </c>
      <c r="E68" s="90">
        <v>0.10984374140302613</v>
      </c>
      <c r="F68" s="90">
        <v>7.9856399999999994E-2</v>
      </c>
      <c r="G68" s="90">
        <v>0.10984374140302613</v>
      </c>
      <c r="H68" s="79" t="s">
        <v>360</v>
      </c>
      <c r="I68" s="78" t="s">
        <v>364</v>
      </c>
      <c r="J68" s="79" t="s">
        <v>362</v>
      </c>
      <c r="K68" s="78" t="s">
        <v>363</v>
      </c>
      <c r="L68" s="79" t="s">
        <v>371</v>
      </c>
      <c r="M68" s="78" t="s">
        <v>376</v>
      </c>
      <c r="N68" s="78" t="s">
        <v>376</v>
      </c>
      <c r="O68" s="79">
        <v>0</v>
      </c>
      <c r="P68" s="78">
        <v>0</v>
      </c>
      <c r="Q68" s="79" t="s">
        <v>417</v>
      </c>
    </row>
    <row r="69" spans="2:17" ht="12" customHeight="1" x14ac:dyDescent="0.3">
      <c r="B69" s="78" t="s">
        <v>117</v>
      </c>
      <c r="C69" s="78" t="s">
        <v>648</v>
      </c>
      <c r="D69" s="90">
        <v>3.4121449997400002</v>
      </c>
      <c r="E69" s="90">
        <v>4.6934594219257226</v>
      </c>
      <c r="F69" s="90">
        <v>3.4121449997400002</v>
      </c>
      <c r="G69" s="90">
        <v>4.6934594219257226</v>
      </c>
      <c r="H69" s="79" t="s">
        <v>360</v>
      </c>
      <c r="I69" s="78" t="s">
        <v>364</v>
      </c>
      <c r="J69" s="79" t="s">
        <v>362</v>
      </c>
      <c r="K69" s="78" t="s">
        <v>363</v>
      </c>
      <c r="L69" s="79" t="s">
        <v>371</v>
      </c>
      <c r="M69" s="78" t="s">
        <v>418</v>
      </c>
      <c r="N69" s="78" t="s">
        <v>376</v>
      </c>
      <c r="O69" s="79">
        <v>0</v>
      </c>
      <c r="P69" s="78">
        <v>0</v>
      </c>
      <c r="Q69" s="79" t="s">
        <v>419</v>
      </c>
    </row>
    <row r="70" spans="2:17" ht="12" customHeight="1" x14ac:dyDescent="0.3">
      <c r="B70" s="78" t="s">
        <v>117</v>
      </c>
      <c r="C70" s="78" t="s">
        <v>648</v>
      </c>
      <c r="D70" s="90">
        <v>0.25682811826000007</v>
      </c>
      <c r="E70" s="90">
        <v>0.35327113928473186</v>
      </c>
      <c r="F70" s="90">
        <v>0.25682811826000007</v>
      </c>
      <c r="G70" s="90">
        <v>0.35327113928473186</v>
      </c>
      <c r="H70" s="79" t="s">
        <v>360</v>
      </c>
      <c r="I70" s="78" t="s">
        <v>364</v>
      </c>
      <c r="J70" s="79" t="s">
        <v>362</v>
      </c>
      <c r="K70" s="78" t="s">
        <v>363</v>
      </c>
      <c r="L70" s="79" t="s">
        <v>370</v>
      </c>
      <c r="M70" s="78" t="s">
        <v>418</v>
      </c>
      <c r="N70" s="78" t="s">
        <v>376</v>
      </c>
      <c r="O70" s="79">
        <v>0</v>
      </c>
      <c r="P70" s="78">
        <v>0</v>
      </c>
      <c r="Q70" s="79" t="s">
        <v>419</v>
      </c>
    </row>
    <row r="71" spans="2:17" ht="12" customHeight="1" x14ac:dyDescent="0.3">
      <c r="B71" s="78" t="s">
        <v>118</v>
      </c>
      <c r="C71" s="78" t="s">
        <v>649</v>
      </c>
      <c r="D71" s="90">
        <v>0.11805338000000003</v>
      </c>
      <c r="E71" s="90">
        <v>0.16238429160935355</v>
      </c>
      <c r="F71" s="90">
        <v>0.11805338000000003</v>
      </c>
      <c r="G71" s="90">
        <v>0.16238429160935355</v>
      </c>
      <c r="H71" s="79" t="s">
        <v>360</v>
      </c>
      <c r="I71" s="78" t="s">
        <v>367</v>
      </c>
      <c r="J71" s="79" t="s">
        <v>362</v>
      </c>
      <c r="K71" s="78" t="s">
        <v>363</v>
      </c>
      <c r="L71" s="79" t="s">
        <v>370</v>
      </c>
      <c r="M71" s="78" t="s">
        <v>376</v>
      </c>
      <c r="N71" s="78" t="s">
        <v>376</v>
      </c>
      <c r="O71" s="79">
        <v>0</v>
      </c>
      <c r="P71" s="78">
        <v>0</v>
      </c>
      <c r="Q71" s="79" t="s">
        <v>650</v>
      </c>
    </row>
    <row r="72" spans="2:17" ht="12" customHeight="1" x14ac:dyDescent="0.3">
      <c r="B72" s="78" t="s">
        <v>118</v>
      </c>
      <c r="C72" s="78" t="s">
        <v>651</v>
      </c>
      <c r="D72" s="90">
        <v>1.6496959</v>
      </c>
      <c r="E72" s="90">
        <v>2.2691828060522696</v>
      </c>
      <c r="F72" s="90">
        <v>1.6496959</v>
      </c>
      <c r="G72" s="90">
        <v>2.2691828060522696</v>
      </c>
      <c r="H72" s="79" t="s">
        <v>360</v>
      </c>
      <c r="I72" s="78" t="s">
        <v>364</v>
      </c>
      <c r="J72" s="79" t="s">
        <v>362</v>
      </c>
      <c r="K72" s="78" t="s">
        <v>363</v>
      </c>
      <c r="L72" s="79" t="s">
        <v>371</v>
      </c>
      <c r="M72" s="78" t="s">
        <v>376</v>
      </c>
      <c r="N72" s="78" t="s">
        <v>376</v>
      </c>
      <c r="O72" s="79">
        <v>0</v>
      </c>
      <c r="P72" s="78">
        <v>0</v>
      </c>
      <c r="Q72" s="79" t="s">
        <v>652</v>
      </c>
    </row>
    <row r="73" spans="2:17" ht="12" customHeight="1" x14ac:dyDescent="0.3">
      <c r="B73" s="78" t="s">
        <v>118</v>
      </c>
      <c r="C73" s="78" t="s">
        <v>651</v>
      </c>
      <c r="D73" s="90">
        <v>8.6826100000000003E-2</v>
      </c>
      <c r="E73" s="90">
        <v>0.11943067400275104</v>
      </c>
      <c r="F73" s="90">
        <v>8.6826100000000003E-2</v>
      </c>
      <c r="G73" s="90">
        <v>0.11943067400275104</v>
      </c>
      <c r="H73" s="79" t="s">
        <v>360</v>
      </c>
      <c r="I73" s="78" t="s">
        <v>364</v>
      </c>
      <c r="J73" s="79" t="s">
        <v>362</v>
      </c>
      <c r="K73" s="78" t="s">
        <v>363</v>
      </c>
      <c r="L73" s="79" t="s">
        <v>370</v>
      </c>
      <c r="M73" s="78" t="s">
        <v>376</v>
      </c>
      <c r="N73" s="78" t="s">
        <v>376</v>
      </c>
      <c r="O73" s="79">
        <v>0</v>
      </c>
      <c r="P73" s="78">
        <v>0</v>
      </c>
      <c r="Q73" s="79" t="s">
        <v>652</v>
      </c>
    </row>
    <row r="74" spans="2:17" ht="12" customHeight="1" x14ac:dyDescent="0.3">
      <c r="B74" s="78" t="s">
        <v>111</v>
      </c>
      <c r="C74" s="78" t="s">
        <v>653</v>
      </c>
      <c r="D74" s="90">
        <v>5.9694891650000006</v>
      </c>
      <c r="E74" s="90">
        <v>8.2111267744154066</v>
      </c>
      <c r="F74" s="90">
        <v>5.9694891650000006</v>
      </c>
      <c r="G74" s="90">
        <v>8.2111267744154066</v>
      </c>
      <c r="H74" s="79" t="s">
        <v>360</v>
      </c>
      <c r="I74" s="78" t="s">
        <v>366</v>
      </c>
      <c r="J74" s="79" t="s">
        <v>362</v>
      </c>
      <c r="K74" s="78" t="s">
        <v>363</v>
      </c>
      <c r="L74" s="79" t="s">
        <v>371</v>
      </c>
      <c r="M74" s="78" t="s">
        <v>381</v>
      </c>
      <c r="N74" s="78" t="s">
        <v>376</v>
      </c>
      <c r="O74" s="79">
        <v>0</v>
      </c>
      <c r="P74" s="78">
        <v>0</v>
      </c>
      <c r="Q74" s="79" t="s">
        <v>422</v>
      </c>
    </row>
    <row r="75" spans="2:17" ht="12" customHeight="1" x14ac:dyDescent="0.3">
      <c r="B75" s="78" t="s">
        <v>111</v>
      </c>
      <c r="C75" s="78" t="s">
        <v>653</v>
      </c>
      <c r="D75" s="90">
        <v>5.9694891650000006</v>
      </c>
      <c r="E75" s="90">
        <v>8.2111267744154066</v>
      </c>
      <c r="F75" s="90">
        <v>5.9694891650000006</v>
      </c>
      <c r="G75" s="90">
        <v>8.2111267744154066</v>
      </c>
      <c r="H75" s="79" t="s">
        <v>360</v>
      </c>
      <c r="I75" s="78" t="s">
        <v>366</v>
      </c>
      <c r="J75" s="79" t="s">
        <v>362</v>
      </c>
      <c r="K75" s="78" t="s">
        <v>363</v>
      </c>
      <c r="L75" s="79" t="s">
        <v>370</v>
      </c>
      <c r="M75" s="78" t="s">
        <v>381</v>
      </c>
      <c r="N75" s="78" t="s">
        <v>376</v>
      </c>
      <c r="O75" s="79">
        <v>0</v>
      </c>
      <c r="P75" s="78">
        <v>0</v>
      </c>
      <c r="Q75" s="79" t="s">
        <v>422</v>
      </c>
    </row>
    <row r="76" spans="2:17" ht="12" customHeight="1" x14ac:dyDescent="0.3">
      <c r="B76" s="78" t="s">
        <v>111</v>
      </c>
      <c r="C76" s="78" t="s">
        <v>654</v>
      </c>
      <c r="D76" s="90">
        <v>0.23652599999999999</v>
      </c>
      <c r="E76" s="90">
        <v>0.32534525447042639</v>
      </c>
      <c r="F76" s="90">
        <v>0.23652599999999999</v>
      </c>
      <c r="G76" s="90">
        <v>0.32534525447042639</v>
      </c>
      <c r="H76" s="79" t="s">
        <v>360</v>
      </c>
      <c r="I76" s="78" t="s">
        <v>367</v>
      </c>
      <c r="J76" s="79" t="s">
        <v>362</v>
      </c>
      <c r="K76" s="78" t="s">
        <v>363</v>
      </c>
      <c r="L76" s="79" t="s">
        <v>371</v>
      </c>
      <c r="M76" s="78" t="s">
        <v>376</v>
      </c>
      <c r="N76" s="78" t="s">
        <v>376</v>
      </c>
      <c r="O76" s="79">
        <v>0</v>
      </c>
      <c r="P76" s="78">
        <v>0</v>
      </c>
      <c r="Q76" s="79" t="s">
        <v>423</v>
      </c>
    </row>
    <row r="77" spans="2:17" ht="12" customHeight="1" x14ac:dyDescent="0.3">
      <c r="B77" s="78" t="s">
        <v>114</v>
      </c>
      <c r="C77" s="78" t="s">
        <v>655</v>
      </c>
      <c r="D77" s="90">
        <v>0.61762000000000006</v>
      </c>
      <c r="E77" s="90">
        <v>0.84954607977991758</v>
      </c>
      <c r="F77" s="90">
        <v>0.61762000000000006</v>
      </c>
      <c r="G77" s="90">
        <v>0.84954607977991758</v>
      </c>
      <c r="H77" s="79" t="s">
        <v>360</v>
      </c>
      <c r="I77" s="78" t="s">
        <v>364</v>
      </c>
      <c r="J77" s="79" t="s">
        <v>362</v>
      </c>
      <c r="K77" s="78" t="s">
        <v>363</v>
      </c>
      <c r="L77" s="79" t="s">
        <v>371</v>
      </c>
      <c r="M77" s="78" t="s">
        <v>415</v>
      </c>
      <c r="N77" s="78" t="s">
        <v>569</v>
      </c>
      <c r="O77" s="79">
        <v>0</v>
      </c>
      <c r="P77" s="78">
        <v>0</v>
      </c>
      <c r="Q77" s="79" t="s">
        <v>656</v>
      </c>
    </row>
    <row r="78" spans="2:17" ht="12" customHeight="1" x14ac:dyDescent="0.3">
      <c r="B78" s="78" t="s">
        <v>111</v>
      </c>
      <c r="C78" s="78" t="s">
        <v>657</v>
      </c>
      <c r="D78" s="90">
        <v>0.101821576</v>
      </c>
      <c r="E78" s="90">
        <v>0.14005718844566711</v>
      </c>
      <c r="F78" s="90">
        <v>0.101821576</v>
      </c>
      <c r="G78" s="90">
        <v>0.14005718844566711</v>
      </c>
      <c r="H78" s="79" t="s">
        <v>360</v>
      </c>
      <c r="I78" s="78" t="s">
        <v>366</v>
      </c>
      <c r="J78" s="79" t="s">
        <v>362</v>
      </c>
      <c r="K78" s="78" t="s">
        <v>363</v>
      </c>
      <c r="L78" s="79" t="s">
        <v>371</v>
      </c>
      <c r="M78" s="78" t="s">
        <v>418</v>
      </c>
      <c r="N78" s="78" t="s">
        <v>424</v>
      </c>
      <c r="O78" s="79">
        <v>0</v>
      </c>
      <c r="P78" s="78">
        <v>0</v>
      </c>
      <c r="Q78" s="79" t="s">
        <v>425</v>
      </c>
    </row>
    <row r="79" spans="2:17" ht="12" customHeight="1" x14ac:dyDescent="0.3">
      <c r="B79" s="78" t="s">
        <v>111</v>
      </c>
      <c r="C79" s="78" t="s">
        <v>657</v>
      </c>
      <c r="D79" s="90">
        <v>2.5455393999999999E-2</v>
      </c>
      <c r="E79" s="90">
        <v>3.5014297111416778E-2</v>
      </c>
      <c r="F79" s="90">
        <v>2.5455393999999999E-2</v>
      </c>
      <c r="G79" s="90">
        <v>3.5014297111416778E-2</v>
      </c>
      <c r="H79" s="79" t="s">
        <v>360</v>
      </c>
      <c r="I79" s="78" t="s">
        <v>366</v>
      </c>
      <c r="J79" s="79" t="s">
        <v>362</v>
      </c>
      <c r="K79" s="78" t="s">
        <v>363</v>
      </c>
      <c r="L79" s="79" t="s">
        <v>370</v>
      </c>
      <c r="M79" s="78" t="s">
        <v>418</v>
      </c>
      <c r="N79" s="78" t="s">
        <v>424</v>
      </c>
      <c r="O79" s="79">
        <v>0</v>
      </c>
      <c r="P79" s="78">
        <v>0</v>
      </c>
      <c r="Q79" s="79" t="s">
        <v>425</v>
      </c>
    </row>
    <row r="80" spans="2:17" ht="12" customHeight="1" x14ac:dyDescent="0.3">
      <c r="B80" s="78" t="s">
        <v>111</v>
      </c>
      <c r="C80" s="78" t="s">
        <v>658</v>
      </c>
      <c r="D80" s="90">
        <v>2.0187231E-2</v>
      </c>
      <c r="E80" s="90">
        <v>2.7767855570839065E-2</v>
      </c>
      <c r="F80" s="90">
        <v>2.0187231E-2</v>
      </c>
      <c r="G80" s="90">
        <v>2.7767855570839065E-2</v>
      </c>
      <c r="H80" s="79" t="s">
        <v>360</v>
      </c>
      <c r="I80" s="78" t="s">
        <v>364</v>
      </c>
      <c r="J80" s="79" t="s">
        <v>362</v>
      </c>
      <c r="K80" s="78" t="s">
        <v>363</v>
      </c>
      <c r="L80" s="79" t="s">
        <v>371</v>
      </c>
      <c r="M80" s="78" t="s">
        <v>376</v>
      </c>
      <c r="N80" s="78" t="s">
        <v>376</v>
      </c>
      <c r="O80" s="79">
        <v>0</v>
      </c>
      <c r="P80" s="78">
        <v>1</v>
      </c>
      <c r="Q80" s="79" t="s">
        <v>659</v>
      </c>
    </row>
    <row r="81" spans="2:17" ht="12" customHeight="1" x14ac:dyDescent="0.3">
      <c r="B81" s="78" t="s">
        <v>111</v>
      </c>
      <c r="C81" s="78" t="s">
        <v>660</v>
      </c>
      <c r="D81" s="90">
        <v>-0.980540458</v>
      </c>
      <c r="E81" s="90">
        <v>-1.3487489105914718</v>
      </c>
      <c r="F81" s="90">
        <v>-0.980540458</v>
      </c>
      <c r="G81" s="90">
        <v>-1.3487489105914718</v>
      </c>
      <c r="H81" s="79" t="s">
        <v>360</v>
      </c>
      <c r="I81" s="78" t="s">
        <v>367</v>
      </c>
      <c r="J81" s="79" t="s">
        <v>362</v>
      </c>
      <c r="K81" s="78" t="s">
        <v>363</v>
      </c>
      <c r="L81" s="79" t="s">
        <v>371</v>
      </c>
      <c r="M81" s="78" t="s">
        <v>373</v>
      </c>
      <c r="N81" s="78" t="s">
        <v>376</v>
      </c>
      <c r="O81" s="79">
        <v>0</v>
      </c>
      <c r="P81" s="78">
        <v>0</v>
      </c>
      <c r="Q81" s="79" t="s">
        <v>430</v>
      </c>
    </row>
    <row r="82" spans="2:17" ht="12" customHeight="1" x14ac:dyDescent="0.3">
      <c r="B82" s="78" t="s">
        <v>111</v>
      </c>
      <c r="C82" s="78" t="s">
        <v>660</v>
      </c>
      <c r="D82" s="90">
        <v>-2.9416213739999999</v>
      </c>
      <c r="E82" s="90">
        <v>-4.0462467317744153</v>
      </c>
      <c r="F82" s="90">
        <v>-2.9416213739999999</v>
      </c>
      <c r="G82" s="90">
        <v>-4.0462467317744153</v>
      </c>
      <c r="H82" s="79" t="s">
        <v>360</v>
      </c>
      <c r="I82" s="78" t="s">
        <v>367</v>
      </c>
      <c r="J82" s="79" t="s">
        <v>362</v>
      </c>
      <c r="K82" s="78" t="s">
        <v>363</v>
      </c>
      <c r="L82" s="79" t="s">
        <v>370</v>
      </c>
      <c r="M82" s="78" t="s">
        <v>373</v>
      </c>
      <c r="N82" s="78" t="s">
        <v>376</v>
      </c>
      <c r="O82" s="79">
        <v>0</v>
      </c>
      <c r="P82" s="78">
        <v>0</v>
      </c>
      <c r="Q82" s="79" t="s">
        <v>430</v>
      </c>
    </row>
    <row r="83" spans="2:17" ht="12" customHeight="1" x14ac:dyDescent="0.3">
      <c r="B83" s="78" t="s">
        <v>111</v>
      </c>
      <c r="C83" s="78" t="s">
        <v>661</v>
      </c>
      <c r="D83" s="90">
        <v>6.5145711399999993</v>
      </c>
      <c r="E83" s="90">
        <v>8.960895653370013</v>
      </c>
      <c r="F83" s="90">
        <v>6.5145711399999993</v>
      </c>
      <c r="G83" s="90">
        <v>8.960895653370013</v>
      </c>
      <c r="H83" s="79" t="s">
        <v>360</v>
      </c>
      <c r="I83" s="78" t="s">
        <v>364</v>
      </c>
      <c r="J83" s="79" t="s">
        <v>362</v>
      </c>
      <c r="K83" s="78" t="s">
        <v>363</v>
      </c>
      <c r="L83" s="79" t="s">
        <v>370</v>
      </c>
      <c r="M83" s="78" t="s">
        <v>376</v>
      </c>
      <c r="N83" s="78" t="s">
        <v>376</v>
      </c>
      <c r="O83" s="79">
        <v>0</v>
      </c>
      <c r="P83" s="78">
        <v>0</v>
      </c>
      <c r="Q83" s="79" t="s">
        <v>432</v>
      </c>
    </row>
    <row r="84" spans="2:17" ht="12" customHeight="1" x14ac:dyDescent="0.3">
      <c r="B84" s="78" t="s">
        <v>114</v>
      </c>
      <c r="C84" s="78" t="s">
        <v>662</v>
      </c>
      <c r="D84" s="90">
        <v>2.8865130000000008</v>
      </c>
      <c r="E84" s="90">
        <v>3.9704442916093545</v>
      </c>
      <c r="F84" s="90">
        <v>2.8865130000000008</v>
      </c>
      <c r="G84" s="90">
        <v>3.9704442916093545</v>
      </c>
      <c r="H84" s="79" t="s">
        <v>360</v>
      </c>
      <c r="I84" s="78" t="s">
        <v>364</v>
      </c>
      <c r="J84" s="79" t="s">
        <v>362</v>
      </c>
      <c r="K84" s="78" t="s">
        <v>363</v>
      </c>
      <c r="L84" s="79" t="s">
        <v>371</v>
      </c>
      <c r="M84" s="78" t="s">
        <v>376</v>
      </c>
      <c r="N84" s="78" t="s">
        <v>376</v>
      </c>
      <c r="O84" s="79">
        <v>0</v>
      </c>
      <c r="P84" s="78">
        <v>0</v>
      </c>
      <c r="Q84" s="79" t="s">
        <v>433</v>
      </c>
    </row>
    <row r="85" spans="2:17" ht="12" customHeight="1" x14ac:dyDescent="0.3">
      <c r="B85" s="78" t="s">
        <v>120</v>
      </c>
      <c r="C85" s="78" t="s">
        <v>663</v>
      </c>
      <c r="D85" s="90">
        <v>0.10668299999999999</v>
      </c>
      <c r="E85" s="90">
        <v>0.14674415405777164</v>
      </c>
      <c r="F85" s="90">
        <v>0.10668299999999999</v>
      </c>
      <c r="G85" s="90">
        <v>0.14674415405777164</v>
      </c>
      <c r="H85" s="79" t="s">
        <v>360</v>
      </c>
      <c r="I85" s="78" t="s">
        <v>364</v>
      </c>
      <c r="J85" s="79" t="s">
        <v>362</v>
      </c>
      <c r="K85" s="78" t="s">
        <v>363</v>
      </c>
      <c r="L85" s="79" t="s">
        <v>371</v>
      </c>
      <c r="M85" s="78" t="s">
        <v>450</v>
      </c>
      <c r="N85" s="78" t="s">
        <v>544</v>
      </c>
      <c r="O85" s="79">
        <v>0</v>
      </c>
      <c r="P85" s="78">
        <v>0</v>
      </c>
      <c r="Q85" s="79" t="s">
        <v>664</v>
      </c>
    </row>
    <row r="86" spans="2:17" ht="12" customHeight="1" x14ac:dyDescent="0.3">
      <c r="B86" s="78" t="s">
        <v>119</v>
      </c>
      <c r="C86" s="78" t="s">
        <v>665</v>
      </c>
      <c r="D86" s="90">
        <v>5.4479602689999993</v>
      </c>
      <c r="E86" s="90">
        <v>7.4937555281980739</v>
      </c>
      <c r="F86" s="90">
        <v>5.4479602689999993</v>
      </c>
      <c r="G86" s="90">
        <v>7.4937555281980739</v>
      </c>
      <c r="H86" s="79" t="s">
        <v>360</v>
      </c>
      <c r="I86" s="78" t="s">
        <v>367</v>
      </c>
      <c r="J86" s="79" t="s">
        <v>362</v>
      </c>
      <c r="K86" s="78" t="s">
        <v>363</v>
      </c>
      <c r="L86" s="79" t="s">
        <v>371</v>
      </c>
      <c r="M86" s="78" t="s">
        <v>376</v>
      </c>
      <c r="N86" s="78" t="s">
        <v>376</v>
      </c>
      <c r="O86" s="79">
        <v>0</v>
      </c>
      <c r="P86" s="78">
        <v>0</v>
      </c>
      <c r="Q86" s="79" t="s">
        <v>437</v>
      </c>
    </row>
    <row r="87" spans="2:17" ht="12" customHeight="1" x14ac:dyDescent="0.3">
      <c r="B87" s="78" t="s">
        <v>119</v>
      </c>
      <c r="C87" s="78" t="s">
        <v>665</v>
      </c>
      <c r="D87" s="90">
        <v>0.28673475100000001</v>
      </c>
      <c r="E87" s="90">
        <v>0.39440818569463554</v>
      </c>
      <c r="F87" s="90">
        <v>0.28673475100000001</v>
      </c>
      <c r="G87" s="90">
        <v>0.39440818569463554</v>
      </c>
      <c r="H87" s="79" t="s">
        <v>360</v>
      </c>
      <c r="I87" s="78" t="s">
        <v>367</v>
      </c>
      <c r="J87" s="79" t="s">
        <v>362</v>
      </c>
      <c r="K87" s="78" t="s">
        <v>363</v>
      </c>
      <c r="L87" s="79" t="s">
        <v>370</v>
      </c>
      <c r="M87" s="78" t="s">
        <v>376</v>
      </c>
      <c r="N87" s="78" t="s">
        <v>376</v>
      </c>
      <c r="O87" s="79">
        <v>0</v>
      </c>
      <c r="P87" s="78">
        <v>0</v>
      </c>
      <c r="Q87" s="79" t="s">
        <v>437</v>
      </c>
    </row>
    <row r="88" spans="2:17" ht="12" customHeight="1" x14ac:dyDescent="0.3">
      <c r="B88" s="78" t="s">
        <v>120</v>
      </c>
      <c r="C88" s="78" t="s">
        <v>666</v>
      </c>
      <c r="D88" s="90">
        <v>0.66455490999999989</v>
      </c>
      <c r="E88" s="90">
        <v>0.9141057909215955</v>
      </c>
      <c r="F88" s="90">
        <v>0.66455490999999989</v>
      </c>
      <c r="G88" s="90">
        <v>0.9141057909215955</v>
      </c>
      <c r="H88" s="79" t="s">
        <v>360</v>
      </c>
      <c r="I88" s="78" t="s">
        <v>364</v>
      </c>
      <c r="J88" s="79" t="s">
        <v>362</v>
      </c>
      <c r="K88" s="78" t="s">
        <v>363</v>
      </c>
      <c r="L88" s="79" t="s">
        <v>370</v>
      </c>
      <c r="M88" s="78" t="s">
        <v>373</v>
      </c>
      <c r="N88" s="78" t="s">
        <v>438</v>
      </c>
      <c r="O88" s="79">
        <v>0</v>
      </c>
      <c r="P88" s="78">
        <v>0</v>
      </c>
      <c r="Q88" s="79" t="s">
        <v>439</v>
      </c>
    </row>
    <row r="89" spans="2:17" ht="12" customHeight="1" x14ac:dyDescent="0.3">
      <c r="B89" s="78" t="s">
        <v>111</v>
      </c>
      <c r="C89" s="78" t="s">
        <v>667</v>
      </c>
      <c r="D89" s="90">
        <v>115.97</v>
      </c>
      <c r="E89" s="90">
        <v>159.51856946354883</v>
      </c>
      <c r="F89" s="90">
        <v>115.97</v>
      </c>
      <c r="G89" s="90">
        <v>159.51856946354883</v>
      </c>
      <c r="H89" s="79" t="s">
        <v>360</v>
      </c>
      <c r="I89" s="78" t="s">
        <v>364</v>
      </c>
      <c r="J89" s="79" t="s">
        <v>362</v>
      </c>
      <c r="K89" s="78" t="s">
        <v>365</v>
      </c>
      <c r="L89" s="79" t="s">
        <v>370</v>
      </c>
      <c r="M89" s="78" t="s">
        <v>376</v>
      </c>
      <c r="N89" s="78" t="s">
        <v>376</v>
      </c>
      <c r="O89" s="79">
        <v>0</v>
      </c>
      <c r="P89" s="78">
        <v>0</v>
      </c>
      <c r="Q89" s="79" t="s">
        <v>668</v>
      </c>
    </row>
    <row r="90" spans="2:17" ht="12" hidden="1" customHeight="1" x14ac:dyDescent="0.3">
      <c r="B90" s="78" t="s">
        <v>111</v>
      </c>
      <c r="C90" s="78" t="s">
        <v>667</v>
      </c>
      <c r="D90" s="90">
        <v>363.03</v>
      </c>
      <c r="E90" s="90">
        <v>499.353507565337</v>
      </c>
      <c r="F90" s="90">
        <v>363.03</v>
      </c>
      <c r="G90" s="90">
        <v>499.353507565337</v>
      </c>
      <c r="H90" s="79" t="s">
        <v>360</v>
      </c>
      <c r="I90" s="78" t="s">
        <v>364</v>
      </c>
      <c r="J90" s="79" t="s">
        <v>368</v>
      </c>
      <c r="K90" s="78" t="s">
        <v>365</v>
      </c>
      <c r="L90" s="79" t="s">
        <v>370</v>
      </c>
      <c r="M90" s="78" t="s">
        <v>376</v>
      </c>
      <c r="N90" s="78" t="s">
        <v>376</v>
      </c>
      <c r="O90" s="79">
        <v>0</v>
      </c>
      <c r="P90" s="78">
        <v>0</v>
      </c>
      <c r="Q90" s="79" t="s">
        <v>668</v>
      </c>
    </row>
    <row r="91" spans="2:17" ht="12" customHeight="1" x14ac:dyDescent="0.3">
      <c r="B91" s="78" t="s">
        <v>111</v>
      </c>
      <c r="C91" s="78" t="s">
        <v>669</v>
      </c>
      <c r="D91" s="90">
        <v>0.20460283299999998</v>
      </c>
      <c r="E91" s="90">
        <v>0.2814344332874828</v>
      </c>
      <c r="F91" s="90">
        <v>0.20460283299999998</v>
      </c>
      <c r="G91" s="90">
        <v>0.2814344332874828</v>
      </c>
      <c r="H91" s="79" t="s">
        <v>360</v>
      </c>
      <c r="I91" s="78" t="s">
        <v>364</v>
      </c>
      <c r="J91" s="79" t="s">
        <v>362</v>
      </c>
      <c r="K91" s="78" t="s">
        <v>363</v>
      </c>
      <c r="L91" s="79" t="s">
        <v>371</v>
      </c>
      <c r="M91" s="78" t="s">
        <v>376</v>
      </c>
      <c r="N91" s="78" t="s">
        <v>376</v>
      </c>
      <c r="O91" s="79">
        <v>0</v>
      </c>
      <c r="P91" s="78">
        <v>0</v>
      </c>
      <c r="Q91" s="79" t="s">
        <v>442</v>
      </c>
    </row>
    <row r="92" spans="2:17" ht="12" customHeight="1" x14ac:dyDescent="0.3">
      <c r="B92" s="78" t="s">
        <v>122</v>
      </c>
      <c r="C92" s="78" t="s">
        <v>670</v>
      </c>
      <c r="D92" s="90">
        <v>1.5580597900000002</v>
      </c>
      <c r="E92" s="90">
        <v>2.1431358872077033</v>
      </c>
      <c r="F92" s="90">
        <v>1.5580597900000002</v>
      </c>
      <c r="G92" s="90">
        <v>2.1431358872077033</v>
      </c>
      <c r="H92" s="79" t="s">
        <v>360</v>
      </c>
      <c r="I92" s="78" t="s">
        <v>364</v>
      </c>
      <c r="J92" s="79" t="s">
        <v>362</v>
      </c>
      <c r="K92" s="78" t="s">
        <v>363</v>
      </c>
      <c r="L92" s="79" t="s">
        <v>371</v>
      </c>
      <c r="M92" s="78" t="s">
        <v>376</v>
      </c>
      <c r="N92" s="78" t="s">
        <v>376</v>
      </c>
      <c r="O92" s="79">
        <v>0</v>
      </c>
      <c r="P92" s="78">
        <v>0</v>
      </c>
      <c r="Q92" s="79" t="s">
        <v>443</v>
      </c>
    </row>
    <row r="93" spans="2:17" ht="12" customHeight="1" x14ac:dyDescent="0.3">
      <c r="B93" s="78" t="s">
        <v>122</v>
      </c>
      <c r="C93" s="78" t="s">
        <v>671</v>
      </c>
      <c r="D93" s="90">
        <v>6.0725274749999993</v>
      </c>
      <c r="E93" s="90">
        <v>8.3528575997248957</v>
      </c>
      <c r="F93" s="90">
        <v>6.0725274749999993</v>
      </c>
      <c r="G93" s="90">
        <v>8.3528575997248957</v>
      </c>
      <c r="H93" s="79" t="s">
        <v>360</v>
      </c>
      <c r="I93" s="78" t="s">
        <v>367</v>
      </c>
      <c r="J93" s="79" t="s">
        <v>362</v>
      </c>
      <c r="K93" s="78" t="s">
        <v>363</v>
      </c>
      <c r="L93" s="79" t="s">
        <v>371</v>
      </c>
      <c r="M93" s="78" t="s">
        <v>376</v>
      </c>
      <c r="N93" s="78" t="s">
        <v>376</v>
      </c>
      <c r="O93" s="79">
        <v>0</v>
      </c>
      <c r="P93" s="78">
        <v>0</v>
      </c>
      <c r="Q93" s="79" t="s">
        <v>444</v>
      </c>
    </row>
    <row r="94" spans="2:17" ht="12" customHeight="1" x14ac:dyDescent="0.3">
      <c r="B94" s="78" t="s">
        <v>122</v>
      </c>
      <c r="C94" s="78" t="s">
        <v>671</v>
      </c>
      <c r="D94" s="90">
        <v>0.6747252749999999</v>
      </c>
      <c r="E94" s="90">
        <v>0.92809528885832171</v>
      </c>
      <c r="F94" s="90">
        <v>0.6747252749999999</v>
      </c>
      <c r="G94" s="90">
        <v>0.92809528885832171</v>
      </c>
      <c r="H94" s="79" t="s">
        <v>360</v>
      </c>
      <c r="I94" s="78" t="s">
        <v>367</v>
      </c>
      <c r="J94" s="79" t="s">
        <v>362</v>
      </c>
      <c r="K94" s="78" t="s">
        <v>363</v>
      </c>
      <c r="L94" s="79" t="s">
        <v>370</v>
      </c>
      <c r="M94" s="78" t="s">
        <v>376</v>
      </c>
      <c r="N94" s="78" t="s">
        <v>376</v>
      </c>
      <c r="O94" s="79">
        <v>0</v>
      </c>
      <c r="P94" s="78">
        <v>0</v>
      </c>
      <c r="Q94" s="79" t="s">
        <v>444</v>
      </c>
    </row>
    <row r="95" spans="2:17" ht="12" customHeight="1" x14ac:dyDescent="0.3">
      <c r="B95" s="78" t="s">
        <v>111</v>
      </c>
      <c r="C95" s="78" t="s">
        <v>672</v>
      </c>
      <c r="D95" s="90">
        <v>-2.989166E-2</v>
      </c>
      <c r="E95" s="90">
        <v>-4.1116451169188446E-2</v>
      </c>
      <c r="F95" s="90">
        <v>-2.989166E-2</v>
      </c>
      <c r="G95" s="90">
        <v>-4.1116451169188446E-2</v>
      </c>
      <c r="H95" s="79" t="s">
        <v>360</v>
      </c>
      <c r="I95" s="78" t="s">
        <v>364</v>
      </c>
      <c r="J95" s="79" t="s">
        <v>362</v>
      </c>
      <c r="K95" s="78" t="s">
        <v>363</v>
      </c>
      <c r="L95" s="79" t="s">
        <v>371</v>
      </c>
      <c r="M95" s="78" t="s">
        <v>376</v>
      </c>
      <c r="N95" s="78" t="s">
        <v>376</v>
      </c>
      <c r="O95" s="79">
        <v>0</v>
      </c>
      <c r="P95" s="78">
        <v>0</v>
      </c>
      <c r="Q95" s="79" t="s">
        <v>673</v>
      </c>
    </row>
    <row r="96" spans="2:17" ht="12" customHeight="1" x14ac:dyDescent="0.3">
      <c r="B96" s="78" t="s">
        <v>111</v>
      </c>
      <c r="C96" s="78" t="s">
        <v>672</v>
      </c>
      <c r="D96" s="90">
        <v>-2.989166E-2</v>
      </c>
      <c r="E96" s="90">
        <v>-4.1116451169188446E-2</v>
      </c>
      <c r="F96" s="90">
        <v>-2.989166E-2</v>
      </c>
      <c r="G96" s="90">
        <v>-4.1116451169188446E-2</v>
      </c>
      <c r="H96" s="79" t="s">
        <v>360</v>
      </c>
      <c r="I96" s="78" t="s">
        <v>364</v>
      </c>
      <c r="J96" s="79" t="s">
        <v>362</v>
      </c>
      <c r="K96" s="78" t="s">
        <v>363</v>
      </c>
      <c r="L96" s="79" t="s">
        <v>370</v>
      </c>
      <c r="M96" s="78" t="s">
        <v>376</v>
      </c>
      <c r="N96" s="78" t="s">
        <v>376</v>
      </c>
      <c r="O96" s="79">
        <v>0</v>
      </c>
      <c r="P96" s="78">
        <v>0</v>
      </c>
      <c r="Q96" s="79" t="s">
        <v>673</v>
      </c>
    </row>
    <row r="97" spans="2:17" ht="12" customHeight="1" x14ac:dyDescent="0.3">
      <c r="B97" s="78" t="s">
        <v>111</v>
      </c>
      <c r="C97" s="78" t="s">
        <v>674</v>
      </c>
      <c r="D97" s="90">
        <v>-3.1608866999999999E-2</v>
      </c>
      <c r="E97" s="90">
        <v>-4.3478496561210452E-2</v>
      </c>
      <c r="F97" s="90">
        <v>-3.1608866999999999E-2</v>
      </c>
      <c r="G97" s="90">
        <v>-4.3478496561210452E-2</v>
      </c>
      <c r="H97" s="79" t="s">
        <v>360</v>
      </c>
      <c r="I97" s="78" t="s">
        <v>366</v>
      </c>
      <c r="J97" s="79" t="s">
        <v>362</v>
      </c>
      <c r="K97" s="78" t="s">
        <v>363</v>
      </c>
      <c r="L97" s="79" t="s">
        <v>371</v>
      </c>
      <c r="M97" s="78" t="s">
        <v>373</v>
      </c>
      <c r="N97" s="78" t="s">
        <v>438</v>
      </c>
      <c r="O97" s="79">
        <v>0</v>
      </c>
      <c r="P97" s="78">
        <v>0</v>
      </c>
      <c r="Q97" s="79" t="s">
        <v>447</v>
      </c>
    </row>
    <row r="98" spans="2:17" ht="12" customHeight="1" x14ac:dyDescent="0.3">
      <c r="B98" s="78" t="s">
        <v>111</v>
      </c>
      <c r="C98" s="78" t="s">
        <v>674</v>
      </c>
      <c r="D98" s="90">
        <v>-0.17911691300000002</v>
      </c>
      <c r="E98" s="90">
        <v>-0.2463781471801926</v>
      </c>
      <c r="F98" s="90">
        <v>-0.17911691300000002</v>
      </c>
      <c r="G98" s="90">
        <v>-0.2463781471801926</v>
      </c>
      <c r="H98" s="79" t="s">
        <v>360</v>
      </c>
      <c r="I98" s="78" t="s">
        <v>366</v>
      </c>
      <c r="J98" s="79" t="s">
        <v>362</v>
      </c>
      <c r="K98" s="78" t="s">
        <v>363</v>
      </c>
      <c r="L98" s="79" t="s">
        <v>370</v>
      </c>
      <c r="M98" s="78" t="s">
        <v>373</v>
      </c>
      <c r="N98" s="78" t="s">
        <v>438</v>
      </c>
      <c r="O98" s="79">
        <v>0</v>
      </c>
      <c r="P98" s="78">
        <v>0</v>
      </c>
      <c r="Q98" s="79" t="s">
        <v>447</v>
      </c>
    </row>
    <row r="99" spans="2:17" ht="12" customHeight="1" x14ac:dyDescent="0.3">
      <c r="B99" s="78" t="s">
        <v>113</v>
      </c>
      <c r="C99" s="78" t="s">
        <v>675</v>
      </c>
      <c r="D99" s="90">
        <v>0.53502642899999986</v>
      </c>
      <c r="E99" s="90">
        <v>0.73593731636863802</v>
      </c>
      <c r="F99" s="90">
        <v>0.53502642899999986</v>
      </c>
      <c r="G99" s="90">
        <v>0.73593731636863802</v>
      </c>
      <c r="H99" s="79" t="s">
        <v>360</v>
      </c>
      <c r="I99" s="78" t="s">
        <v>364</v>
      </c>
      <c r="J99" s="79" t="s">
        <v>362</v>
      </c>
      <c r="K99" s="78" t="s">
        <v>363</v>
      </c>
      <c r="L99" s="79" t="s">
        <v>371</v>
      </c>
      <c r="M99" s="78" t="s">
        <v>376</v>
      </c>
      <c r="N99" s="78" t="s">
        <v>376</v>
      </c>
      <c r="O99" s="78">
        <v>1</v>
      </c>
      <c r="P99" s="78">
        <v>0</v>
      </c>
      <c r="Q99" s="79" t="s">
        <v>448</v>
      </c>
    </row>
    <row r="100" spans="2:17" ht="12" customHeight="1" x14ac:dyDescent="0.3">
      <c r="B100" s="78" t="s">
        <v>113</v>
      </c>
      <c r="C100" s="78" t="s">
        <v>675</v>
      </c>
      <c r="D100" s="90">
        <v>0.22929704099999998</v>
      </c>
      <c r="E100" s="90">
        <v>0.31540170701513065</v>
      </c>
      <c r="F100" s="90">
        <v>0.22929704099999998</v>
      </c>
      <c r="G100" s="90">
        <v>0.31540170701513065</v>
      </c>
      <c r="H100" s="79" t="s">
        <v>360</v>
      </c>
      <c r="I100" s="78" t="s">
        <v>364</v>
      </c>
      <c r="J100" s="79" t="s">
        <v>362</v>
      </c>
      <c r="K100" s="78" t="s">
        <v>363</v>
      </c>
      <c r="L100" s="79" t="s">
        <v>370</v>
      </c>
      <c r="M100" s="78" t="s">
        <v>376</v>
      </c>
      <c r="N100" s="78" t="s">
        <v>376</v>
      </c>
      <c r="O100" s="78">
        <v>1</v>
      </c>
      <c r="P100" s="78">
        <v>0</v>
      </c>
      <c r="Q100" s="79" t="s">
        <v>448</v>
      </c>
    </row>
    <row r="101" spans="2:17" ht="12" customHeight="1" x14ac:dyDescent="0.3">
      <c r="B101" s="78" t="s">
        <v>111</v>
      </c>
      <c r="C101" s="78" t="s">
        <v>676</v>
      </c>
      <c r="D101" s="90">
        <v>0.14236861000000001</v>
      </c>
      <c r="E101" s="90">
        <v>0.1958302751031637</v>
      </c>
      <c r="F101" s="90">
        <v>0.14236861000000001</v>
      </c>
      <c r="G101" s="90">
        <v>0.1958302751031637</v>
      </c>
      <c r="H101" s="79" t="s">
        <v>360</v>
      </c>
      <c r="I101" s="78" t="s">
        <v>366</v>
      </c>
      <c r="J101" s="79" t="s">
        <v>362</v>
      </c>
      <c r="K101" s="78" t="s">
        <v>363</v>
      </c>
      <c r="L101" s="79" t="s">
        <v>371</v>
      </c>
      <c r="M101" s="78" t="s">
        <v>376</v>
      </c>
      <c r="N101" s="78" t="s">
        <v>376</v>
      </c>
      <c r="O101" s="78">
        <v>0</v>
      </c>
      <c r="P101" s="78">
        <v>0</v>
      </c>
      <c r="Q101" s="79" t="s">
        <v>449</v>
      </c>
    </row>
    <row r="102" spans="2:17" ht="12" customHeight="1" x14ac:dyDescent="0.3">
      <c r="B102" s="78" t="s">
        <v>111</v>
      </c>
      <c r="C102" s="78" t="s">
        <v>677</v>
      </c>
      <c r="D102" s="90">
        <v>0.36305445199999997</v>
      </c>
      <c r="E102" s="90">
        <v>0.49938714167812925</v>
      </c>
      <c r="F102" s="90">
        <v>0.36305445199999997</v>
      </c>
      <c r="G102" s="90">
        <v>0.49938714167812925</v>
      </c>
      <c r="H102" s="79" t="s">
        <v>360</v>
      </c>
      <c r="I102" s="78" t="s">
        <v>364</v>
      </c>
      <c r="J102" s="79" t="s">
        <v>362</v>
      </c>
      <c r="K102" s="78" t="s">
        <v>363</v>
      </c>
      <c r="L102" s="79" t="s">
        <v>371</v>
      </c>
      <c r="M102" s="78" t="s">
        <v>450</v>
      </c>
      <c r="N102" s="78" t="s">
        <v>404</v>
      </c>
      <c r="O102" s="78">
        <v>0</v>
      </c>
      <c r="P102" s="78">
        <v>0</v>
      </c>
      <c r="Q102" s="79" t="s">
        <v>451</v>
      </c>
    </row>
    <row r="103" spans="2:17" ht="12" customHeight="1" x14ac:dyDescent="0.3">
      <c r="B103" s="78" t="s">
        <v>111</v>
      </c>
      <c r="C103" s="78" t="s">
        <v>677</v>
      </c>
      <c r="D103" s="90">
        <v>0.5445816779999999</v>
      </c>
      <c r="E103" s="90">
        <v>0.74908071251719388</v>
      </c>
      <c r="F103" s="90">
        <v>0.5445816779999999</v>
      </c>
      <c r="G103" s="90">
        <v>0.74908071251719388</v>
      </c>
      <c r="H103" s="79" t="s">
        <v>360</v>
      </c>
      <c r="I103" s="78" t="s">
        <v>364</v>
      </c>
      <c r="J103" s="79" t="s">
        <v>362</v>
      </c>
      <c r="K103" s="78" t="s">
        <v>363</v>
      </c>
      <c r="L103" s="79" t="s">
        <v>370</v>
      </c>
      <c r="M103" s="78" t="s">
        <v>450</v>
      </c>
      <c r="N103" s="78" t="s">
        <v>404</v>
      </c>
      <c r="O103" s="78">
        <v>0</v>
      </c>
      <c r="P103" s="78">
        <v>0</v>
      </c>
      <c r="Q103" s="79" t="s">
        <v>451</v>
      </c>
    </row>
    <row r="104" spans="2:17" ht="12" customHeight="1" x14ac:dyDescent="0.3">
      <c r="B104" s="78" t="s">
        <v>122</v>
      </c>
      <c r="C104" s="78" t="s">
        <v>678</v>
      </c>
      <c r="D104" s="90">
        <v>2</v>
      </c>
      <c r="E104" s="90">
        <v>2.7510316368638241</v>
      </c>
      <c r="F104" s="90">
        <v>2</v>
      </c>
      <c r="G104" s="90">
        <v>2.7510316368638241</v>
      </c>
      <c r="H104" s="79" t="s">
        <v>360</v>
      </c>
      <c r="I104" s="78" t="s">
        <v>364</v>
      </c>
      <c r="J104" s="79" t="s">
        <v>362</v>
      </c>
      <c r="K104" s="78" t="s">
        <v>363</v>
      </c>
      <c r="L104" s="79" t="s">
        <v>371</v>
      </c>
      <c r="M104" s="78" t="s">
        <v>376</v>
      </c>
      <c r="N104" s="78" t="s">
        <v>376</v>
      </c>
      <c r="O104" s="78">
        <v>0</v>
      </c>
      <c r="P104" s="78">
        <v>0</v>
      </c>
      <c r="Q104" s="79" t="s">
        <v>679</v>
      </c>
    </row>
    <row r="105" spans="2:17" ht="12" customHeight="1" x14ac:dyDescent="0.3">
      <c r="B105" s="78" t="s">
        <v>133</v>
      </c>
      <c r="C105" s="78" t="s">
        <v>680</v>
      </c>
      <c r="D105" s="90">
        <v>0.39843340799999999</v>
      </c>
      <c r="E105" s="90">
        <v>0.54805145529573596</v>
      </c>
      <c r="F105" s="90">
        <v>0.39843340799999999</v>
      </c>
      <c r="G105" s="90">
        <v>0.54805145529573596</v>
      </c>
      <c r="H105" s="79" t="s">
        <v>360</v>
      </c>
      <c r="I105" s="78" t="s">
        <v>364</v>
      </c>
      <c r="J105" s="79" t="s">
        <v>362</v>
      </c>
      <c r="K105" s="78" t="s">
        <v>363</v>
      </c>
      <c r="L105" s="79" t="s">
        <v>371</v>
      </c>
      <c r="M105" s="78" t="s">
        <v>373</v>
      </c>
      <c r="N105" s="78" t="s">
        <v>438</v>
      </c>
      <c r="O105" s="78">
        <v>0</v>
      </c>
      <c r="P105" s="78">
        <v>0</v>
      </c>
      <c r="Q105" s="79" t="s">
        <v>681</v>
      </c>
    </row>
    <row r="106" spans="2:17" ht="12" customHeight="1" x14ac:dyDescent="0.3">
      <c r="B106" s="78" t="s">
        <v>133</v>
      </c>
      <c r="C106" s="78" t="s">
        <v>680</v>
      </c>
      <c r="D106" s="90">
        <v>9.9608351999999997E-2</v>
      </c>
      <c r="E106" s="90">
        <v>0.13701286382393399</v>
      </c>
      <c r="F106" s="90">
        <v>9.9608351999999997E-2</v>
      </c>
      <c r="G106" s="90">
        <v>0.13701286382393399</v>
      </c>
      <c r="H106" s="79" t="s">
        <v>360</v>
      </c>
      <c r="I106" s="78" t="s">
        <v>364</v>
      </c>
      <c r="J106" s="79" t="s">
        <v>362</v>
      </c>
      <c r="K106" s="78" t="s">
        <v>363</v>
      </c>
      <c r="L106" s="79" t="s">
        <v>370</v>
      </c>
      <c r="M106" s="78" t="s">
        <v>373</v>
      </c>
      <c r="N106" s="78" t="s">
        <v>438</v>
      </c>
      <c r="O106" s="78">
        <v>0</v>
      </c>
      <c r="P106" s="78">
        <v>0</v>
      </c>
      <c r="Q106" s="79" t="s">
        <v>681</v>
      </c>
    </row>
    <row r="107" spans="2:17" ht="12" customHeight="1" x14ac:dyDescent="0.3">
      <c r="B107" s="78" t="s">
        <v>128</v>
      </c>
      <c r="C107" s="78" t="s">
        <v>682</v>
      </c>
      <c r="D107" s="90">
        <v>0.14000000000000001</v>
      </c>
      <c r="E107" s="90">
        <v>0.19257221458046769</v>
      </c>
      <c r="F107" s="90">
        <v>0.14000000000000001</v>
      </c>
      <c r="G107" s="90">
        <v>0.19257221458046769</v>
      </c>
      <c r="H107" s="79" t="s">
        <v>360</v>
      </c>
      <c r="I107" s="78" t="s">
        <v>364</v>
      </c>
      <c r="J107" s="79" t="s">
        <v>362</v>
      </c>
      <c r="K107" s="78" t="s">
        <v>363</v>
      </c>
      <c r="L107" s="79" t="s">
        <v>370</v>
      </c>
      <c r="M107" s="78" t="s">
        <v>373</v>
      </c>
      <c r="N107" s="78" t="s">
        <v>376</v>
      </c>
      <c r="O107" s="78">
        <v>0</v>
      </c>
      <c r="P107" s="78">
        <v>0</v>
      </c>
      <c r="Q107" s="79" t="s">
        <v>683</v>
      </c>
    </row>
    <row r="108" spans="2:17" ht="12" customHeight="1" x14ac:dyDescent="0.3">
      <c r="B108" s="78" t="s">
        <v>124</v>
      </c>
      <c r="C108" s="78" t="s">
        <v>684</v>
      </c>
      <c r="D108" s="90">
        <v>5.9402749482000017</v>
      </c>
      <c r="E108" s="90">
        <v>8.1709421570839087</v>
      </c>
      <c r="F108" s="90">
        <v>5.9402749482000017</v>
      </c>
      <c r="G108" s="90">
        <v>8.1709421570839087</v>
      </c>
      <c r="H108" s="79" t="s">
        <v>360</v>
      </c>
      <c r="I108" s="78" t="s">
        <v>364</v>
      </c>
      <c r="J108" s="79" t="s">
        <v>362</v>
      </c>
      <c r="K108" s="78" t="s">
        <v>363</v>
      </c>
      <c r="L108" s="79" t="s">
        <v>371</v>
      </c>
      <c r="M108" s="78" t="s">
        <v>418</v>
      </c>
      <c r="N108" s="78" t="s">
        <v>376</v>
      </c>
      <c r="O108" s="78">
        <v>0</v>
      </c>
      <c r="P108" s="78">
        <v>0</v>
      </c>
      <c r="Q108" s="79" t="s">
        <v>452</v>
      </c>
    </row>
    <row r="109" spans="2:17" ht="12" customHeight="1" x14ac:dyDescent="0.3">
      <c r="B109" s="78" t="s">
        <v>124</v>
      </c>
      <c r="C109" s="78" t="s">
        <v>684</v>
      </c>
      <c r="D109" s="90">
        <v>0.6600305498000002</v>
      </c>
      <c r="E109" s="90">
        <v>0.90788246189821209</v>
      </c>
      <c r="F109" s="90">
        <v>0.6600305498000002</v>
      </c>
      <c r="G109" s="90">
        <v>0.90788246189821209</v>
      </c>
      <c r="H109" s="79" t="s">
        <v>360</v>
      </c>
      <c r="I109" s="78" t="s">
        <v>364</v>
      </c>
      <c r="J109" s="79" t="s">
        <v>362</v>
      </c>
      <c r="K109" s="78" t="s">
        <v>363</v>
      </c>
      <c r="L109" s="79" t="s">
        <v>370</v>
      </c>
      <c r="M109" s="78" t="s">
        <v>418</v>
      </c>
      <c r="N109" s="78" t="s">
        <v>376</v>
      </c>
      <c r="O109" s="78">
        <v>0</v>
      </c>
      <c r="P109" s="78">
        <v>0</v>
      </c>
      <c r="Q109" s="79" t="s">
        <v>452</v>
      </c>
    </row>
    <row r="110" spans="2:17" ht="12" customHeight="1" x14ac:dyDescent="0.3">
      <c r="B110" s="78" t="s">
        <v>126</v>
      </c>
      <c r="C110" s="78" t="s">
        <v>685</v>
      </c>
      <c r="D110" s="90">
        <v>1.2684120000000001</v>
      </c>
      <c r="E110" s="90">
        <v>1.7447207702888585</v>
      </c>
      <c r="F110" s="90">
        <v>1.2684120000000001</v>
      </c>
      <c r="G110" s="90">
        <v>1.7447207702888585</v>
      </c>
      <c r="H110" s="79" t="s">
        <v>360</v>
      </c>
      <c r="I110" s="78" t="s">
        <v>367</v>
      </c>
      <c r="J110" s="79" t="s">
        <v>362</v>
      </c>
      <c r="K110" s="78" t="s">
        <v>363</v>
      </c>
      <c r="L110" s="79" t="s">
        <v>371</v>
      </c>
      <c r="M110" s="78" t="s">
        <v>415</v>
      </c>
      <c r="N110" s="78" t="s">
        <v>376</v>
      </c>
      <c r="O110" s="78">
        <v>0</v>
      </c>
      <c r="P110" s="78">
        <v>0</v>
      </c>
      <c r="Q110" s="79" t="s">
        <v>454</v>
      </c>
    </row>
    <row r="111" spans="2:17" ht="12" customHeight="1" x14ac:dyDescent="0.3">
      <c r="B111" s="78" t="s">
        <v>127</v>
      </c>
      <c r="C111" s="78" t="s">
        <v>686</v>
      </c>
      <c r="D111" s="90">
        <v>1.7706769999999998</v>
      </c>
      <c r="E111" s="90">
        <v>2.4355942228335623</v>
      </c>
      <c r="F111" s="90">
        <v>1.7706769999999998</v>
      </c>
      <c r="G111" s="90">
        <v>2.4355942228335623</v>
      </c>
      <c r="H111" s="79" t="s">
        <v>360</v>
      </c>
      <c r="I111" s="78" t="s">
        <v>364</v>
      </c>
      <c r="J111" s="79" t="s">
        <v>362</v>
      </c>
      <c r="K111" s="78" t="s">
        <v>363</v>
      </c>
      <c r="L111" s="79" t="s">
        <v>370</v>
      </c>
      <c r="M111" s="78" t="s">
        <v>373</v>
      </c>
      <c r="N111" s="78" t="s">
        <v>376</v>
      </c>
      <c r="O111" s="78">
        <v>0</v>
      </c>
      <c r="P111" s="78">
        <v>0</v>
      </c>
      <c r="Q111" s="79" t="s">
        <v>455</v>
      </c>
    </row>
    <row r="112" spans="2:17" ht="12" customHeight="1" x14ac:dyDescent="0.3">
      <c r="B112" s="78" t="s">
        <v>113</v>
      </c>
      <c r="C112" s="78" t="s">
        <v>687</v>
      </c>
      <c r="D112" s="90">
        <v>4.1913052199999994</v>
      </c>
      <c r="E112" s="90">
        <v>5.7652066299862446</v>
      </c>
      <c r="F112" s="90">
        <v>4.1913052199999994</v>
      </c>
      <c r="G112" s="90">
        <v>5.7652066299862446</v>
      </c>
      <c r="H112" s="79" t="s">
        <v>360</v>
      </c>
      <c r="I112" s="78" t="s">
        <v>364</v>
      </c>
      <c r="J112" s="79" t="s">
        <v>362</v>
      </c>
      <c r="K112" s="78" t="s">
        <v>363</v>
      </c>
      <c r="L112" s="79" t="s">
        <v>371</v>
      </c>
      <c r="M112" s="78" t="s">
        <v>418</v>
      </c>
      <c r="N112" s="78" t="s">
        <v>484</v>
      </c>
      <c r="O112" s="78">
        <v>0</v>
      </c>
      <c r="P112" s="78">
        <v>0</v>
      </c>
      <c r="Q112" s="79" t="s">
        <v>688</v>
      </c>
    </row>
    <row r="113" spans="2:17" ht="12" customHeight="1" x14ac:dyDescent="0.3">
      <c r="B113" s="78" t="s">
        <v>128</v>
      </c>
      <c r="C113" s="78" t="s">
        <v>689</v>
      </c>
      <c r="D113" s="90">
        <v>2.4666189785999997</v>
      </c>
      <c r="E113" s="90">
        <v>3.3928734231086652</v>
      </c>
      <c r="F113" s="90">
        <v>2.4666189785999997</v>
      </c>
      <c r="G113" s="90">
        <v>3.3928734231086652</v>
      </c>
      <c r="H113" s="79" t="s">
        <v>360</v>
      </c>
      <c r="I113" s="78" t="s">
        <v>366</v>
      </c>
      <c r="J113" s="79" t="s">
        <v>362</v>
      </c>
      <c r="K113" s="78" t="s">
        <v>363</v>
      </c>
      <c r="L113" s="79" t="s">
        <v>371</v>
      </c>
      <c r="M113" s="78" t="s">
        <v>376</v>
      </c>
      <c r="N113" s="78" t="s">
        <v>376</v>
      </c>
      <c r="O113" s="78">
        <v>0</v>
      </c>
      <c r="P113" s="78">
        <v>1</v>
      </c>
      <c r="Q113" s="79" t="s">
        <v>456</v>
      </c>
    </row>
    <row r="114" spans="2:17" ht="12" customHeight="1" x14ac:dyDescent="0.3">
      <c r="B114" s="78" t="s">
        <v>128</v>
      </c>
      <c r="C114" s="78" t="s">
        <v>689</v>
      </c>
      <c r="D114" s="90">
        <v>1.6444126524</v>
      </c>
      <c r="E114" s="90">
        <v>2.2619156154057771</v>
      </c>
      <c r="F114" s="90">
        <v>1.6444126524</v>
      </c>
      <c r="G114" s="90">
        <v>2.2619156154057771</v>
      </c>
      <c r="H114" s="79" t="s">
        <v>360</v>
      </c>
      <c r="I114" s="78" t="s">
        <v>366</v>
      </c>
      <c r="J114" s="79" t="s">
        <v>362</v>
      </c>
      <c r="K114" s="78" t="s">
        <v>363</v>
      </c>
      <c r="L114" s="79" t="s">
        <v>370</v>
      </c>
      <c r="M114" s="78" t="s">
        <v>376</v>
      </c>
      <c r="N114" s="78" t="s">
        <v>376</v>
      </c>
      <c r="O114" s="78">
        <v>0</v>
      </c>
      <c r="P114" s="78">
        <v>1</v>
      </c>
      <c r="Q114" s="79" t="s">
        <v>456</v>
      </c>
    </row>
    <row r="115" spans="2:17" ht="12" customHeight="1" x14ac:dyDescent="0.3">
      <c r="B115" s="78" t="s">
        <v>130</v>
      </c>
      <c r="C115" s="78" t="s">
        <v>690</v>
      </c>
      <c r="D115" s="90">
        <v>1.34E-2</v>
      </c>
      <c r="E115" s="90">
        <v>1.8431911966987621E-2</v>
      </c>
      <c r="F115" s="90">
        <v>1.34E-2</v>
      </c>
      <c r="G115" s="90">
        <v>1.8431911966987621E-2</v>
      </c>
      <c r="H115" s="79" t="s">
        <v>360</v>
      </c>
      <c r="I115" s="78" t="s">
        <v>367</v>
      </c>
      <c r="J115" s="79" t="s">
        <v>362</v>
      </c>
      <c r="K115" s="78" t="s">
        <v>363</v>
      </c>
      <c r="L115" s="79" t="s">
        <v>371</v>
      </c>
      <c r="M115" s="78" t="s">
        <v>450</v>
      </c>
      <c r="N115" s="78" t="s">
        <v>404</v>
      </c>
      <c r="O115" s="78">
        <v>0</v>
      </c>
      <c r="P115" s="78">
        <v>0</v>
      </c>
      <c r="Q115" s="79" t="s">
        <v>691</v>
      </c>
    </row>
    <row r="116" spans="2:17" ht="12" customHeight="1" x14ac:dyDescent="0.3">
      <c r="B116" s="78" t="s">
        <v>130</v>
      </c>
      <c r="C116" s="78" t="s">
        <v>690</v>
      </c>
      <c r="D116" s="90">
        <v>6.6E-3</v>
      </c>
      <c r="E116" s="90">
        <v>9.078404401650619E-3</v>
      </c>
      <c r="F116" s="90">
        <v>6.6E-3</v>
      </c>
      <c r="G116" s="90">
        <v>9.078404401650619E-3</v>
      </c>
      <c r="H116" s="79" t="s">
        <v>360</v>
      </c>
      <c r="I116" s="78" t="s">
        <v>367</v>
      </c>
      <c r="J116" s="79" t="s">
        <v>362</v>
      </c>
      <c r="K116" s="78" t="s">
        <v>363</v>
      </c>
      <c r="L116" s="79" t="s">
        <v>370</v>
      </c>
      <c r="M116" s="78" t="s">
        <v>450</v>
      </c>
      <c r="N116" s="78" t="s">
        <v>404</v>
      </c>
      <c r="O116" s="78">
        <v>0</v>
      </c>
      <c r="P116" s="78">
        <v>0</v>
      </c>
      <c r="Q116" s="79" t="s">
        <v>691</v>
      </c>
    </row>
    <row r="117" spans="2:17" ht="12" customHeight="1" x14ac:dyDescent="0.3">
      <c r="B117" s="78" t="s">
        <v>129</v>
      </c>
      <c r="C117" s="78" t="s">
        <v>692</v>
      </c>
      <c r="D117" s="90">
        <v>0.49449700000000008</v>
      </c>
      <c r="E117" s="90">
        <v>0.68018844566712533</v>
      </c>
      <c r="F117" s="90">
        <v>0.49449700000000008</v>
      </c>
      <c r="G117" s="90">
        <v>0.68018844566712533</v>
      </c>
      <c r="H117" s="79" t="s">
        <v>360</v>
      </c>
      <c r="I117" s="78" t="s">
        <v>364</v>
      </c>
      <c r="J117" s="79" t="s">
        <v>362</v>
      </c>
      <c r="K117" s="78" t="s">
        <v>363</v>
      </c>
      <c r="L117" s="79" t="s">
        <v>371</v>
      </c>
      <c r="M117" s="78" t="s">
        <v>376</v>
      </c>
      <c r="N117" s="78" t="s">
        <v>376</v>
      </c>
      <c r="O117" s="78">
        <v>0</v>
      </c>
      <c r="P117" s="78">
        <v>0</v>
      </c>
      <c r="Q117" s="79" t="s">
        <v>457</v>
      </c>
    </row>
    <row r="118" spans="2:17" ht="12" customHeight="1" x14ac:dyDescent="0.3">
      <c r="B118" s="78" t="s">
        <v>129</v>
      </c>
      <c r="C118" s="78" t="s">
        <v>693</v>
      </c>
      <c r="D118" s="90">
        <v>0.18544160000000004</v>
      </c>
      <c r="E118" s="90">
        <v>0.25507785419532331</v>
      </c>
      <c r="F118" s="90">
        <v>0.18544160000000004</v>
      </c>
      <c r="G118" s="90">
        <v>0.25507785419532331</v>
      </c>
      <c r="H118" s="79" t="s">
        <v>360</v>
      </c>
      <c r="I118" s="78" t="s">
        <v>364</v>
      </c>
      <c r="J118" s="79" t="s">
        <v>362</v>
      </c>
      <c r="K118" s="78" t="s">
        <v>363</v>
      </c>
      <c r="L118" s="79" t="s">
        <v>371</v>
      </c>
      <c r="M118" s="78" t="s">
        <v>450</v>
      </c>
      <c r="N118" s="78" t="s">
        <v>404</v>
      </c>
      <c r="O118" s="78">
        <v>0</v>
      </c>
      <c r="P118" s="78">
        <v>0</v>
      </c>
      <c r="Q118" s="79" t="s">
        <v>458</v>
      </c>
    </row>
    <row r="119" spans="2:17" ht="12" customHeight="1" x14ac:dyDescent="0.3">
      <c r="B119" s="78" t="s">
        <v>129</v>
      </c>
      <c r="C119" s="78" t="s">
        <v>693</v>
      </c>
      <c r="D119" s="90">
        <v>0.27816240000000003</v>
      </c>
      <c r="E119" s="90">
        <v>0.38261678129298493</v>
      </c>
      <c r="F119" s="90">
        <v>0.27816240000000003</v>
      </c>
      <c r="G119" s="90">
        <v>0.38261678129298493</v>
      </c>
      <c r="H119" s="79" t="s">
        <v>360</v>
      </c>
      <c r="I119" s="78" t="s">
        <v>364</v>
      </c>
      <c r="J119" s="79" t="s">
        <v>362</v>
      </c>
      <c r="K119" s="78" t="s">
        <v>363</v>
      </c>
      <c r="L119" s="79" t="s">
        <v>370</v>
      </c>
      <c r="M119" s="78" t="s">
        <v>450</v>
      </c>
      <c r="N119" s="78" t="s">
        <v>404</v>
      </c>
      <c r="O119" s="78">
        <v>0</v>
      </c>
      <c r="P119" s="78">
        <v>0</v>
      </c>
      <c r="Q119" s="79" t="s">
        <v>458</v>
      </c>
    </row>
    <row r="120" spans="2:17" ht="12" customHeight="1" x14ac:dyDescent="0.3">
      <c r="B120" s="78" t="s">
        <v>118</v>
      </c>
      <c r="C120" s="78" t="s">
        <v>694</v>
      </c>
      <c r="D120" s="90">
        <v>1.3118672900000004</v>
      </c>
      <c r="E120" s="90">
        <v>1.8044942090784049</v>
      </c>
      <c r="F120" s="90">
        <v>1.3118672900000004</v>
      </c>
      <c r="G120" s="90">
        <v>1.8044942090784049</v>
      </c>
      <c r="H120" s="79" t="s">
        <v>360</v>
      </c>
      <c r="I120" s="78" t="s">
        <v>366</v>
      </c>
      <c r="J120" s="79" t="s">
        <v>362</v>
      </c>
      <c r="K120" s="78" t="s">
        <v>363</v>
      </c>
      <c r="L120" s="79" t="s">
        <v>371</v>
      </c>
      <c r="M120" s="78" t="s">
        <v>376</v>
      </c>
      <c r="N120" s="78" t="s">
        <v>376</v>
      </c>
      <c r="O120" s="78">
        <v>0</v>
      </c>
      <c r="P120" s="78">
        <v>0</v>
      </c>
      <c r="Q120" s="79" t="s">
        <v>461</v>
      </c>
    </row>
    <row r="121" spans="2:17" ht="12" customHeight="1" x14ac:dyDescent="0.3">
      <c r="B121" s="78" t="s">
        <v>113</v>
      </c>
      <c r="C121" s="78" t="s">
        <v>695</v>
      </c>
      <c r="D121" s="90">
        <v>1.4688236800000003</v>
      </c>
      <c r="E121" s="90">
        <v>2.0203902063273733</v>
      </c>
      <c r="F121" s="90">
        <v>1.4688236800000003</v>
      </c>
      <c r="G121" s="90">
        <v>2.0203902063273733</v>
      </c>
      <c r="H121" s="79" t="s">
        <v>360</v>
      </c>
      <c r="I121" s="78" t="s">
        <v>366</v>
      </c>
      <c r="J121" s="79" t="s">
        <v>362</v>
      </c>
      <c r="K121" s="78" t="s">
        <v>363</v>
      </c>
      <c r="L121" s="79" t="s">
        <v>371</v>
      </c>
      <c r="M121" s="78" t="s">
        <v>376</v>
      </c>
      <c r="N121" s="78" t="s">
        <v>376</v>
      </c>
      <c r="O121" s="78">
        <v>0</v>
      </c>
      <c r="P121" s="78">
        <v>0</v>
      </c>
      <c r="Q121" s="79" t="s">
        <v>462</v>
      </c>
    </row>
    <row r="122" spans="2:17" ht="12" customHeight="1" x14ac:dyDescent="0.3">
      <c r="B122" s="78" t="s">
        <v>111</v>
      </c>
      <c r="C122" s="78" t="s">
        <v>696</v>
      </c>
      <c r="D122" s="90">
        <v>4.6926020699999995</v>
      </c>
      <c r="E122" s="90">
        <v>6.4547483768913336</v>
      </c>
      <c r="F122" s="90">
        <v>4.6926020699999995</v>
      </c>
      <c r="G122" s="90">
        <v>6.4547483768913336</v>
      </c>
      <c r="H122" s="79" t="s">
        <v>360</v>
      </c>
      <c r="I122" s="78" t="s">
        <v>366</v>
      </c>
      <c r="J122" s="79" t="s">
        <v>362</v>
      </c>
      <c r="K122" s="78" t="s">
        <v>363</v>
      </c>
      <c r="L122" s="79" t="s">
        <v>370</v>
      </c>
      <c r="M122" s="78" t="s">
        <v>373</v>
      </c>
      <c r="N122" s="78" t="s">
        <v>376</v>
      </c>
      <c r="O122" s="78">
        <v>0</v>
      </c>
      <c r="P122" s="78">
        <v>0</v>
      </c>
      <c r="Q122" s="79" t="s">
        <v>463</v>
      </c>
    </row>
    <row r="123" spans="2:17" ht="12" customHeight="1" x14ac:dyDescent="0.3">
      <c r="B123" s="78" t="s">
        <v>123</v>
      </c>
      <c r="C123" s="78" t="s">
        <v>697</v>
      </c>
      <c r="D123" s="90">
        <v>7.7229451000000005E-2</v>
      </c>
      <c r="E123" s="90">
        <v>0.10623033149931226</v>
      </c>
      <c r="F123" s="90">
        <v>7.7229451000000005E-2</v>
      </c>
      <c r="G123" s="90">
        <v>0.10623033149931226</v>
      </c>
      <c r="H123" s="79" t="s">
        <v>360</v>
      </c>
      <c r="I123" s="78" t="s">
        <v>367</v>
      </c>
      <c r="J123" s="79" t="s">
        <v>362</v>
      </c>
      <c r="K123" s="78" t="s">
        <v>363</v>
      </c>
      <c r="L123" s="79" t="s">
        <v>371</v>
      </c>
      <c r="M123" s="78" t="s">
        <v>376</v>
      </c>
      <c r="N123" s="78" t="s">
        <v>376</v>
      </c>
      <c r="O123" s="78">
        <v>0</v>
      </c>
      <c r="P123" s="78">
        <v>0</v>
      </c>
      <c r="Q123" s="79" t="s">
        <v>698</v>
      </c>
    </row>
    <row r="124" spans="2:17" ht="12" customHeight="1" x14ac:dyDescent="0.3">
      <c r="B124" s="78" t="s">
        <v>130</v>
      </c>
      <c r="C124" s="78" t="s">
        <v>699</v>
      </c>
      <c r="D124" s="90">
        <v>1.3</v>
      </c>
      <c r="E124" s="90">
        <v>1.7881705639614858</v>
      </c>
      <c r="F124" s="90">
        <v>1.3</v>
      </c>
      <c r="G124" s="90">
        <v>1.7881705639614858</v>
      </c>
      <c r="H124" s="79" t="s">
        <v>360</v>
      </c>
      <c r="I124" s="78" t="s">
        <v>367</v>
      </c>
      <c r="J124" s="79" t="s">
        <v>362</v>
      </c>
      <c r="K124" s="78" t="s">
        <v>363</v>
      </c>
      <c r="L124" s="79" t="s">
        <v>371</v>
      </c>
      <c r="M124" s="78" t="s">
        <v>376</v>
      </c>
      <c r="N124" s="78" t="s">
        <v>376</v>
      </c>
      <c r="O124" s="78">
        <v>0</v>
      </c>
      <c r="P124" s="78">
        <v>0</v>
      </c>
      <c r="Q124" s="79" t="s">
        <v>464</v>
      </c>
    </row>
    <row r="125" spans="2:17" ht="12" customHeight="1" x14ac:dyDescent="0.3">
      <c r="B125" s="78" t="s">
        <v>111</v>
      </c>
      <c r="C125" s="78" t="s">
        <v>700</v>
      </c>
      <c r="D125" s="90">
        <v>1.55</v>
      </c>
      <c r="E125" s="90">
        <v>2.1320495185694637</v>
      </c>
      <c r="F125" s="90">
        <v>1.55</v>
      </c>
      <c r="G125" s="90">
        <v>2.1320495185694637</v>
      </c>
      <c r="H125" s="79" t="s">
        <v>360</v>
      </c>
      <c r="I125" s="78" t="s">
        <v>367</v>
      </c>
      <c r="J125" s="79" t="s">
        <v>362</v>
      </c>
      <c r="K125" s="78" t="s">
        <v>363</v>
      </c>
      <c r="L125" s="79" t="s">
        <v>371</v>
      </c>
      <c r="M125" s="78" t="s">
        <v>415</v>
      </c>
      <c r="N125" s="78" t="s">
        <v>465</v>
      </c>
      <c r="O125" s="78">
        <v>0</v>
      </c>
      <c r="P125" s="78">
        <v>0</v>
      </c>
      <c r="Q125" s="79" t="s">
        <v>701</v>
      </c>
    </row>
    <row r="126" spans="2:17" ht="12" customHeight="1" x14ac:dyDescent="0.3">
      <c r="B126" s="78" t="s">
        <v>111</v>
      </c>
      <c r="C126" s="78" t="s">
        <v>702</v>
      </c>
      <c r="D126" s="90">
        <v>18.973381751999998</v>
      </c>
      <c r="E126" s="90">
        <v>26.098186729023382</v>
      </c>
      <c r="F126" s="90">
        <v>18.973381751999998</v>
      </c>
      <c r="G126" s="90">
        <v>26.098186729023382</v>
      </c>
      <c r="H126" s="79" t="s">
        <v>360</v>
      </c>
      <c r="I126" s="78" t="s">
        <v>366</v>
      </c>
      <c r="J126" s="79" t="s">
        <v>362</v>
      </c>
      <c r="K126" s="78" t="s">
        <v>363</v>
      </c>
      <c r="L126" s="79" t="s">
        <v>371</v>
      </c>
      <c r="M126" s="78" t="s">
        <v>418</v>
      </c>
      <c r="N126" s="78" t="s">
        <v>467</v>
      </c>
      <c r="O126" s="78">
        <v>0</v>
      </c>
      <c r="P126" s="78">
        <v>1</v>
      </c>
      <c r="Q126" s="79" t="s">
        <v>468</v>
      </c>
    </row>
    <row r="127" spans="2:17" ht="12" customHeight="1" x14ac:dyDescent="0.3">
      <c r="B127" s="78" t="s">
        <v>111</v>
      </c>
      <c r="C127" s="78" t="s">
        <v>702</v>
      </c>
      <c r="D127" s="90">
        <v>2.1081535279999999</v>
      </c>
      <c r="E127" s="90">
        <v>2.8997985254470424</v>
      </c>
      <c r="F127" s="90">
        <v>2.1081535279999999</v>
      </c>
      <c r="G127" s="90">
        <v>2.8997985254470424</v>
      </c>
      <c r="H127" s="79" t="s">
        <v>360</v>
      </c>
      <c r="I127" s="78" t="s">
        <v>366</v>
      </c>
      <c r="J127" s="79" t="s">
        <v>362</v>
      </c>
      <c r="K127" s="78" t="s">
        <v>363</v>
      </c>
      <c r="L127" s="79" t="s">
        <v>370</v>
      </c>
      <c r="M127" s="78" t="s">
        <v>418</v>
      </c>
      <c r="N127" s="78" t="s">
        <v>467</v>
      </c>
      <c r="O127" s="78">
        <v>0</v>
      </c>
      <c r="P127" s="78">
        <v>1</v>
      </c>
      <c r="Q127" s="79" t="s">
        <v>468</v>
      </c>
    </row>
    <row r="128" spans="2:17" ht="12" customHeight="1" x14ac:dyDescent="0.3">
      <c r="B128" s="78" t="s">
        <v>111</v>
      </c>
      <c r="C128" s="78" t="s">
        <v>703</v>
      </c>
      <c r="D128" s="90">
        <v>0.19760738</v>
      </c>
      <c r="E128" s="90">
        <v>0.27181207702888582</v>
      </c>
      <c r="F128" s="90">
        <v>0.19760738</v>
      </c>
      <c r="G128" s="90">
        <v>0.27181207702888582</v>
      </c>
      <c r="H128" s="79" t="s">
        <v>360</v>
      </c>
      <c r="I128" s="78" t="s">
        <v>364</v>
      </c>
      <c r="J128" s="79" t="s">
        <v>362</v>
      </c>
      <c r="K128" s="78" t="s">
        <v>363</v>
      </c>
      <c r="L128" s="79" t="s">
        <v>371</v>
      </c>
      <c r="M128" s="78" t="s">
        <v>373</v>
      </c>
      <c r="N128" s="78" t="s">
        <v>469</v>
      </c>
      <c r="O128" s="78">
        <v>0</v>
      </c>
      <c r="P128" s="78">
        <v>0</v>
      </c>
      <c r="Q128" s="79" t="s">
        <v>470</v>
      </c>
    </row>
    <row r="129" spans="2:17" ht="12" customHeight="1" x14ac:dyDescent="0.3">
      <c r="B129" s="78" t="s">
        <v>111</v>
      </c>
      <c r="C129" s="78" t="s">
        <v>703</v>
      </c>
      <c r="D129" s="90">
        <v>0.79042952</v>
      </c>
      <c r="E129" s="90">
        <v>1.0872483081155433</v>
      </c>
      <c r="F129" s="90">
        <v>0.79042952</v>
      </c>
      <c r="G129" s="90">
        <v>1.0872483081155433</v>
      </c>
      <c r="H129" s="79" t="s">
        <v>360</v>
      </c>
      <c r="I129" s="78" t="s">
        <v>364</v>
      </c>
      <c r="J129" s="79" t="s">
        <v>362</v>
      </c>
      <c r="K129" s="78" t="s">
        <v>363</v>
      </c>
      <c r="L129" s="79" t="s">
        <v>370</v>
      </c>
      <c r="M129" s="78" t="s">
        <v>373</v>
      </c>
      <c r="N129" s="78" t="s">
        <v>469</v>
      </c>
      <c r="O129" s="78">
        <v>0</v>
      </c>
      <c r="P129" s="78">
        <v>0</v>
      </c>
      <c r="Q129" s="79" t="s">
        <v>470</v>
      </c>
    </row>
    <row r="130" spans="2:17" ht="12" customHeight="1" x14ac:dyDescent="0.3">
      <c r="B130" s="78" t="s">
        <v>127</v>
      </c>
      <c r="C130" s="78" t="s">
        <v>704</v>
      </c>
      <c r="D130" s="90">
        <v>1.1162323199999999</v>
      </c>
      <c r="E130" s="90">
        <v>1.5353952132049518</v>
      </c>
      <c r="F130" s="90">
        <v>1.1162323199999999</v>
      </c>
      <c r="G130" s="90">
        <v>1.5353952132049518</v>
      </c>
      <c r="H130" s="79" t="s">
        <v>360</v>
      </c>
      <c r="I130" s="78" t="s">
        <v>366</v>
      </c>
      <c r="J130" s="79" t="s">
        <v>362</v>
      </c>
      <c r="K130" s="78" t="s">
        <v>363</v>
      </c>
      <c r="L130" s="79" t="s">
        <v>371</v>
      </c>
      <c r="M130" s="78" t="s">
        <v>376</v>
      </c>
      <c r="N130" s="78" t="s">
        <v>376</v>
      </c>
      <c r="O130" s="78">
        <v>1</v>
      </c>
      <c r="P130" s="78">
        <v>0</v>
      </c>
      <c r="Q130" s="79" t="s">
        <v>471</v>
      </c>
    </row>
    <row r="131" spans="2:17" ht="12" customHeight="1" x14ac:dyDescent="0.3">
      <c r="B131" s="78" t="s">
        <v>130</v>
      </c>
      <c r="C131" s="78" t="s">
        <v>705</v>
      </c>
      <c r="D131" s="90">
        <v>0.123825</v>
      </c>
      <c r="E131" s="90">
        <v>0.1703232462173315</v>
      </c>
      <c r="F131" s="90">
        <v>0.123825</v>
      </c>
      <c r="G131" s="90">
        <v>0.1703232462173315</v>
      </c>
      <c r="H131" s="79" t="s">
        <v>360</v>
      </c>
      <c r="I131" s="78" t="s">
        <v>364</v>
      </c>
      <c r="J131" s="79" t="s">
        <v>362</v>
      </c>
      <c r="K131" s="78" t="s">
        <v>363</v>
      </c>
      <c r="L131" s="79" t="s">
        <v>371</v>
      </c>
      <c r="M131" s="78" t="s">
        <v>376</v>
      </c>
      <c r="N131" s="78" t="s">
        <v>376</v>
      </c>
      <c r="O131" s="78">
        <v>1</v>
      </c>
      <c r="P131" s="78">
        <v>0</v>
      </c>
      <c r="Q131" s="79" t="s">
        <v>706</v>
      </c>
    </row>
    <row r="132" spans="2:17" ht="12" customHeight="1" x14ac:dyDescent="0.3">
      <c r="B132" s="78" t="s">
        <v>130</v>
      </c>
      <c r="C132" s="78" t="s">
        <v>705</v>
      </c>
      <c r="D132" s="90">
        <v>4.1274999999999999E-2</v>
      </c>
      <c r="E132" s="90">
        <v>5.6774415405777164E-2</v>
      </c>
      <c r="F132" s="90">
        <v>4.1274999999999999E-2</v>
      </c>
      <c r="G132" s="90">
        <v>5.6774415405777164E-2</v>
      </c>
      <c r="H132" s="79" t="s">
        <v>360</v>
      </c>
      <c r="I132" s="78" t="s">
        <v>364</v>
      </c>
      <c r="J132" s="79" t="s">
        <v>362</v>
      </c>
      <c r="K132" s="78" t="s">
        <v>363</v>
      </c>
      <c r="L132" s="79" t="s">
        <v>370</v>
      </c>
      <c r="M132" s="78" t="s">
        <v>376</v>
      </c>
      <c r="N132" s="78" t="s">
        <v>376</v>
      </c>
      <c r="O132" s="78">
        <v>1</v>
      </c>
      <c r="P132" s="78">
        <v>0</v>
      </c>
      <c r="Q132" s="79" t="s">
        <v>706</v>
      </c>
    </row>
    <row r="133" spans="2:17" ht="12" customHeight="1" x14ac:dyDescent="0.3">
      <c r="B133" s="78" t="s">
        <v>131</v>
      </c>
      <c r="C133" s="78" t="s">
        <v>707</v>
      </c>
      <c r="D133" s="90">
        <v>1.0729024352999998</v>
      </c>
      <c r="E133" s="90">
        <v>1.4757942713892709</v>
      </c>
      <c r="F133" s="90">
        <v>1.0729024352999998</v>
      </c>
      <c r="G133" s="90">
        <v>1.4757942713892709</v>
      </c>
      <c r="H133" s="79" t="s">
        <v>360</v>
      </c>
      <c r="I133" s="78" t="s">
        <v>364</v>
      </c>
      <c r="J133" s="79" t="s">
        <v>362</v>
      </c>
      <c r="K133" s="78" t="s">
        <v>363</v>
      </c>
      <c r="L133" s="79" t="s">
        <v>371</v>
      </c>
      <c r="M133" s="78" t="s">
        <v>373</v>
      </c>
      <c r="N133" s="78" t="s">
        <v>376</v>
      </c>
      <c r="O133" s="78">
        <v>0</v>
      </c>
      <c r="P133" s="78">
        <v>0</v>
      </c>
      <c r="Q133" s="79" t="s">
        <v>473</v>
      </c>
    </row>
    <row r="134" spans="2:17" ht="12" customHeight="1" x14ac:dyDescent="0.3">
      <c r="B134" s="78" t="s">
        <v>131</v>
      </c>
      <c r="C134" s="78" t="s">
        <v>707</v>
      </c>
      <c r="D134" s="90">
        <v>2.5034390156999997</v>
      </c>
      <c r="E134" s="90">
        <v>3.4435199665749652</v>
      </c>
      <c r="F134" s="90">
        <v>2.5034390156999997</v>
      </c>
      <c r="G134" s="90">
        <v>3.4435199665749652</v>
      </c>
      <c r="H134" s="79" t="s">
        <v>360</v>
      </c>
      <c r="I134" s="78" t="s">
        <v>364</v>
      </c>
      <c r="J134" s="79" t="s">
        <v>362</v>
      </c>
      <c r="K134" s="78" t="s">
        <v>363</v>
      </c>
      <c r="L134" s="79" t="s">
        <v>370</v>
      </c>
      <c r="M134" s="78" t="s">
        <v>373</v>
      </c>
      <c r="N134" s="78" t="s">
        <v>376</v>
      </c>
      <c r="O134" s="78">
        <v>0</v>
      </c>
      <c r="P134" s="78">
        <v>0</v>
      </c>
      <c r="Q134" s="79" t="s">
        <v>473</v>
      </c>
    </row>
    <row r="135" spans="2:17" ht="12" customHeight="1" x14ac:dyDescent="0.3">
      <c r="B135" s="78" t="s">
        <v>123</v>
      </c>
      <c r="C135" s="78" t="s">
        <v>708</v>
      </c>
      <c r="D135" s="90">
        <v>0.805006734</v>
      </c>
      <c r="E135" s="90">
        <v>1.1072994965612104</v>
      </c>
      <c r="F135" s="90">
        <v>0.805006734</v>
      </c>
      <c r="G135" s="90">
        <v>1.1072994965612104</v>
      </c>
      <c r="H135" s="79" t="s">
        <v>360</v>
      </c>
      <c r="I135" s="78" t="s">
        <v>364</v>
      </c>
      <c r="J135" s="79" t="s">
        <v>362</v>
      </c>
      <c r="K135" s="78" t="s">
        <v>363</v>
      </c>
      <c r="L135" s="79" t="s">
        <v>371</v>
      </c>
      <c r="M135" s="78" t="s">
        <v>418</v>
      </c>
      <c r="N135" s="78" t="s">
        <v>376</v>
      </c>
      <c r="O135" s="78">
        <v>0</v>
      </c>
      <c r="P135" s="78">
        <v>0</v>
      </c>
      <c r="Q135" s="79" t="s">
        <v>709</v>
      </c>
    </row>
    <row r="136" spans="2:17" ht="12" customHeight="1" x14ac:dyDescent="0.3">
      <c r="B136" s="78" t="s">
        <v>123</v>
      </c>
      <c r="C136" s="78" t="s">
        <v>708</v>
      </c>
      <c r="D136" s="90">
        <v>0.34500288600000001</v>
      </c>
      <c r="E136" s="90">
        <v>0.47455692709766167</v>
      </c>
      <c r="F136" s="90">
        <v>0.34500288600000001</v>
      </c>
      <c r="G136" s="90">
        <v>0.47455692709766167</v>
      </c>
      <c r="H136" s="79" t="s">
        <v>360</v>
      </c>
      <c r="I136" s="78" t="s">
        <v>364</v>
      </c>
      <c r="J136" s="79" t="s">
        <v>362</v>
      </c>
      <c r="K136" s="78" t="s">
        <v>363</v>
      </c>
      <c r="L136" s="79" t="s">
        <v>370</v>
      </c>
      <c r="M136" s="78" t="s">
        <v>418</v>
      </c>
      <c r="N136" s="78" t="s">
        <v>376</v>
      </c>
      <c r="O136" s="78">
        <v>0</v>
      </c>
      <c r="P136" s="78">
        <v>0</v>
      </c>
      <c r="Q136" s="79" t="s">
        <v>709</v>
      </c>
    </row>
    <row r="137" spans="2:17" ht="12" customHeight="1" x14ac:dyDescent="0.3">
      <c r="B137" s="78" t="s">
        <v>111</v>
      </c>
      <c r="C137" s="78" t="s">
        <v>710</v>
      </c>
      <c r="D137" s="90">
        <v>10.452163989999999</v>
      </c>
      <c r="E137" s="90">
        <v>14.377116905089407</v>
      </c>
      <c r="F137" s="90">
        <v>10.452163989999999</v>
      </c>
      <c r="G137" s="90">
        <v>14.377116905089407</v>
      </c>
      <c r="H137" s="79" t="s">
        <v>360</v>
      </c>
      <c r="I137" s="78" t="s">
        <v>364</v>
      </c>
      <c r="J137" s="79" t="s">
        <v>362</v>
      </c>
      <c r="K137" s="78" t="s">
        <v>363</v>
      </c>
      <c r="L137" s="79" t="s">
        <v>370</v>
      </c>
      <c r="M137" s="78" t="s">
        <v>373</v>
      </c>
      <c r="N137" s="78" t="s">
        <v>474</v>
      </c>
      <c r="O137" s="78">
        <v>0</v>
      </c>
      <c r="P137" s="78">
        <v>1</v>
      </c>
      <c r="Q137" s="79" t="s">
        <v>475</v>
      </c>
    </row>
    <row r="138" spans="2:17" ht="12" customHeight="1" x14ac:dyDescent="0.3">
      <c r="B138" s="78" t="s">
        <v>125</v>
      </c>
      <c r="C138" s="78" t="s">
        <v>711</v>
      </c>
      <c r="D138" s="90">
        <v>4.9562476699999998</v>
      </c>
      <c r="E138" s="90">
        <v>6.8173970701513067</v>
      </c>
      <c r="F138" s="90">
        <v>4.9562476699999998</v>
      </c>
      <c r="G138" s="90">
        <v>6.8173970701513067</v>
      </c>
      <c r="H138" s="79" t="s">
        <v>360</v>
      </c>
      <c r="I138" s="78" t="s">
        <v>366</v>
      </c>
      <c r="J138" s="79" t="s">
        <v>362</v>
      </c>
      <c r="K138" s="78" t="s">
        <v>363</v>
      </c>
      <c r="L138" s="79" t="s">
        <v>371</v>
      </c>
      <c r="M138" s="78" t="s">
        <v>418</v>
      </c>
      <c r="N138" s="78" t="s">
        <v>474</v>
      </c>
      <c r="O138" s="78">
        <v>0</v>
      </c>
      <c r="P138" s="78">
        <v>0</v>
      </c>
      <c r="Q138" s="79" t="s">
        <v>476</v>
      </c>
    </row>
    <row r="139" spans="2:17" ht="12" customHeight="1" x14ac:dyDescent="0.3">
      <c r="B139" s="78" t="s">
        <v>133</v>
      </c>
      <c r="C139" s="78" t="s">
        <v>712</v>
      </c>
      <c r="D139" s="90">
        <v>0.5</v>
      </c>
      <c r="E139" s="90">
        <v>0.68775790921595603</v>
      </c>
      <c r="F139" s="90">
        <v>0.5</v>
      </c>
      <c r="G139" s="90">
        <v>0.68775790921595603</v>
      </c>
      <c r="H139" s="79" t="s">
        <v>360</v>
      </c>
      <c r="I139" s="78" t="s">
        <v>367</v>
      </c>
      <c r="J139" s="79" t="s">
        <v>362</v>
      </c>
      <c r="K139" s="78" t="s">
        <v>363</v>
      </c>
      <c r="L139" s="79" t="s">
        <v>371</v>
      </c>
      <c r="M139" s="78" t="s">
        <v>376</v>
      </c>
      <c r="N139" s="78" t="s">
        <v>376</v>
      </c>
      <c r="O139" s="78">
        <v>0</v>
      </c>
      <c r="P139" s="78">
        <v>0</v>
      </c>
      <c r="Q139" s="79" t="s">
        <v>713</v>
      </c>
    </row>
    <row r="140" spans="2:17" ht="12" customHeight="1" x14ac:dyDescent="0.3">
      <c r="B140" s="78" t="s">
        <v>133</v>
      </c>
      <c r="C140" s="78" t="s">
        <v>712</v>
      </c>
      <c r="D140" s="90">
        <v>0.5</v>
      </c>
      <c r="E140" s="90">
        <v>0.68775790921595603</v>
      </c>
      <c r="F140" s="90">
        <v>0.5</v>
      </c>
      <c r="G140" s="90">
        <v>0.68775790921595603</v>
      </c>
      <c r="H140" s="79" t="s">
        <v>360</v>
      </c>
      <c r="I140" s="78" t="s">
        <v>367</v>
      </c>
      <c r="J140" s="79" t="s">
        <v>362</v>
      </c>
      <c r="K140" s="78" t="s">
        <v>363</v>
      </c>
      <c r="L140" s="79" t="s">
        <v>370</v>
      </c>
      <c r="M140" s="78" t="s">
        <v>376</v>
      </c>
      <c r="N140" s="78" t="s">
        <v>376</v>
      </c>
      <c r="O140" s="78">
        <v>0</v>
      </c>
      <c r="P140" s="78">
        <v>0</v>
      </c>
      <c r="Q140" s="79" t="s">
        <v>713</v>
      </c>
    </row>
    <row r="141" spans="2:17" ht="12" customHeight="1" x14ac:dyDescent="0.3">
      <c r="B141" s="78" t="s">
        <v>129</v>
      </c>
      <c r="C141" s="78" t="s">
        <v>714</v>
      </c>
      <c r="D141" s="90">
        <v>1.07468875</v>
      </c>
      <c r="E141" s="90">
        <v>1.4782513755158184</v>
      </c>
      <c r="F141" s="90">
        <v>1.07468875</v>
      </c>
      <c r="G141" s="90">
        <v>1.4782513755158184</v>
      </c>
      <c r="H141" s="79" t="s">
        <v>360</v>
      </c>
      <c r="I141" s="78" t="s">
        <v>364</v>
      </c>
      <c r="J141" s="79" t="s">
        <v>362</v>
      </c>
      <c r="K141" s="78" t="s">
        <v>363</v>
      </c>
      <c r="L141" s="79" t="s">
        <v>371</v>
      </c>
      <c r="M141" s="78" t="s">
        <v>418</v>
      </c>
      <c r="N141" s="78" t="s">
        <v>376</v>
      </c>
      <c r="O141" s="78">
        <v>0</v>
      </c>
      <c r="P141" s="78">
        <v>0</v>
      </c>
      <c r="Q141" s="79" t="s">
        <v>477</v>
      </c>
    </row>
    <row r="142" spans="2:17" ht="12" customHeight="1" x14ac:dyDescent="0.3">
      <c r="B142" s="78" t="s">
        <v>129</v>
      </c>
      <c r="C142" s="78" t="s">
        <v>715</v>
      </c>
      <c r="D142" s="90">
        <v>0.53689160000000014</v>
      </c>
      <c r="E142" s="90">
        <v>0.73850288858321889</v>
      </c>
      <c r="F142" s="90">
        <v>0.53689160000000014</v>
      </c>
      <c r="G142" s="90">
        <v>0.73850288858321889</v>
      </c>
      <c r="H142" s="79" t="s">
        <v>360</v>
      </c>
      <c r="I142" s="78" t="s">
        <v>364</v>
      </c>
      <c r="J142" s="79" t="s">
        <v>362</v>
      </c>
      <c r="K142" s="78" t="s">
        <v>363</v>
      </c>
      <c r="L142" s="79" t="s">
        <v>371</v>
      </c>
      <c r="M142" s="78" t="s">
        <v>418</v>
      </c>
      <c r="N142" s="78" t="s">
        <v>376</v>
      </c>
      <c r="O142" s="78">
        <v>0</v>
      </c>
      <c r="P142" s="78">
        <v>0</v>
      </c>
      <c r="Q142" s="79" t="s">
        <v>478</v>
      </c>
    </row>
    <row r="143" spans="2:17" ht="12" customHeight="1" x14ac:dyDescent="0.3">
      <c r="B143" s="78" t="s">
        <v>716</v>
      </c>
      <c r="C143" s="78" t="s">
        <v>717</v>
      </c>
      <c r="D143" s="90">
        <v>-1.7860500000000001E-2</v>
      </c>
      <c r="E143" s="90">
        <v>-2.4567400275103166E-2</v>
      </c>
      <c r="F143" s="90">
        <v>-1.7860500000000001E-2</v>
      </c>
      <c r="G143" s="90">
        <v>-2.4567400275103166E-2</v>
      </c>
      <c r="H143" s="79" t="s">
        <v>360</v>
      </c>
      <c r="I143" s="78" t="s">
        <v>367</v>
      </c>
      <c r="J143" s="79" t="s">
        <v>362</v>
      </c>
      <c r="K143" s="78" t="s">
        <v>363</v>
      </c>
      <c r="L143" s="79" t="s">
        <v>371</v>
      </c>
      <c r="M143" s="78" t="s">
        <v>381</v>
      </c>
      <c r="N143" s="78" t="s">
        <v>376</v>
      </c>
      <c r="O143" s="78">
        <v>0</v>
      </c>
      <c r="P143" s="78">
        <v>0</v>
      </c>
      <c r="Q143" s="79" t="s">
        <v>718</v>
      </c>
    </row>
    <row r="144" spans="2:17" ht="12" customHeight="1" x14ac:dyDescent="0.3">
      <c r="B144" s="78" t="s">
        <v>716</v>
      </c>
      <c r="C144" s="78" t="s">
        <v>717</v>
      </c>
      <c r="D144" s="90">
        <v>-1.7860500000000001E-2</v>
      </c>
      <c r="E144" s="90">
        <v>-2.4567400275103166E-2</v>
      </c>
      <c r="F144" s="90">
        <v>-1.7860500000000001E-2</v>
      </c>
      <c r="G144" s="90">
        <v>-2.4567400275103166E-2</v>
      </c>
      <c r="H144" s="79" t="s">
        <v>360</v>
      </c>
      <c r="I144" s="78" t="s">
        <v>367</v>
      </c>
      <c r="J144" s="79" t="s">
        <v>362</v>
      </c>
      <c r="K144" s="78" t="s">
        <v>363</v>
      </c>
      <c r="L144" s="79" t="s">
        <v>370</v>
      </c>
      <c r="M144" s="78" t="s">
        <v>381</v>
      </c>
      <c r="N144" s="78" t="s">
        <v>376</v>
      </c>
      <c r="O144" s="78">
        <v>0</v>
      </c>
      <c r="P144" s="78">
        <v>0</v>
      </c>
      <c r="Q144" s="79" t="s">
        <v>718</v>
      </c>
    </row>
    <row r="145" spans="2:17" ht="12" customHeight="1" x14ac:dyDescent="0.3">
      <c r="B145" s="78" t="s">
        <v>120</v>
      </c>
      <c r="C145" s="78" t="s">
        <v>719</v>
      </c>
      <c r="D145" s="90">
        <v>4.3447276045000001</v>
      </c>
      <c r="E145" s="90">
        <v>5.9762415467675378</v>
      </c>
      <c r="F145" s="90">
        <v>4.3447276045000001</v>
      </c>
      <c r="G145" s="90">
        <v>5.9762415467675378</v>
      </c>
      <c r="H145" s="79" t="s">
        <v>360</v>
      </c>
      <c r="I145" s="78" t="s">
        <v>366</v>
      </c>
      <c r="J145" s="79" t="s">
        <v>362</v>
      </c>
      <c r="K145" s="78" t="s">
        <v>363</v>
      </c>
      <c r="L145" s="79" t="s">
        <v>371</v>
      </c>
      <c r="M145" s="78" t="s">
        <v>376</v>
      </c>
      <c r="N145" s="78" t="s">
        <v>376</v>
      </c>
      <c r="O145" s="78">
        <v>0</v>
      </c>
      <c r="P145" s="78">
        <v>1</v>
      </c>
      <c r="Q145" s="79" t="s">
        <v>479</v>
      </c>
    </row>
    <row r="146" spans="2:17" ht="12" customHeight="1" x14ac:dyDescent="0.3">
      <c r="B146" s="78" t="s">
        <v>120</v>
      </c>
      <c r="C146" s="78" t="s">
        <v>719</v>
      </c>
      <c r="D146" s="90">
        <v>4.3447276045000001</v>
      </c>
      <c r="E146" s="90">
        <v>5.9762415467675378</v>
      </c>
      <c r="F146" s="90">
        <v>4.3447276045000001</v>
      </c>
      <c r="G146" s="90">
        <v>5.9762415467675378</v>
      </c>
      <c r="H146" s="79" t="s">
        <v>360</v>
      </c>
      <c r="I146" s="78" t="s">
        <v>366</v>
      </c>
      <c r="J146" s="79" t="s">
        <v>362</v>
      </c>
      <c r="K146" s="78" t="s">
        <v>363</v>
      </c>
      <c r="L146" s="79" t="s">
        <v>370</v>
      </c>
      <c r="M146" s="78" t="s">
        <v>376</v>
      </c>
      <c r="N146" s="78" t="s">
        <v>376</v>
      </c>
      <c r="O146" s="78">
        <v>0</v>
      </c>
      <c r="P146" s="78">
        <v>1</v>
      </c>
      <c r="Q146" s="79" t="s">
        <v>479</v>
      </c>
    </row>
    <row r="147" spans="2:17" ht="12" customHeight="1" x14ac:dyDescent="0.3">
      <c r="B147" s="78" t="s">
        <v>132</v>
      </c>
      <c r="C147" s="78" t="s">
        <v>720</v>
      </c>
      <c r="D147" s="90">
        <v>0.13554328999999998</v>
      </c>
      <c r="E147" s="90">
        <v>0.18644193947730398</v>
      </c>
      <c r="F147" s="90">
        <v>0.13554328999999998</v>
      </c>
      <c r="G147" s="90">
        <v>0.18644193947730398</v>
      </c>
      <c r="H147" s="79" t="s">
        <v>360</v>
      </c>
      <c r="I147" s="78" t="s">
        <v>364</v>
      </c>
      <c r="J147" s="79" t="s">
        <v>362</v>
      </c>
      <c r="K147" s="78" t="s">
        <v>363</v>
      </c>
      <c r="L147" s="79" t="s">
        <v>371</v>
      </c>
      <c r="M147" s="78" t="s">
        <v>415</v>
      </c>
      <c r="N147" s="78" t="s">
        <v>480</v>
      </c>
      <c r="O147" s="78">
        <v>0</v>
      </c>
      <c r="P147" s="78">
        <v>0</v>
      </c>
      <c r="Q147" s="79" t="s">
        <v>481</v>
      </c>
    </row>
    <row r="148" spans="2:17" ht="12" customHeight="1" x14ac:dyDescent="0.3">
      <c r="B148" s="78" t="s">
        <v>139</v>
      </c>
      <c r="C148" s="78" t="s">
        <v>721</v>
      </c>
      <c r="D148" s="90">
        <v>4</v>
      </c>
      <c r="E148" s="90">
        <v>5.5020632737276483</v>
      </c>
      <c r="F148" s="90">
        <v>4</v>
      </c>
      <c r="G148" s="90">
        <v>5.5020632737276483</v>
      </c>
      <c r="H148" s="79" t="s">
        <v>360</v>
      </c>
      <c r="I148" s="78" t="s">
        <v>367</v>
      </c>
      <c r="J148" s="79" t="s">
        <v>362</v>
      </c>
      <c r="K148" s="78" t="s">
        <v>363</v>
      </c>
      <c r="L148" s="79" t="s">
        <v>371</v>
      </c>
      <c r="M148" s="78" t="s">
        <v>376</v>
      </c>
      <c r="N148" s="78" t="s">
        <v>376</v>
      </c>
      <c r="O148" s="78">
        <v>0</v>
      </c>
      <c r="P148" s="78">
        <v>0</v>
      </c>
      <c r="Q148" s="79" t="s">
        <v>722</v>
      </c>
    </row>
    <row r="149" spans="2:17" ht="12" customHeight="1" x14ac:dyDescent="0.3">
      <c r="B149" s="78" t="s">
        <v>139</v>
      </c>
      <c r="C149" s="78" t="s">
        <v>721</v>
      </c>
      <c r="D149" s="90">
        <v>1</v>
      </c>
      <c r="E149" s="90">
        <v>1.3755158184319121</v>
      </c>
      <c r="F149" s="90">
        <v>1</v>
      </c>
      <c r="G149" s="90">
        <v>1.3755158184319121</v>
      </c>
      <c r="H149" s="79" t="s">
        <v>360</v>
      </c>
      <c r="I149" s="78" t="s">
        <v>367</v>
      </c>
      <c r="J149" s="79" t="s">
        <v>362</v>
      </c>
      <c r="K149" s="78" t="s">
        <v>363</v>
      </c>
      <c r="L149" s="79" t="s">
        <v>370</v>
      </c>
      <c r="M149" s="78" t="s">
        <v>376</v>
      </c>
      <c r="N149" s="78" t="s">
        <v>376</v>
      </c>
      <c r="O149" s="78">
        <v>0</v>
      </c>
      <c r="P149" s="78">
        <v>0</v>
      </c>
      <c r="Q149" s="79" t="s">
        <v>722</v>
      </c>
    </row>
    <row r="150" spans="2:17" ht="12" customHeight="1" x14ac:dyDescent="0.3">
      <c r="B150" s="78" t="s">
        <v>126</v>
      </c>
      <c r="C150" s="78" t="s">
        <v>723</v>
      </c>
      <c r="D150" s="90">
        <v>2.4324250000000117E-2</v>
      </c>
      <c r="E150" s="90">
        <v>3.3458390646492593E-2</v>
      </c>
      <c r="F150" s="90">
        <v>2.4324250000000117E-2</v>
      </c>
      <c r="G150" s="90">
        <v>3.3458390646492593E-2</v>
      </c>
      <c r="H150" s="79" t="s">
        <v>360</v>
      </c>
      <c r="I150" s="78" t="s">
        <v>364</v>
      </c>
      <c r="J150" s="79" t="s">
        <v>362</v>
      </c>
      <c r="K150" s="78" t="s">
        <v>363</v>
      </c>
      <c r="L150" s="79" t="s">
        <v>371</v>
      </c>
      <c r="M150" s="78" t="s">
        <v>415</v>
      </c>
      <c r="N150" s="78" t="s">
        <v>376</v>
      </c>
      <c r="O150" s="78">
        <v>0</v>
      </c>
      <c r="P150" s="78">
        <v>0</v>
      </c>
      <c r="Q150" s="79" t="s">
        <v>482</v>
      </c>
    </row>
    <row r="151" spans="2:17" ht="12" customHeight="1" x14ac:dyDescent="0.3">
      <c r="B151" s="78" t="s">
        <v>111</v>
      </c>
      <c r="C151" s="78" t="s">
        <v>724</v>
      </c>
      <c r="D151" s="90">
        <v>1.2701478747999999</v>
      </c>
      <c r="E151" s="90">
        <v>1.7471084935350756</v>
      </c>
      <c r="F151" s="90">
        <v>1.2701478747999999</v>
      </c>
      <c r="G151" s="90">
        <v>1.7471084935350756</v>
      </c>
      <c r="H151" s="79" t="s">
        <v>360</v>
      </c>
      <c r="I151" s="78" t="s">
        <v>364</v>
      </c>
      <c r="J151" s="79" t="s">
        <v>362</v>
      </c>
      <c r="K151" s="78" t="s">
        <v>363</v>
      </c>
      <c r="L151" s="79" t="s">
        <v>371</v>
      </c>
      <c r="M151" s="78" t="s">
        <v>418</v>
      </c>
      <c r="N151" s="78" t="s">
        <v>484</v>
      </c>
      <c r="O151" s="78">
        <v>0</v>
      </c>
      <c r="P151" s="78">
        <v>0</v>
      </c>
      <c r="Q151" s="79" t="s">
        <v>485</v>
      </c>
    </row>
    <row r="152" spans="2:17" ht="12" customHeight="1" x14ac:dyDescent="0.3">
      <c r="B152" s="78" t="s">
        <v>111</v>
      </c>
      <c r="C152" s="78" t="s">
        <v>724</v>
      </c>
      <c r="D152" s="90">
        <v>0.5443490891999998</v>
      </c>
      <c r="E152" s="90">
        <v>0.7487607829436036</v>
      </c>
      <c r="F152" s="90">
        <v>0.5443490891999998</v>
      </c>
      <c r="G152" s="90">
        <v>0.7487607829436036</v>
      </c>
      <c r="H152" s="79" t="s">
        <v>360</v>
      </c>
      <c r="I152" s="78" t="s">
        <v>364</v>
      </c>
      <c r="J152" s="79" t="s">
        <v>362</v>
      </c>
      <c r="K152" s="78" t="s">
        <v>363</v>
      </c>
      <c r="L152" s="79" t="s">
        <v>370</v>
      </c>
      <c r="M152" s="78" t="s">
        <v>418</v>
      </c>
      <c r="N152" s="78" t="s">
        <v>484</v>
      </c>
      <c r="O152" s="78">
        <v>0</v>
      </c>
      <c r="P152" s="78">
        <v>0</v>
      </c>
      <c r="Q152" s="79" t="s">
        <v>485</v>
      </c>
    </row>
    <row r="153" spans="2:17" ht="12" customHeight="1" x14ac:dyDescent="0.3">
      <c r="B153" s="78" t="s">
        <v>117</v>
      </c>
      <c r="C153" s="78" t="s">
        <v>725</v>
      </c>
      <c r="D153" s="90">
        <v>0.24118522000000003</v>
      </c>
      <c r="E153" s="90">
        <v>0.3317540852819808</v>
      </c>
      <c r="F153" s="90">
        <v>0.24118522000000003</v>
      </c>
      <c r="G153" s="90">
        <v>0.3317540852819808</v>
      </c>
      <c r="H153" s="79" t="s">
        <v>360</v>
      </c>
      <c r="I153" s="78" t="s">
        <v>364</v>
      </c>
      <c r="J153" s="79" t="s">
        <v>362</v>
      </c>
      <c r="K153" s="78" t="s">
        <v>363</v>
      </c>
      <c r="L153" s="79" t="s">
        <v>370</v>
      </c>
      <c r="M153" s="78" t="s">
        <v>373</v>
      </c>
      <c r="N153" s="78" t="s">
        <v>376</v>
      </c>
      <c r="O153" s="78">
        <v>0</v>
      </c>
      <c r="P153" s="78">
        <v>0</v>
      </c>
      <c r="Q153" s="79" t="s">
        <v>486</v>
      </c>
    </row>
    <row r="154" spans="2:17" ht="12" customHeight="1" x14ac:dyDescent="0.3">
      <c r="B154" s="78" t="s">
        <v>133</v>
      </c>
      <c r="C154" s="78" t="s">
        <v>726</v>
      </c>
      <c r="D154" s="90">
        <v>12.236054509999999</v>
      </c>
      <c r="E154" s="90">
        <v>16.830886533700138</v>
      </c>
      <c r="F154" s="90">
        <v>12.236054509999999</v>
      </c>
      <c r="G154" s="90">
        <v>16.830886533700138</v>
      </c>
      <c r="H154" s="79" t="s">
        <v>360</v>
      </c>
      <c r="I154" s="78" t="s">
        <v>366</v>
      </c>
      <c r="J154" s="79" t="s">
        <v>362</v>
      </c>
      <c r="K154" s="78" t="s">
        <v>363</v>
      </c>
      <c r="L154" s="79" t="s">
        <v>371</v>
      </c>
      <c r="M154" s="78" t="s">
        <v>376</v>
      </c>
      <c r="N154" s="78" t="s">
        <v>376</v>
      </c>
      <c r="O154" s="78">
        <v>0</v>
      </c>
      <c r="P154" s="78">
        <v>0</v>
      </c>
      <c r="Q154" s="79" t="s">
        <v>487</v>
      </c>
    </row>
    <row r="155" spans="2:17" ht="12" customHeight="1" x14ac:dyDescent="0.3">
      <c r="B155" s="78" t="s">
        <v>120</v>
      </c>
      <c r="C155" s="78" t="s">
        <v>727</v>
      </c>
      <c r="D155" s="90">
        <v>1.3026650399999997</v>
      </c>
      <c r="E155" s="90">
        <v>1.791836368638239</v>
      </c>
      <c r="F155" s="90">
        <v>1.3026650399999997</v>
      </c>
      <c r="G155" s="90">
        <v>1.791836368638239</v>
      </c>
      <c r="H155" s="79" t="s">
        <v>360</v>
      </c>
      <c r="I155" s="78" t="s">
        <v>364</v>
      </c>
      <c r="J155" s="79" t="s">
        <v>362</v>
      </c>
      <c r="K155" s="78" t="s">
        <v>363</v>
      </c>
      <c r="L155" s="79" t="s">
        <v>371</v>
      </c>
      <c r="M155" s="78" t="s">
        <v>376</v>
      </c>
      <c r="N155" s="78" t="s">
        <v>376</v>
      </c>
      <c r="O155" s="78">
        <v>0</v>
      </c>
      <c r="P155" s="78">
        <v>0</v>
      </c>
      <c r="Q155" s="79" t="s">
        <v>488</v>
      </c>
    </row>
    <row r="156" spans="2:17" ht="12" customHeight="1" x14ac:dyDescent="0.3">
      <c r="B156" s="78" t="s">
        <v>111</v>
      </c>
      <c r="C156" s="78" t="s">
        <v>728</v>
      </c>
      <c r="D156" s="90">
        <v>0.24011891440000002</v>
      </c>
      <c r="E156" s="90">
        <v>0.33028736506189826</v>
      </c>
      <c r="F156" s="90">
        <v>0.24011891440000002</v>
      </c>
      <c r="G156" s="90">
        <v>0.33028736506189826</v>
      </c>
      <c r="H156" s="79" t="s">
        <v>360</v>
      </c>
      <c r="I156" s="78" t="s">
        <v>366</v>
      </c>
      <c r="J156" s="79" t="s">
        <v>362</v>
      </c>
      <c r="K156" s="78" t="s">
        <v>363</v>
      </c>
      <c r="L156" s="79" t="s">
        <v>371</v>
      </c>
      <c r="M156" s="78" t="s">
        <v>373</v>
      </c>
      <c r="N156" s="78" t="s">
        <v>474</v>
      </c>
      <c r="O156" s="78">
        <v>0</v>
      </c>
      <c r="P156" s="78">
        <v>0</v>
      </c>
      <c r="Q156" s="79" t="s">
        <v>729</v>
      </c>
    </row>
    <row r="157" spans="2:17" ht="12" customHeight="1" x14ac:dyDescent="0.3">
      <c r="B157" s="78" t="s">
        <v>111</v>
      </c>
      <c r="C157" s="78" t="s">
        <v>728</v>
      </c>
      <c r="D157" s="90">
        <v>0.28187872559999999</v>
      </c>
      <c r="E157" s="90">
        <v>0.38772864594222833</v>
      </c>
      <c r="F157" s="90">
        <v>0.28187872559999999</v>
      </c>
      <c r="G157" s="90">
        <v>0.38772864594222833</v>
      </c>
      <c r="H157" s="79" t="s">
        <v>360</v>
      </c>
      <c r="I157" s="78" t="s">
        <v>366</v>
      </c>
      <c r="J157" s="79" t="s">
        <v>362</v>
      </c>
      <c r="K157" s="78" t="s">
        <v>363</v>
      </c>
      <c r="L157" s="79" t="s">
        <v>370</v>
      </c>
      <c r="M157" s="78" t="s">
        <v>373</v>
      </c>
      <c r="N157" s="78" t="s">
        <v>474</v>
      </c>
      <c r="O157" s="78">
        <v>0</v>
      </c>
      <c r="P157" s="78">
        <v>0</v>
      </c>
      <c r="Q157" s="79" t="s">
        <v>729</v>
      </c>
    </row>
    <row r="158" spans="2:17" ht="12" customHeight="1" x14ac:dyDescent="0.3">
      <c r="B158" s="78" t="s">
        <v>119</v>
      </c>
      <c r="C158" s="78" t="s">
        <v>730</v>
      </c>
      <c r="D158" s="90">
        <v>11.14105939407</v>
      </c>
      <c r="E158" s="90">
        <v>15.324703430632738</v>
      </c>
      <c r="F158" s="90">
        <v>11.14105939407</v>
      </c>
      <c r="G158" s="90">
        <v>15.324703430632738</v>
      </c>
      <c r="H158" s="79" t="s">
        <v>360</v>
      </c>
      <c r="I158" s="78" t="s">
        <v>367</v>
      </c>
      <c r="J158" s="79" t="s">
        <v>362</v>
      </c>
      <c r="K158" s="78" t="s">
        <v>363</v>
      </c>
      <c r="L158" s="79" t="s">
        <v>371</v>
      </c>
      <c r="M158" s="78" t="s">
        <v>376</v>
      </c>
      <c r="N158" s="78" t="s">
        <v>376</v>
      </c>
      <c r="O158" s="78">
        <v>0</v>
      </c>
      <c r="P158" s="78">
        <v>0</v>
      </c>
      <c r="Q158" s="79" t="s">
        <v>490</v>
      </c>
    </row>
    <row r="159" spans="2:17" ht="12" customHeight="1" x14ac:dyDescent="0.3">
      <c r="B159" s="78" t="s">
        <v>119</v>
      </c>
      <c r="C159" s="78" t="s">
        <v>730</v>
      </c>
      <c r="D159" s="90">
        <v>1.3769848689299999</v>
      </c>
      <c r="E159" s="90">
        <v>1.894064468954608</v>
      </c>
      <c r="F159" s="90">
        <v>1.3769848689299999</v>
      </c>
      <c r="G159" s="90">
        <v>1.894064468954608</v>
      </c>
      <c r="H159" s="79" t="s">
        <v>360</v>
      </c>
      <c r="I159" s="78" t="s">
        <v>367</v>
      </c>
      <c r="J159" s="79" t="s">
        <v>362</v>
      </c>
      <c r="K159" s="78" t="s">
        <v>363</v>
      </c>
      <c r="L159" s="79" t="s">
        <v>370</v>
      </c>
      <c r="M159" s="78" t="s">
        <v>376</v>
      </c>
      <c r="N159" s="78" t="s">
        <v>376</v>
      </c>
      <c r="O159" s="78">
        <v>0</v>
      </c>
      <c r="P159" s="78">
        <v>0</v>
      </c>
      <c r="Q159" s="79" t="s">
        <v>490</v>
      </c>
    </row>
    <row r="160" spans="2:17" ht="12" customHeight="1" x14ac:dyDescent="0.3">
      <c r="B160" s="78" t="s">
        <v>134</v>
      </c>
      <c r="C160" s="78" t="s">
        <v>731</v>
      </c>
      <c r="D160" s="90">
        <v>1.7369509999999999</v>
      </c>
      <c r="E160" s="90">
        <v>2.3892035763411279</v>
      </c>
      <c r="F160" s="90">
        <v>1.7369509999999999</v>
      </c>
      <c r="G160" s="90">
        <v>2.3892035763411279</v>
      </c>
      <c r="H160" s="79" t="s">
        <v>360</v>
      </c>
      <c r="I160" s="78" t="s">
        <v>367</v>
      </c>
      <c r="J160" s="79" t="s">
        <v>362</v>
      </c>
      <c r="K160" s="78" t="s">
        <v>363</v>
      </c>
      <c r="L160" s="79" t="s">
        <v>371</v>
      </c>
      <c r="M160" s="78" t="s">
        <v>373</v>
      </c>
      <c r="N160" s="78" t="s">
        <v>491</v>
      </c>
      <c r="O160" s="78">
        <v>0</v>
      </c>
      <c r="P160" s="78">
        <v>0</v>
      </c>
      <c r="Q160" s="79" t="s">
        <v>492</v>
      </c>
    </row>
    <row r="161" spans="2:17" ht="12" customHeight="1" x14ac:dyDescent="0.3">
      <c r="B161" s="78" t="s">
        <v>134</v>
      </c>
      <c r="C161" s="78" t="s">
        <v>732</v>
      </c>
      <c r="D161" s="90">
        <v>5.5874905400000001</v>
      </c>
      <c r="E161" s="90">
        <v>7.6856816231086658</v>
      </c>
      <c r="F161" s="90">
        <v>5.5874905400000001</v>
      </c>
      <c r="G161" s="90">
        <v>7.6856816231086658</v>
      </c>
      <c r="H161" s="79" t="s">
        <v>360</v>
      </c>
      <c r="I161" s="78" t="s">
        <v>364</v>
      </c>
      <c r="J161" s="79" t="s">
        <v>362</v>
      </c>
      <c r="K161" s="78" t="s">
        <v>363</v>
      </c>
      <c r="L161" s="79" t="s">
        <v>371</v>
      </c>
      <c r="M161" s="78" t="s">
        <v>415</v>
      </c>
      <c r="N161" s="78" t="s">
        <v>493</v>
      </c>
      <c r="O161" s="78">
        <v>0</v>
      </c>
      <c r="P161" s="78">
        <v>0</v>
      </c>
      <c r="Q161" s="79" t="s">
        <v>494</v>
      </c>
    </row>
    <row r="162" spans="2:17" ht="12" customHeight="1" x14ac:dyDescent="0.3">
      <c r="B162" s="78" t="s">
        <v>111</v>
      </c>
      <c r="C162" s="78" t="s">
        <v>733</v>
      </c>
      <c r="D162" s="90">
        <v>3.8143418069999995</v>
      </c>
      <c r="E162" s="90">
        <v>5.2466874924346625</v>
      </c>
      <c r="F162" s="90">
        <v>3.8143418069999995</v>
      </c>
      <c r="G162" s="90">
        <v>5.2466874924346625</v>
      </c>
      <c r="H162" s="79" t="s">
        <v>360</v>
      </c>
      <c r="I162" s="78" t="s">
        <v>364</v>
      </c>
      <c r="J162" s="79" t="s">
        <v>362</v>
      </c>
      <c r="K162" s="78" t="s">
        <v>363</v>
      </c>
      <c r="L162" s="79" t="s">
        <v>370</v>
      </c>
      <c r="M162" s="78" t="s">
        <v>373</v>
      </c>
      <c r="N162" s="78" t="s">
        <v>438</v>
      </c>
      <c r="O162" s="78">
        <v>0</v>
      </c>
      <c r="P162" s="78">
        <v>0</v>
      </c>
      <c r="Q162" s="79" t="s">
        <v>495</v>
      </c>
    </row>
    <row r="163" spans="2:17" ht="12" customHeight="1" x14ac:dyDescent="0.3">
      <c r="B163" s="78" t="s">
        <v>113</v>
      </c>
      <c r="C163" s="78" t="s">
        <v>734</v>
      </c>
      <c r="D163" s="90">
        <v>0.64706803499999987</v>
      </c>
      <c r="E163" s="90">
        <v>0.89005231774415394</v>
      </c>
      <c r="F163" s="90">
        <v>0.64706803499999987</v>
      </c>
      <c r="G163" s="90">
        <v>0.89005231774415394</v>
      </c>
      <c r="H163" s="79" t="s">
        <v>360</v>
      </c>
      <c r="I163" s="78" t="s">
        <v>364</v>
      </c>
      <c r="J163" s="79" t="s">
        <v>362</v>
      </c>
      <c r="K163" s="78" t="s">
        <v>363</v>
      </c>
      <c r="L163" s="79" t="s">
        <v>371</v>
      </c>
      <c r="M163" s="78" t="s">
        <v>412</v>
      </c>
      <c r="N163" s="78" t="s">
        <v>376</v>
      </c>
      <c r="O163" s="78">
        <v>0</v>
      </c>
      <c r="P163" s="78">
        <v>0</v>
      </c>
      <c r="Q163" s="79" t="s">
        <v>496</v>
      </c>
    </row>
    <row r="164" spans="2:17" ht="12" customHeight="1" x14ac:dyDescent="0.3">
      <c r="B164" s="78" t="s">
        <v>113</v>
      </c>
      <c r="C164" s="78" t="s">
        <v>734</v>
      </c>
      <c r="D164" s="90">
        <v>3.6667188649999991</v>
      </c>
      <c r="E164" s="90">
        <v>5.0436298005502049</v>
      </c>
      <c r="F164" s="90">
        <v>3.6667188649999991</v>
      </c>
      <c r="G164" s="90">
        <v>5.0436298005502049</v>
      </c>
      <c r="H164" s="79" t="s">
        <v>360</v>
      </c>
      <c r="I164" s="78" t="s">
        <v>364</v>
      </c>
      <c r="J164" s="79" t="s">
        <v>362</v>
      </c>
      <c r="K164" s="78" t="s">
        <v>363</v>
      </c>
      <c r="L164" s="79" t="s">
        <v>370</v>
      </c>
      <c r="M164" s="78" t="s">
        <v>412</v>
      </c>
      <c r="N164" s="78" t="s">
        <v>376</v>
      </c>
      <c r="O164" s="78">
        <v>0</v>
      </c>
      <c r="P164" s="78">
        <v>0</v>
      </c>
      <c r="Q164" s="79" t="s">
        <v>496</v>
      </c>
    </row>
    <row r="165" spans="2:17" ht="12" customHeight="1" x14ac:dyDescent="0.3">
      <c r="B165" s="78" t="s">
        <v>111</v>
      </c>
      <c r="C165" s="78" t="s">
        <v>735</v>
      </c>
      <c r="D165" s="90">
        <v>6.9912646930000006</v>
      </c>
      <c r="E165" s="90">
        <v>9.616595176066026</v>
      </c>
      <c r="F165" s="90">
        <v>6.9912646930000006</v>
      </c>
      <c r="G165" s="90">
        <v>9.616595176066026</v>
      </c>
      <c r="H165" s="79" t="s">
        <v>360</v>
      </c>
      <c r="I165" s="78" t="s">
        <v>366</v>
      </c>
      <c r="J165" s="79" t="s">
        <v>362</v>
      </c>
      <c r="K165" s="78" t="s">
        <v>363</v>
      </c>
      <c r="L165" s="79" t="s">
        <v>371</v>
      </c>
      <c r="M165" s="78" t="s">
        <v>376</v>
      </c>
      <c r="N165" s="78" t="s">
        <v>376</v>
      </c>
      <c r="O165" s="78">
        <v>0</v>
      </c>
      <c r="P165" s="78">
        <v>0</v>
      </c>
      <c r="Q165" s="79" t="s">
        <v>497</v>
      </c>
    </row>
    <row r="166" spans="2:17" ht="12" customHeight="1" x14ac:dyDescent="0.3">
      <c r="B166" s="78" t="s">
        <v>113</v>
      </c>
      <c r="C166" s="78" t="s">
        <v>736</v>
      </c>
      <c r="D166" s="90">
        <v>6.1832145000000001</v>
      </c>
      <c r="E166" s="90">
        <v>8.5051093535075655</v>
      </c>
      <c r="F166" s="90">
        <v>6.1832145000000001</v>
      </c>
      <c r="G166" s="90">
        <v>8.5051093535075655</v>
      </c>
      <c r="H166" s="79" t="s">
        <v>360</v>
      </c>
      <c r="I166" s="78" t="s">
        <v>364</v>
      </c>
      <c r="J166" s="79" t="s">
        <v>362</v>
      </c>
      <c r="K166" s="78" t="s">
        <v>363</v>
      </c>
      <c r="L166" s="79" t="s">
        <v>371</v>
      </c>
      <c r="M166" s="78" t="s">
        <v>376</v>
      </c>
      <c r="N166" s="78" t="s">
        <v>376</v>
      </c>
      <c r="O166" s="78">
        <v>0</v>
      </c>
      <c r="P166" s="78">
        <v>0</v>
      </c>
      <c r="Q166" s="79" t="s">
        <v>498</v>
      </c>
    </row>
    <row r="167" spans="2:17" ht="12" customHeight="1" x14ac:dyDescent="0.3">
      <c r="B167" s="78" t="s">
        <v>113</v>
      </c>
      <c r="C167" s="78" t="s">
        <v>736</v>
      </c>
      <c r="D167" s="90">
        <v>6.1832145000000001</v>
      </c>
      <c r="E167" s="90">
        <v>8.5051093535075655</v>
      </c>
      <c r="F167" s="90">
        <v>6.1832145000000001</v>
      </c>
      <c r="G167" s="90">
        <v>8.5051093535075655</v>
      </c>
      <c r="H167" s="79" t="s">
        <v>360</v>
      </c>
      <c r="I167" s="78" t="s">
        <v>364</v>
      </c>
      <c r="J167" s="79" t="s">
        <v>362</v>
      </c>
      <c r="K167" s="78" t="s">
        <v>363</v>
      </c>
      <c r="L167" s="79" t="s">
        <v>370</v>
      </c>
      <c r="M167" s="78" t="s">
        <v>376</v>
      </c>
      <c r="N167" s="78" t="s">
        <v>376</v>
      </c>
      <c r="O167" s="78">
        <v>0</v>
      </c>
      <c r="P167" s="78">
        <v>0</v>
      </c>
      <c r="Q167" s="79" t="s">
        <v>498</v>
      </c>
    </row>
    <row r="168" spans="2:17" ht="12" customHeight="1" x14ac:dyDescent="0.3">
      <c r="B168" s="78" t="s">
        <v>135</v>
      </c>
      <c r="C168" s="78" t="s">
        <v>737</v>
      </c>
      <c r="D168" s="90">
        <v>1.4449322200000003</v>
      </c>
      <c r="E168" s="90">
        <v>1.98752712517194</v>
      </c>
      <c r="F168" s="90">
        <v>1.4449322200000003</v>
      </c>
      <c r="G168" s="90">
        <v>1.98752712517194</v>
      </c>
      <c r="H168" s="79" t="s">
        <v>360</v>
      </c>
      <c r="I168" s="78" t="s">
        <v>364</v>
      </c>
      <c r="J168" s="79" t="s">
        <v>362</v>
      </c>
      <c r="K168" s="78" t="s">
        <v>363</v>
      </c>
      <c r="L168" s="79" t="s">
        <v>370</v>
      </c>
      <c r="M168" s="78" t="s">
        <v>381</v>
      </c>
      <c r="N168" s="78" t="s">
        <v>376</v>
      </c>
      <c r="O168" s="78">
        <v>0</v>
      </c>
      <c r="P168" s="78">
        <v>0</v>
      </c>
      <c r="Q168" s="79" t="s">
        <v>499</v>
      </c>
    </row>
    <row r="169" spans="2:17" ht="12" customHeight="1" x14ac:dyDescent="0.3">
      <c r="B169" s="78" t="s">
        <v>111</v>
      </c>
      <c r="C169" s="78" t="s">
        <v>738</v>
      </c>
      <c r="D169" s="90">
        <v>3.3152000000000004</v>
      </c>
      <c r="E169" s="90">
        <v>4.5601100412654754</v>
      </c>
      <c r="F169" s="90">
        <v>3.3152000000000004</v>
      </c>
      <c r="G169" s="90">
        <v>4.5601100412654754</v>
      </c>
      <c r="H169" s="79" t="s">
        <v>360</v>
      </c>
      <c r="I169" s="78" t="s">
        <v>367</v>
      </c>
      <c r="J169" s="79" t="s">
        <v>362</v>
      </c>
      <c r="K169" s="78" t="s">
        <v>363</v>
      </c>
      <c r="L169" s="79" t="s">
        <v>371</v>
      </c>
      <c r="M169" s="78" t="s">
        <v>418</v>
      </c>
      <c r="N169" s="78" t="s">
        <v>467</v>
      </c>
      <c r="O169" s="78">
        <v>0</v>
      </c>
      <c r="P169" s="78">
        <v>1</v>
      </c>
      <c r="Q169" s="79" t="s">
        <v>500</v>
      </c>
    </row>
    <row r="170" spans="2:17" ht="12" customHeight="1" x14ac:dyDescent="0.3">
      <c r="B170" s="78" t="s">
        <v>120</v>
      </c>
      <c r="C170" s="78" t="s">
        <v>739</v>
      </c>
      <c r="D170" s="90">
        <v>3.8064207199999998</v>
      </c>
      <c r="E170" s="90">
        <v>5.2357919119669871</v>
      </c>
      <c r="F170" s="90">
        <v>3.8064207199999998</v>
      </c>
      <c r="G170" s="90">
        <v>5.2357919119669871</v>
      </c>
      <c r="H170" s="79" t="s">
        <v>360</v>
      </c>
      <c r="I170" s="78" t="s">
        <v>366</v>
      </c>
      <c r="J170" s="79" t="s">
        <v>362</v>
      </c>
      <c r="K170" s="78" t="s">
        <v>363</v>
      </c>
      <c r="L170" s="79" t="s">
        <v>371</v>
      </c>
      <c r="M170" s="78" t="s">
        <v>376</v>
      </c>
      <c r="N170" s="78" t="s">
        <v>376</v>
      </c>
      <c r="O170" s="78">
        <v>1</v>
      </c>
      <c r="P170" s="78">
        <v>0</v>
      </c>
      <c r="Q170" s="79" t="s">
        <v>501</v>
      </c>
    </row>
    <row r="171" spans="2:17" ht="12" customHeight="1" x14ac:dyDescent="0.3">
      <c r="B171" s="78" t="s">
        <v>117</v>
      </c>
      <c r="C171" s="78" t="s">
        <v>740</v>
      </c>
      <c r="D171" s="90">
        <v>7.3012955399999996E-2</v>
      </c>
      <c r="E171" s="90">
        <v>0.10043047510316368</v>
      </c>
      <c r="F171" s="90">
        <v>7.3012955399999996E-2</v>
      </c>
      <c r="G171" s="90">
        <v>0.10043047510316368</v>
      </c>
      <c r="H171" s="79" t="s">
        <v>360</v>
      </c>
      <c r="I171" s="78" t="s">
        <v>364</v>
      </c>
      <c r="J171" s="79" t="s">
        <v>362</v>
      </c>
      <c r="K171" s="78" t="s">
        <v>363</v>
      </c>
      <c r="L171" s="79" t="s">
        <v>371</v>
      </c>
      <c r="M171" s="78" t="s">
        <v>376</v>
      </c>
      <c r="N171" s="78" t="s">
        <v>376</v>
      </c>
      <c r="O171" s="78">
        <v>0</v>
      </c>
      <c r="P171" s="78">
        <v>0</v>
      </c>
      <c r="Q171" s="79" t="s">
        <v>502</v>
      </c>
    </row>
    <row r="172" spans="2:17" ht="12" customHeight="1" x14ac:dyDescent="0.3">
      <c r="B172" s="78" t="s">
        <v>117</v>
      </c>
      <c r="C172" s="78" t="s">
        <v>740</v>
      </c>
      <c r="D172" s="90">
        <v>3.1291266599999999E-2</v>
      </c>
      <c r="E172" s="90">
        <v>4.3041632187070154E-2</v>
      </c>
      <c r="F172" s="90">
        <v>3.1291266599999999E-2</v>
      </c>
      <c r="G172" s="90">
        <v>4.3041632187070154E-2</v>
      </c>
      <c r="H172" s="79" t="s">
        <v>360</v>
      </c>
      <c r="I172" s="78" t="s">
        <v>364</v>
      </c>
      <c r="J172" s="79" t="s">
        <v>362</v>
      </c>
      <c r="K172" s="78" t="s">
        <v>363</v>
      </c>
      <c r="L172" s="79" t="s">
        <v>370</v>
      </c>
      <c r="M172" s="78" t="s">
        <v>376</v>
      </c>
      <c r="N172" s="78" t="s">
        <v>376</v>
      </c>
      <c r="O172" s="78">
        <v>0</v>
      </c>
      <c r="P172" s="78">
        <v>0</v>
      </c>
      <c r="Q172" s="79" t="s">
        <v>502</v>
      </c>
    </row>
    <row r="173" spans="2:17" ht="12" customHeight="1" x14ac:dyDescent="0.3">
      <c r="B173" s="78" t="s">
        <v>134</v>
      </c>
      <c r="C173" s="78" t="s">
        <v>741</v>
      </c>
      <c r="D173" s="90">
        <v>0.63174783000000012</v>
      </c>
      <c r="E173" s="90">
        <v>0.86897913342503463</v>
      </c>
      <c r="F173" s="90">
        <v>0.63174783000000012</v>
      </c>
      <c r="G173" s="90">
        <v>0.86897913342503463</v>
      </c>
      <c r="H173" s="79" t="s">
        <v>360</v>
      </c>
      <c r="I173" s="78" t="s">
        <v>364</v>
      </c>
      <c r="J173" s="79" t="s">
        <v>362</v>
      </c>
      <c r="K173" s="78" t="s">
        <v>363</v>
      </c>
      <c r="L173" s="79" t="s">
        <v>371</v>
      </c>
      <c r="M173" s="78" t="s">
        <v>415</v>
      </c>
      <c r="N173" s="78" t="s">
        <v>376</v>
      </c>
      <c r="O173" s="78">
        <v>0</v>
      </c>
      <c r="P173" s="78">
        <v>0</v>
      </c>
      <c r="Q173" s="79" t="s">
        <v>742</v>
      </c>
    </row>
    <row r="174" spans="2:17" ht="12" customHeight="1" x14ac:dyDescent="0.3">
      <c r="B174" s="78" t="s">
        <v>127</v>
      </c>
      <c r="C174" s="78" t="s">
        <v>743</v>
      </c>
      <c r="D174" s="90">
        <v>0.11926018040000001</v>
      </c>
      <c r="E174" s="90">
        <v>0.16404426464924349</v>
      </c>
      <c r="F174" s="90">
        <v>0.11926018040000001</v>
      </c>
      <c r="G174" s="90">
        <v>0.16404426464924349</v>
      </c>
      <c r="H174" s="79" t="s">
        <v>360</v>
      </c>
      <c r="I174" s="78" t="s">
        <v>364</v>
      </c>
      <c r="J174" s="79" t="s">
        <v>362</v>
      </c>
      <c r="K174" s="78" t="s">
        <v>363</v>
      </c>
      <c r="L174" s="79" t="s">
        <v>371</v>
      </c>
      <c r="M174" s="78" t="s">
        <v>376</v>
      </c>
      <c r="N174" s="78" t="s">
        <v>376</v>
      </c>
      <c r="O174" s="78">
        <v>0</v>
      </c>
      <c r="P174" s="78">
        <v>0</v>
      </c>
      <c r="Q174" s="79" t="s">
        <v>744</v>
      </c>
    </row>
    <row r="175" spans="2:17" ht="12" customHeight="1" x14ac:dyDescent="0.3">
      <c r="B175" s="78" t="s">
        <v>127</v>
      </c>
      <c r="C175" s="78" t="s">
        <v>743</v>
      </c>
      <c r="D175" s="90">
        <v>0.17889027060000001</v>
      </c>
      <c r="E175" s="90">
        <v>0.24606639697386523</v>
      </c>
      <c r="F175" s="90">
        <v>0.17889027060000001</v>
      </c>
      <c r="G175" s="90">
        <v>0.24606639697386523</v>
      </c>
      <c r="H175" s="79" t="s">
        <v>360</v>
      </c>
      <c r="I175" s="78" t="s">
        <v>364</v>
      </c>
      <c r="J175" s="79" t="s">
        <v>362</v>
      </c>
      <c r="K175" s="78" t="s">
        <v>363</v>
      </c>
      <c r="L175" s="79" t="s">
        <v>370</v>
      </c>
      <c r="M175" s="78" t="s">
        <v>376</v>
      </c>
      <c r="N175" s="78" t="s">
        <v>376</v>
      </c>
      <c r="O175" s="78">
        <v>0</v>
      </c>
      <c r="P175" s="78">
        <v>0</v>
      </c>
      <c r="Q175" s="79" t="s">
        <v>744</v>
      </c>
    </row>
    <row r="176" spans="2:17" ht="12" customHeight="1" x14ac:dyDescent="0.3">
      <c r="B176" s="78" t="s">
        <v>111</v>
      </c>
      <c r="C176" s="78" t="s">
        <v>745</v>
      </c>
      <c r="D176" s="90">
        <v>2.6137608449999998</v>
      </c>
      <c r="E176" s="90">
        <v>3.5952693878954607</v>
      </c>
      <c r="F176" s="90">
        <v>2.6137608449999998</v>
      </c>
      <c r="G176" s="90">
        <v>3.5952693878954607</v>
      </c>
      <c r="H176" s="79" t="s">
        <v>360</v>
      </c>
      <c r="I176" s="78" t="s">
        <v>364</v>
      </c>
      <c r="J176" s="79" t="s">
        <v>362</v>
      </c>
      <c r="K176" s="78" t="s">
        <v>363</v>
      </c>
      <c r="L176" s="79" t="s">
        <v>371</v>
      </c>
      <c r="M176" s="78" t="s">
        <v>373</v>
      </c>
      <c r="N176" s="78" t="s">
        <v>474</v>
      </c>
      <c r="O176" s="78">
        <v>0</v>
      </c>
      <c r="P176" s="78">
        <v>1</v>
      </c>
      <c r="Q176" s="79" t="s">
        <v>504</v>
      </c>
    </row>
    <row r="177" spans="2:17" ht="12" customHeight="1" x14ac:dyDescent="0.3">
      <c r="B177" s="78" t="s">
        <v>111</v>
      </c>
      <c r="C177" s="78" t="s">
        <v>745</v>
      </c>
      <c r="D177" s="90">
        <v>0.87125361499999998</v>
      </c>
      <c r="E177" s="90">
        <v>1.198423129298487</v>
      </c>
      <c r="F177" s="90">
        <v>0.87125361499999998</v>
      </c>
      <c r="G177" s="90">
        <v>1.198423129298487</v>
      </c>
      <c r="H177" s="79" t="s">
        <v>360</v>
      </c>
      <c r="I177" s="78" t="s">
        <v>364</v>
      </c>
      <c r="J177" s="79" t="s">
        <v>362</v>
      </c>
      <c r="K177" s="78" t="s">
        <v>363</v>
      </c>
      <c r="L177" s="79" t="s">
        <v>370</v>
      </c>
      <c r="M177" s="78" t="s">
        <v>373</v>
      </c>
      <c r="N177" s="78" t="s">
        <v>474</v>
      </c>
      <c r="O177" s="78">
        <v>0</v>
      </c>
      <c r="P177" s="78">
        <v>1</v>
      </c>
      <c r="Q177" s="79" t="s">
        <v>504</v>
      </c>
    </row>
    <row r="178" spans="2:17" ht="12" customHeight="1" x14ac:dyDescent="0.3">
      <c r="B178" s="78" t="s">
        <v>137</v>
      </c>
      <c r="C178" s="78" t="s">
        <v>746</v>
      </c>
      <c r="D178" s="90">
        <v>6.0650650000000006</v>
      </c>
      <c r="E178" s="90">
        <v>8.3425928473177446</v>
      </c>
      <c r="F178" s="90">
        <v>6.0650650000000006</v>
      </c>
      <c r="G178" s="90">
        <v>8.3425928473177446</v>
      </c>
      <c r="H178" s="79" t="s">
        <v>360</v>
      </c>
      <c r="I178" s="78" t="s">
        <v>366</v>
      </c>
      <c r="J178" s="79" t="s">
        <v>362</v>
      </c>
      <c r="K178" s="78" t="s">
        <v>363</v>
      </c>
      <c r="L178" s="79" t="s">
        <v>371</v>
      </c>
      <c r="M178" s="78" t="s">
        <v>376</v>
      </c>
      <c r="N178" s="78" t="s">
        <v>376</v>
      </c>
      <c r="O178" s="78">
        <v>0</v>
      </c>
      <c r="P178" s="78">
        <v>0</v>
      </c>
      <c r="Q178" s="79" t="s">
        <v>505</v>
      </c>
    </row>
    <row r="179" spans="2:17" ht="12" customHeight="1" x14ac:dyDescent="0.3">
      <c r="B179" s="78" t="s">
        <v>130</v>
      </c>
      <c r="C179" s="78" t="s">
        <v>747</v>
      </c>
      <c r="D179" s="90">
        <v>9.4148999999999997E-2</v>
      </c>
      <c r="E179" s="90">
        <v>0.12950343878954607</v>
      </c>
      <c r="F179" s="90">
        <v>9.4148999999999997E-2</v>
      </c>
      <c r="G179" s="90">
        <v>0.12950343878954607</v>
      </c>
      <c r="H179" s="79" t="s">
        <v>360</v>
      </c>
      <c r="I179" s="78" t="s">
        <v>364</v>
      </c>
      <c r="J179" s="79" t="s">
        <v>362</v>
      </c>
      <c r="K179" s="78" t="s">
        <v>363</v>
      </c>
      <c r="L179" s="79" t="s">
        <v>371</v>
      </c>
      <c r="M179" s="78" t="s">
        <v>376</v>
      </c>
      <c r="N179" s="78" t="s">
        <v>376</v>
      </c>
      <c r="O179" s="78">
        <v>0</v>
      </c>
      <c r="P179" s="78">
        <v>0</v>
      </c>
      <c r="Q179" s="79" t="s">
        <v>506</v>
      </c>
    </row>
    <row r="180" spans="2:17" ht="12" customHeight="1" x14ac:dyDescent="0.3">
      <c r="B180" s="78" t="s">
        <v>130</v>
      </c>
      <c r="C180" s="78" t="s">
        <v>747</v>
      </c>
      <c r="D180" s="90">
        <v>4.8501000000000009E-2</v>
      </c>
      <c r="E180" s="90">
        <v>6.6713892709766173E-2</v>
      </c>
      <c r="F180" s="90">
        <v>4.8501000000000009E-2</v>
      </c>
      <c r="G180" s="90">
        <v>6.6713892709766173E-2</v>
      </c>
      <c r="H180" s="79" t="s">
        <v>360</v>
      </c>
      <c r="I180" s="78" t="s">
        <v>364</v>
      </c>
      <c r="J180" s="79" t="s">
        <v>362</v>
      </c>
      <c r="K180" s="78" t="s">
        <v>363</v>
      </c>
      <c r="L180" s="79" t="s">
        <v>370</v>
      </c>
      <c r="M180" s="78" t="s">
        <v>376</v>
      </c>
      <c r="N180" s="78" t="s">
        <v>376</v>
      </c>
      <c r="O180" s="78">
        <v>0</v>
      </c>
      <c r="P180" s="78">
        <v>0</v>
      </c>
      <c r="Q180" s="79" t="s">
        <v>506</v>
      </c>
    </row>
    <row r="181" spans="2:17" ht="12" customHeight="1" x14ac:dyDescent="0.3">
      <c r="B181" s="78" t="s">
        <v>111</v>
      </c>
      <c r="C181" s="78" t="s">
        <v>748</v>
      </c>
      <c r="D181" s="90">
        <v>4.9469046750000008</v>
      </c>
      <c r="E181" s="90">
        <v>6.8045456327372777</v>
      </c>
      <c r="F181" s="90">
        <v>4.9469046750000008</v>
      </c>
      <c r="G181" s="90">
        <v>6.8045456327372777</v>
      </c>
      <c r="H181" s="79" t="s">
        <v>360</v>
      </c>
      <c r="I181" s="78" t="s">
        <v>366</v>
      </c>
      <c r="J181" s="79" t="s">
        <v>362</v>
      </c>
      <c r="K181" s="78" t="s">
        <v>363</v>
      </c>
      <c r="L181" s="79" t="s">
        <v>371</v>
      </c>
      <c r="M181" s="78" t="s">
        <v>373</v>
      </c>
      <c r="N181" s="78" t="s">
        <v>474</v>
      </c>
      <c r="O181" s="78">
        <v>0</v>
      </c>
      <c r="P181" s="78">
        <v>1</v>
      </c>
      <c r="Q181" s="79" t="s">
        <v>507</v>
      </c>
    </row>
    <row r="182" spans="2:17" ht="12" customHeight="1" x14ac:dyDescent="0.3">
      <c r="B182" s="78" t="s">
        <v>111</v>
      </c>
      <c r="C182" s="78" t="s">
        <v>748</v>
      </c>
      <c r="D182" s="90">
        <v>4.9469046750000008</v>
      </c>
      <c r="E182" s="90">
        <v>6.8045456327372777</v>
      </c>
      <c r="F182" s="90">
        <v>4.9469046750000008</v>
      </c>
      <c r="G182" s="90">
        <v>6.8045456327372777</v>
      </c>
      <c r="H182" s="79" t="s">
        <v>360</v>
      </c>
      <c r="I182" s="78" t="s">
        <v>366</v>
      </c>
      <c r="J182" s="79" t="s">
        <v>362</v>
      </c>
      <c r="K182" s="78" t="s">
        <v>363</v>
      </c>
      <c r="L182" s="79" t="s">
        <v>370</v>
      </c>
      <c r="M182" s="78" t="s">
        <v>373</v>
      </c>
      <c r="N182" s="78" t="s">
        <v>474</v>
      </c>
      <c r="O182" s="78">
        <v>0</v>
      </c>
      <c r="P182" s="78">
        <v>1</v>
      </c>
      <c r="Q182" s="79" t="s">
        <v>507</v>
      </c>
    </row>
    <row r="183" spans="2:17" ht="12" customHeight="1" x14ac:dyDescent="0.3">
      <c r="B183" s="78" t="s">
        <v>111</v>
      </c>
      <c r="C183" s="78" t="s">
        <v>749</v>
      </c>
      <c r="D183" s="90">
        <v>1.09757394</v>
      </c>
      <c r="E183" s="90">
        <v>1.5097303163686382</v>
      </c>
      <c r="F183" s="90">
        <v>1.09757394</v>
      </c>
      <c r="G183" s="90">
        <v>1.5097303163686382</v>
      </c>
      <c r="H183" s="79" t="s">
        <v>360</v>
      </c>
      <c r="I183" s="78" t="s">
        <v>366</v>
      </c>
      <c r="J183" s="79" t="s">
        <v>362</v>
      </c>
      <c r="K183" s="78" t="s">
        <v>363</v>
      </c>
      <c r="L183" s="79" t="s">
        <v>371</v>
      </c>
      <c r="M183" s="78" t="s">
        <v>373</v>
      </c>
      <c r="N183" s="78" t="s">
        <v>474</v>
      </c>
      <c r="O183" s="78">
        <v>0</v>
      </c>
      <c r="P183" s="78">
        <v>0</v>
      </c>
      <c r="Q183" s="79" t="s">
        <v>509</v>
      </c>
    </row>
    <row r="184" spans="2:17" ht="12" customHeight="1" x14ac:dyDescent="0.3">
      <c r="B184" s="78" t="s">
        <v>111</v>
      </c>
      <c r="C184" s="78" t="s">
        <v>749</v>
      </c>
      <c r="D184" s="90">
        <v>3.2927218199999997</v>
      </c>
      <c r="E184" s="90">
        <v>4.5291909491059146</v>
      </c>
      <c r="F184" s="90">
        <v>3.2927218199999997</v>
      </c>
      <c r="G184" s="90">
        <v>4.5291909491059146</v>
      </c>
      <c r="H184" s="79" t="s">
        <v>360</v>
      </c>
      <c r="I184" s="78" t="s">
        <v>366</v>
      </c>
      <c r="J184" s="79" t="s">
        <v>362</v>
      </c>
      <c r="K184" s="78" t="s">
        <v>363</v>
      </c>
      <c r="L184" s="79" t="s">
        <v>370</v>
      </c>
      <c r="M184" s="78" t="s">
        <v>373</v>
      </c>
      <c r="N184" s="78" t="s">
        <v>474</v>
      </c>
      <c r="O184" s="78">
        <v>0</v>
      </c>
      <c r="P184" s="78">
        <v>0</v>
      </c>
      <c r="Q184" s="79" t="s">
        <v>509</v>
      </c>
    </row>
    <row r="185" spans="2:17" ht="12" customHeight="1" x14ac:dyDescent="0.3">
      <c r="B185" s="78" t="s">
        <v>113</v>
      </c>
      <c r="C185" s="78" t="s">
        <v>750</v>
      </c>
      <c r="D185" s="90">
        <v>1.8804114312000002</v>
      </c>
      <c r="E185" s="90">
        <v>2.5865356687757912</v>
      </c>
      <c r="F185" s="90">
        <v>1.8804114312000002</v>
      </c>
      <c r="G185" s="90">
        <v>2.5865356687757912</v>
      </c>
      <c r="H185" s="79" t="s">
        <v>360</v>
      </c>
      <c r="I185" s="78" t="s">
        <v>366</v>
      </c>
      <c r="J185" s="79" t="s">
        <v>362</v>
      </c>
      <c r="K185" s="78" t="s">
        <v>363</v>
      </c>
      <c r="L185" s="79" t="s">
        <v>371</v>
      </c>
      <c r="M185" s="78" t="s">
        <v>376</v>
      </c>
      <c r="N185" s="78" t="s">
        <v>376</v>
      </c>
      <c r="O185" s="78">
        <v>1</v>
      </c>
      <c r="P185" s="78">
        <v>1</v>
      </c>
      <c r="Q185" s="79" t="s">
        <v>510</v>
      </c>
    </row>
    <row r="186" spans="2:17" ht="12" customHeight="1" x14ac:dyDescent="0.3">
      <c r="B186" s="78" t="s">
        <v>113</v>
      </c>
      <c r="C186" s="78" t="s">
        <v>750</v>
      </c>
      <c r="D186" s="90">
        <v>0.47010285780000005</v>
      </c>
      <c r="E186" s="90">
        <v>0.6466339171939478</v>
      </c>
      <c r="F186" s="90">
        <v>0.47010285780000005</v>
      </c>
      <c r="G186" s="90">
        <v>0.6466339171939478</v>
      </c>
      <c r="H186" s="79" t="s">
        <v>360</v>
      </c>
      <c r="I186" s="78" t="s">
        <v>366</v>
      </c>
      <c r="J186" s="79" t="s">
        <v>362</v>
      </c>
      <c r="K186" s="78" t="s">
        <v>363</v>
      </c>
      <c r="L186" s="79" t="s">
        <v>370</v>
      </c>
      <c r="M186" s="78" t="s">
        <v>376</v>
      </c>
      <c r="N186" s="78" t="s">
        <v>376</v>
      </c>
      <c r="O186" s="78">
        <v>1</v>
      </c>
      <c r="P186" s="78">
        <v>1</v>
      </c>
      <c r="Q186" s="79" t="s">
        <v>510</v>
      </c>
    </row>
    <row r="187" spans="2:17" ht="12" customHeight="1" x14ac:dyDescent="0.3">
      <c r="B187" s="78" t="s">
        <v>128</v>
      </c>
      <c r="C187" s="78" t="s">
        <v>751</v>
      </c>
      <c r="D187" s="90">
        <v>0.111817</v>
      </c>
      <c r="E187" s="90">
        <v>0.15380605226960112</v>
      </c>
      <c r="F187" s="90">
        <v>0.111817</v>
      </c>
      <c r="G187" s="90">
        <v>0.15380605226960112</v>
      </c>
      <c r="H187" s="79" t="s">
        <v>360</v>
      </c>
      <c r="I187" s="78" t="s">
        <v>364</v>
      </c>
      <c r="J187" s="79" t="s">
        <v>362</v>
      </c>
      <c r="K187" s="78" t="s">
        <v>363</v>
      </c>
      <c r="L187" s="79" t="s">
        <v>371</v>
      </c>
      <c r="M187" s="78" t="s">
        <v>376</v>
      </c>
      <c r="N187" s="78" t="s">
        <v>376</v>
      </c>
      <c r="O187" s="78">
        <v>0</v>
      </c>
      <c r="P187" s="78">
        <v>1</v>
      </c>
      <c r="Q187" s="79" t="s">
        <v>512</v>
      </c>
    </row>
    <row r="188" spans="2:17" ht="12" customHeight="1" x14ac:dyDescent="0.3">
      <c r="B188" s="78" t="s">
        <v>128</v>
      </c>
      <c r="C188" s="78" t="s">
        <v>751</v>
      </c>
      <c r="D188" s="90">
        <v>0.111817</v>
      </c>
      <c r="E188" s="90">
        <v>0.15380605226960112</v>
      </c>
      <c r="F188" s="90">
        <v>0.111817</v>
      </c>
      <c r="G188" s="90">
        <v>0.15380605226960112</v>
      </c>
      <c r="H188" s="79" t="s">
        <v>360</v>
      </c>
      <c r="I188" s="78" t="s">
        <v>364</v>
      </c>
      <c r="J188" s="79" t="s">
        <v>362</v>
      </c>
      <c r="K188" s="78" t="s">
        <v>363</v>
      </c>
      <c r="L188" s="79" t="s">
        <v>370</v>
      </c>
      <c r="M188" s="78" t="s">
        <v>376</v>
      </c>
      <c r="N188" s="78" t="s">
        <v>376</v>
      </c>
      <c r="O188" s="78">
        <v>0</v>
      </c>
      <c r="P188" s="78">
        <v>1</v>
      </c>
      <c r="Q188" s="79" t="s">
        <v>512</v>
      </c>
    </row>
    <row r="189" spans="2:17" ht="12" customHeight="1" x14ac:dyDescent="0.3">
      <c r="B189" s="78" t="s">
        <v>118</v>
      </c>
      <c r="C189" s="78" t="s">
        <v>752</v>
      </c>
      <c r="D189" s="90">
        <v>6.0541326000000013E-2</v>
      </c>
      <c r="E189" s="90">
        <v>8.3275551581843216E-2</v>
      </c>
      <c r="F189" s="90">
        <v>6.0541326000000013E-2</v>
      </c>
      <c r="G189" s="90">
        <v>8.3275551581843216E-2</v>
      </c>
      <c r="H189" s="79" t="s">
        <v>360</v>
      </c>
      <c r="I189" s="78" t="s">
        <v>364</v>
      </c>
      <c r="J189" s="79" t="s">
        <v>362</v>
      </c>
      <c r="K189" s="78" t="s">
        <v>363</v>
      </c>
      <c r="L189" s="79" t="s">
        <v>371</v>
      </c>
      <c r="M189" s="78" t="s">
        <v>373</v>
      </c>
      <c r="N189" s="78" t="s">
        <v>376</v>
      </c>
      <c r="O189" s="78">
        <v>0</v>
      </c>
      <c r="P189" s="78">
        <v>0</v>
      </c>
      <c r="Q189" s="79" t="s">
        <v>513</v>
      </c>
    </row>
    <row r="190" spans="2:17" ht="12" customHeight="1" x14ac:dyDescent="0.3">
      <c r="B190" s="78" t="s">
        <v>118</v>
      </c>
      <c r="C190" s="78" t="s">
        <v>752</v>
      </c>
      <c r="D190" s="90">
        <v>0.54487193400000011</v>
      </c>
      <c r="E190" s="90">
        <v>0.74947996423658891</v>
      </c>
      <c r="F190" s="90">
        <v>0.54487193400000011</v>
      </c>
      <c r="G190" s="90">
        <v>0.74947996423658891</v>
      </c>
      <c r="H190" s="79" t="s">
        <v>360</v>
      </c>
      <c r="I190" s="78" t="s">
        <v>364</v>
      </c>
      <c r="J190" s="79" t="s">
        <v>362</v>
      </c>
      <c r="K190" s="78" t="s">
        <v>363</v>
      </c>
      <c r="L190" s="79" t="s">
        <v>370</v>
      </c>
      <c r="M190" s="78" t="s">
        <v>373</v>
      </c>
      <c r="N190" s="78" t="s">
        <v>376</v>
      </c>
      <c r="O190" s="78">
        <v>0</v>
      </c>
      <c r="P190" s="78">
        <v>0</v>
      </c>
      <c r="Q190" s="79" t="s">
        <v>513</v>
      </c>
    </row>
    <row r="191" spans="2:17" ht="12" customHeight="1" x14ac:dyDescent="0.3">
      <c r="B191" s="78" t="s">
        <v>128</v>
      </c>
      <c r="C191" s="78" t="s">
        <v>753</v>
      </c>
      <c r="D191" s="90">
        <v>4.7508720000000002</v>
      </c>
      <c r="E191" s="90">
        <v>6.5348995873452553</v>
      </c>
      <c r="F191" s="90">
        <v>4.7508720000000002</v>
      </c>
      <c r="G191" s="90">
        <v>6.5348995873452553</v>
      </c>
      <c r="H191" s="79" t="s">
        <v>360</v>
      </c>
      <c r="I191" s="78" t="s">
        <v>367</v>
      </c>
      <c r="J191" s="79" t="s">
        <v>362</v>
      </c>
      <c r="K191" s="78" t="s">
        <v>363</v>
      </c>
      <c r="L191" s="79" t="s">
        <v>371</v>
      </c>
      <c r="M191" s="78" t="s">
        <v>376</v>
      </c>
      <c r="N191" s="78" t="s">
        <v>376</v>
      </c>
      <c r="O191" s="78">
        <v>0</v>
      </c>
      <c r="P191" s="78">
        <v>0</v>
      </c>
      <c r="Q191" s="79" t="s">
        <v>514</v>
      </c>
    </row>
    <row r="192" spans="2:17" ht="12" customHeight="1" x14ac:dyDescent="0.3">
      <c r="B192" s="78" t="s">
        <v>123</v>
      </c>
      <c r="C192" s="78" t="s">
        <v>754</v>
      </c>
      <c r="D192" s="90">
        <v>0.16</v>
      </c>
      <c r="E192" s="90">
        <v>0.22008253094910593</v>
      </c>
      <c r="F192" s="90">
        <v>0.16</v>
      </c>
      <c r="G192" s="90">
        <v>0.22008253094910593</v>
      </c>
      <c r="H192" s="79" t="s">
        <v>360</v>
      </c>
      <c r="I192" s="78" t="s">
        <v>367</v>
      </c>
      <c r="J192" s="79" t="s">
        <v>362</v>
      </c>
      <c r="K192" s="78" t="s">
        <v>363</v>
      </c>
      <c r="L192" s="79" t="s">
        <v>371</v>
      </c>
      <c r="M192" s="78" t="s">
        <v>376</v>
      </c>
      <c r="N192" s="78" t="s">
        <v>376</v>
      </c>
      <c r="O192" s="78">
        <v>0</v>
      </c>
      <c r="P192" s="78">
        <v>0</v>
      </c>
      <c r="Q192" s="79" t="s">
        <v>515</v>
      </c>
    </row>
    <row r="193" spans="2:17" ht="12" customHeight="1" x14ac:dyDescent="0.3">
      <c r="B193" s="78" t="s">
        <v>139</v>
      </c>
      <c r="C193" s="78" t="s">
        <v>755</v>
      </c>
      <c r="D193" s="90">
        <v>2.6723086079999998</v>
      </c>
      <c r="E193" s="90">
        <v>3.6758027620357634</v>
      </c>
      <c r="F193" s="90">
        <v>2.6723086079999998</v>
      </c>
      <c r="G193" s="90">
        <v>3.6758027620357634</v>
      </c>
      <c r="H193" s="79" t="s">
        <v>360</v>
      </c>
      <c r="I193" s="78" t="s">
        <v>366</v>
      </c>
      <c r="J193" s="79" t="s">
        <v>362</v>
      </c>
      <c r="K193" s="78" t="s">
        <v>363</v>
      </c>
      <c r="L193" s="79" t="s">
        <v>371</v>
      </c>
      <c r="M193" s="78" t="s">
        <v>376</v>
      </c>
      <c r="N193" s="78" t="s">
        <v>376</v>
      </c>
      <c r="O193" s="78">
        <v>0</v>
      </c>
      <c r="P193" s="78">
        <v>0</v>
      </c>
      <c r="Q193" s="79" t="s">
        <v>516</v>
      </c>
    </row>
    <row r="194" spans="2:17" ht="12" customHeight="1" x14ac:dyDescent="0.3">
      <c r="B194" s="78" t="s">
        <v>139</v>
      </c>
      <c r="C194" s="78" t="s">
        <v>755</v>
      </c>
      <c r="D194" s="90">
        <v>0.66807715199999995</v>
      </c>
      <c r="E194" s="90">
        <v>0.91895069050894085</v>
      </c>
      <c r="F194" s="90">
        <v>0.66807715199999995</v>
      </c>
      <c r="G194" s="90">
        <v>0.91895069050894085</v>
      </c>
      <c r="H194" s="79" t="s">
        <v>360</v>
      </c>
      <c r="I194" s="78" t="s">
        <v>366</v>
      </c>
      <c r="J194" s="79" t="s">
        <v>362</v>
      </c>
      <c r="K194" s="78" t="s">
        <v>363</v>
      </c>
      <c r="L194" s="79" t="s">
        <v>370</v>
      </c>
      <c r="M194" s="78" t="s">
        <v>376</v>
      </c>
      <c r="N194" s="78" t="s">
        <v>376</v>
      </c>
      <c r="O194" s="78">
        <v>0</v>
      </c>
      <c r="P194" s="78">
        <v>0</v>
      </c>
      <c r="Q194" s="79" t="s">
        <v>516</v>
      </c>
    </row>
    <row r="195" spans="2:17" ht="12" customHeight="1" x14ac:dyDescent="0.3">
      <c r="B195" s="78" t="s">
        <v>135</v>
      </c>
      <c r="C195" s="78" t="s">
        <v>756</v>
      </c>
      <c r="D195" s="90">
        <v>0.11702851200000002</v>
      </c>
      <c r="E195" s="90">
        <v>0.16097456946354885</v>
      </c>
      <c r="F195" s="90">
        <v>0.11702851200000002</v>
      </c>
      <c r="G195" s="90">
        <v>0.16097456946354885</v>
      </c>
      <c r="H195" s="79" t="s">
        <v>360</v>
      </c>
      <c r="I195" s="78" t="s">
        <v>366</v>
      </c>
      <c r="J195" s="79" t="s">
        <v>362</v>
      </c>
      <c r="K195" s="78" t="s">
        <v>363</v>
      </c>
      <c r="L195" s="79" t="s">
        <v>371</v>
      </c>
      <c r="M195" s="78" t="s">
        <v>381</v>
      </c>
      <c r="N195" s="78" t="s">
        <v>382</v>
      </c>
      <c r="O195" s="78">
        <v>0</v>
      </c>
      <c r="P195" s="78">
        <v>0</v>
      </c>
      <c r="Q195" s="79" t="s">
        <v>757</v>
      </c>
    </row>
    <row r="196" spans="2:17" ht="12" customHeight="1" x14ac:dyDescent="0.3">
      <c r="B196" s="78" t="s">
        <v>135</v>
      </c>
      <c r="C196" s="78" t="s">
        <v>756</v>
      </c>
      <c r="D196" s="90">
        <v>0.46811404800000006</v>
      </c>
      <c r="E196" s="90">
        <v>0.6438982778541954</v>
      </c>
      <c r="F196" s="90">
        <v>0.46811404800000006</v>
      </c>
      <c r="G196" s="90">
        <v>0.6438982778541954</v>
      </c>
      <c r="H196" s="79" t="s">
        <v>360</v>
      </c>
      <c r="I196" s="78" t="s">
        <v>366</v>
      </c>
      <c r="J196" s="79" t="s">
        <v>362</v>
      </c>
      <c r="K196" s="78" t="s">
        <v>363</v>
      </c>
      <c r="L196" s="79" t="s">
        <v>370</v>
      </c>
      <c r="M196" s="78" t="s">
        <v>381</v>
      </c>
      <c r="N196" s="78" t="s">
        <v>382</v>
      </c>
      <c r="O196" s="78">
        <v>0</v>
      </c>
      <c r="P196" s="78">
        <v>0</v>
      </c>
      <c r="Q196" s="79" t="s">
        <v>757</v>
      </c>
    </row>
    <row r="197" spans="2:17" ht="12" customHeight="1" x14ac:dyDescent="0.3">
      <c r="B197" s="78" t="s">
        <v>135</v>
      </c>
      <c r="C197" s="78" t="s">
        <v>758</v>
      </c>
      <c r="D197" s="90">
        <v>1.9145347099999996</v>
      </c>
      <c r="E197" s="90">
        <v>2.6334727785419529</v>
      </c>
      <c r="F197" s="90">
        <v>1.9145347099999996</v>
      </c>
      <c r="G197" s="90">
        <v>2.6334727785419529</v>
      </c>
      <c r="H197" s="79" t="s">
        <v>360</v>
      </c>
      <c r="I197" s="78" t="s">
        <v>364</v>
      </c>
      <c r="J197" s="79" t="s">
        <v>362</v>
      </c>
      <c r="K197" s="78" t="s">
        <v>363</v>
      </c>
      <c r="L197" s="79" t="s">
        <v>370</v>
      </c>
      <c r="M197" s="78" t="s">
        <v>376</v>
      </c>
      <c r="N197" s="78" t="s">
        <v>376</v>
      </c>
      <c r="O197" s="78">
        <v>0</v>
      </c>
      <c r="P197" s="78">
        <v>0</v>
      </c>
      <c r="Q197" s="79" t="s">
        <v>517</v>
      </c>
    </row>
    <row r="198" spans="2:17" ht="12" customHeight="1" x14ac:dyDescent="0.3">
      <c r="B198" s="78" t="s">
        <v>135</v>
      </c>
      <c r="C198" s="78" t="s">
        <v>759</v>
      </c>
      <c r="D198" s="90">
        <v>1.134768</v>
      </c>
      <c r="E198" s="90">
        <v>1.5608913342503439</v>
      </c>
      <c r="F198" s="90">
        <v>1.134768</v>
      </c>
      <c r="G198" s="90">
        <v>1.5608913342503439</v>
      </c>
      <c r="H198" s="79" t="s">
        <v>360</v>
      </c>
      <c r="I198" s="78" t="s">
        <v>364</v>
      </c>
      <c r="J198" s="79" t="s">
        <v>362</v>
      </c>
      <c r="K198" s="78" t="s">
        <v>363</v>
      </c>
      <c r="L198" s="79" t="s">
        <v>370</v>
      </c>
      <c r="M198" s="78" t="s">
        <v>381</v>
      </c>
      <c r="N198" s="78" t="s">
        <v>376</v>
      </c>
      <c r="O198" s="78">
        <v>0</v>
      </c>
      <c r="P198" s="78">
        <v>0</v>
      </c>
      <c r="Q198" s="79" t="s">
        <v>518</v>
      </c>
    </row>
    <row r="199" spans="2:17" ht="12" customHeight="1" x14ac:dyDescent="0.3">
      <c r="B199" s="78" t="s">
        <v>140</v>
      </c>
      <c r="C199" s="78" t="s">
        <v>760</v>
      </c>
      <c r="D199" s="90">
        <v>3.7710320879999997</v>
      </c>
      <c r="E199" s="90">
        <v>5.1871142888583215</v>
      </c>
      <c r="F199" s="90">
        <v>3.7710320879999997</v>
      </c>
      <c r="G199" s="90">
        <v>5.1871142888583215</v>
      </c>
      <c r="H199" s="79" t="s">
        <v>360</v>
      </c>
      <c r="I199" s="78" t="s">
        <v>366</v>
      </c>
      <c r="J199" s="79" t="s">
        <v>362</v>
      </c>
      <c r="K199" s="78" t="s">
        <v>363</v>
      </c>
      <c r="L199" s="79" t="s">
        <v>371</v>
      </c>
      <c r="M199" s="78" t="s">
        <v>415</v>
      </c>
      <c r="N199" s="78" t="s">
        <v>376</v>
      </c>
      <c r="O199" s="78">
        <v>0</v>
      </c>
      <c r="P199" s="78">
        <v>0</v>
      </c>
      <c r="Q199" s="79" t="s">
        <v>520</v>
      </c>
    </row>
    <row r="200" spans="2:17" ht="12" customHeight="1" x14ac:dyDescent="0.3">
      <c r="B200" s="78" t="s">
        <v>117</v>
      </c>
      <c r="C200" s="78" t="s">
        <v>761</v>
      </c>
      <c r="D200" s="90">
        <v>0.21295019688</v>
      </c>
      <c r="E200" s="90">
        <v>0.29291636434662999</v>
      </c>
      <c r="F200" s="90">
        <v>0.21295019688</v>
      </c>
      <c r="G200" s="90">
        <v>0.29291636434662999</v>
      </c>
      <c r="H200" s="79" t="s">
        <v>360</v>
      </c>
      <c r="I200" s="78" t="s">
        <v>364</v>
      </c>
      <c r="J200" s="79" t="s">
        <v>362</v>
      </c>
      <c r="K200" s="78" t="s">
        <v>363</v>
      </c>
      <c r="L200" s="79" t="s">
        <v>371</v>
      </c>
      <c r="M200" s="78" t="s">
        <v>376</v>
      </c>
      <c r="N200" s="78" t="s">
        <v>376</v>
      </c>
      <c r="O200" s="78">
        <v>0</v>
      </c>
      <c r="P200" s="78">
        <v>0</v>
      </c>
      <c r="Q200" s="79" t="s">
        <v>523</v>
      </c>
    </row>
    <row r="201" spans="2:17" ht="12" customHeight="1" x14ac:dyDescent="0.3">
      <c r="B201" s="78" t="s">
        <v>117</v>
      </c>
      <c r="C201" s="78" t="s">
        <v>761</v>
      </c>
      <c r="D201" s="90">
        <v>2.4489272641199999</v>
      </c>
      <c r="E201" s="90">
        <v>3.368538189986245</v>
      </c>
      <c r="F201" s="90">
        <v>2.4489272641199999</v>
      </c>
      <c r="G201" s="90">
        <v>3.368538189986245</v>
      </c>
      <c r="H201" s="79" t="s">
        <v>360</v>
      </c>
      <c r="I201" s="78" t="s">
        <v>364</v>
      </c>
      <c r="J201" s="79" t="s">
        <v>362</v>
      </c>
      <c r="K201" s="78" t="s">
        <v>363</v>
      </c>
      <c r="L201" s="79" t="s">
        <v>370</v>
      </c>
      <c r="M201" s="78" t="s">
        <v>376</v>
      </c>
      <c r="N201" s="78" t="s">
        <v>376</v>
      </c>
      <c r="O201" s="78">
        <v>0</v>
      </c>
      <c r="P201" s="78">
        <v>0</v>
      </c>
      <c r="Q201" s="79" t="s">
        <v>523</v>
      </c>
    </row>
    <row r="202" spans="2:17" ht="12" customHeight="1" x14ac:dyDescent="0.3">
      <c r="B202" s="78" t="s">
        <v>134</v>
      </c>
      <c r="C202" s="78" t="s">
        <v>762</v>
      </c>
      <c r="D202" s="90">
        <v>4.6329995400000001</v>
      </c>
      <c r="E202" s="90">
        <v>6.372764154057772</v>
      </c>
      <c r="F202" s="90">
        <v>4.6329995400000001</v>
      </c>
      <c r="G202" s="90">
        <v>6.372764154057772</v>
      </c>
      <c r="H202" s="79" t="s">
        <v>360</v>
      </c>
      <c r="I202" s="78" t="s">
        <v>367</v>
      </c>
      <c r="J202" s="79" t="s">
        <v>362</v>
      </c>
      <c r="K202" s="78" t="s">
        <v>363</v>
      </c>
      <c r="L202" s="79" t="s">
        <v>370</v>
      </c>
      <c r="M202" s="78" t="s">
        <v>373</v>
      </c>
      <c r="N202" s="78" t="s">
        <v>438</v>
      </c>
      <c r="O202" s="78">
        <v>0</v>
      </c>
      <c r="P202" s="78">
        <v>1</v>
      </c>
      <c r="Q202" s="79" t="s">
        <v>763</v>
      </c>
    </row>
    <row r="203" spans="2:17" ht="12" customHeight="1" x14ac:dyDescent="0.3">
      <c r="B203" s="78" t="s">
        <v>111</v>
      </c>
      <c r="C203" s="78" t="s">
        <v>764</v>
      </c>
      <c r="D203" s="90">
        <v>19.852239999999998</v>
      </c>
      <c r="E203" s="90">
        <v>27.307070151306739</v>
      </c>
      <c r="F203" s="90">
        <v>19.852239999999998</v>
      </c>
      <c r="G203" s="90">
        <v>27.307070151306739</v>
      </c>
      <c r="H203" s="79" t="s">
        <v>360</v>
      </c>
      <c r="I203" s="78" t="s">
        <v>367</v>
      </c>
      <c r="J203" s="79" t="s">
        <v>362</v>
      </c>
      <c r="K203" s="78" t="s">
        <v>363</v>
      </c>
      <c r="L203" s="79" t="s">
        <v>370</v>
      </c>
      <c r="M203" s="78" t="s">
        <v>373</v>
      </c>
      <c r="N203" s="78" t="s">
        <v>438</v>
      </c>
      <c r="O203" s="78">
        <v>0</v>
      </c>
      <c r="P203" s="78">
        <v>0</v>
      </c>
      <c r="Q203" s="79" t="s">
        <v>526</v>
      </c>
    </row>
    <row r="204" spans="2:17" ht="12" customHeight="1" x14ac:dyDescent="0.3">
      <c r="B204" s="78" t="s">
        <v>132</v>
      </c>
      <c r="C204" s="78" t="s">
        <v>765</v>
      </c>
      <c r="D204" s="90">
        <v>7.83815185</v>
      </c>
      <c r="E204" s="90">
        <v>10.781501856946356</v>
      </c>
      <c r="F204" s="90">
        <v>7.83815185</v>
      </c>
      <c r="G204" s="90">
        <v>10.781501856946356</v>
      </c>
      <c r="H204" s="79" t="s">
        <v>360</v>
      </c>
      <c r="I204" s="78" t="s">
        <v>366</v>
      </c>
      <c r="J204" s="79" t="s">
        <v>362</v>
      </c>
      <c r="K204" s="78" t="s">
        <v>363</v>
      </c>
      <c r="L204" s="79" t="s">
        <v>371</v>
      </c>
      <c r="M204" s="78" t="s">
        <v>376</v>
      </c>
      <c r="N204" s="78" t="s">
        <v>376</v>
      </c>
      <c r="O204" s="78">
        <v>0</v>
      </c>
      <c r="P204" s="78">
        <v>0</v>
      </c>
      <c r="Q204" s="79" t="s">
        <v>527</v>
      </c>
    </row>
    <row r="205" spans="2:17" ht="12" customHeight="1" x14ac:dyDescent="0.3">
      <c r="B205" s="78" t="s">
        <v>113</v>
      </c>
      <c r="C205" s="78" t="s">
        <v>766</v>
      </c>
      <c r="D205" s="90">
        <v>6.8587079000000009E-2</v>
      </c>
      <c r="E205" s="90">
        <v>9.4342612104539217E-2</v>
      </c>
      <c r="F205" s="90">
        <v>6.8587079000000009E-2</v>
      </c>
      <c r="G205" s="90">
        <v>9.4342612104539217E-2</v>
      </c>
      <c r="H205" s="79" t="s">
        <v>360</v>
      </c>
      <c r="I205" s="78" t="s">
        <v>364</v>
      </c>
      <c r="J205" s="79" t="s">
        <v>362</v>
      </c>
      <c r="K205" s="78" t="s">
        <v>363</v>
      </c>
      <c r="L205" s="79" t="s">
        <v>371</v>
      </c>
      <c r="M205" s="78" t="s">
        <v>376</v>
      </c>
      <c r="N205" s="78" t="s">
        <v>376</v>
      </c>
      <c r="O205" s="78">
        <v>1</v>
      </c>
      <c r="P205" s="78">
        <v>0</v>
      </c>
      <c r="Q205" s="79" t="s">
        <v>528</v>
      </c>
    </row>
    <row r="206" spans="2:17" ht="12" customHeight="1" x14ac:dyDescent="0.3">
      <c r="B206" s="78" t="s">
        <v>113</v>
      </c>
      <c r="C206" s="78" t="s">
        <v>766</v>
      </c>
      <c r="D206" s="90">
        <v>0.61728371100000001</v>
      </c>
      <c r="E206" s="90">
        <v>0.84908350894085283</v>
      </c>
      <c r="F206" s="90">
        <v>0.61728371100000001</v>
      </c>
      <c r="G206" s="90">
        <v>0.84908350894085283</v>
      </c>
      <c r="H206" s="79" t="s">
        <v>360</v>
      </c>
      <c r="I206" s="78" t="s">
        <v>364</v>
      </c>
      <c r="J206" s="79" t="s">
        <v>362</v>
      </c>
      <c r="K206" s="78" t="s">
        <v>363</v>
      </c>
      <c r="L206" s="79" t="s">
        <v>370</v>
      </c>
      <c r="M206" s="78" t="s">
        <v>376</v>
      </c>
      <c r="N206" s="78" t="s">
        <v>376</v>
      </c>
      <c r="O206" s="78">
        <v>1</v>
      </c>
      <c r="P206" s="78">
        <v>0</v>
      </c>
      <c r="Q206" s="79" t="s">
        <v>528</v>
      </c>
    </row>
    <row r="207" spans="2:17" ht="12" customHeight="1" x14ac:dyDescent="0.3">
      <c r="B207" s="78" t="s">
        <v>122</v>
      </c>
      <c r="C207" s="78" t="s">
        <v>767</v>
      </c>
      <c r="D207" s="90">
        <v>0.20329800000000001</v>
      </c>
      <c r="E207" s="90">
        <v>0.27963961485557087</v>
      </c>
      <c r="F207" s="90">
        <v>0.20329800000000001</v>
      </c>
      <c r="G207" s="90">
        <v>0.27963961485557087</v>
      </c>
      <c r="H207" s="79" t="s">
        <v>360</v>
      </c>
      <c r="I207" s="78" t="s">
        <v>364</v>
      </c>
      <c r="J207" s="79" t="s">
        <v>362</v>
      </c>
      <c r="K207" s="78" t="s">
        <v>363</v>
      </c>
      <c r="L207" s="79" t="s">
        <v>371</v>
      </c>
      <c r="M207" s="78" t="s">
        <v>376</v>
      </c>
      <c r="N207" s="78" t="s">
        <v>376</v>
      </c>
      <c r="O207" s="78">
        <v>0</v>
      </c>
      <c r="P207" s="78">
        <v>0</v>
      </c>
      <c r="Q207" s="79" t="s">
        <v>768</v>
      </c>
    </row>
    <row r="208" spans="2:17" ht="12" customHeight="1" x14ac:dyDescent="0.3">
      <c r="B208" s="78" t="s">
        <v>127</v>
      </c>
      <c r="C208" s="78" t="s">
        <v>769</v>
      </c>
      <c r="D208" s="90">
        <v>31.265414259999996</v>
      </c>
      <c r="E208" s="90">
        <v>43.006071884456667</v>
      </c>
      <c r="F208" s="90">
        <v>31.265414259999996</v>
      </c>
      <c r="G208" s="90">
        <v>43.006071884456667</v>
      </c>
      <c r="H208" s="79" t="s">
        <v>360</v>
      </c>
      <c r="I208" s="78" t="s">
        <v>364</v>
      </c>
      <c r="J208" s="79" t="s">
        <v>362</v>
      </c>
      <c r="K208" s="78" t="s">
        <v>369</v>
      </c>
      <c r="L208" s="79" t="s">
        <v>370</v>
      </c>
      <c r="M208" s="78" t="s">
        <v>376</v>
      </c>
      <c r="N208" s="78" t="s">
        <v>376</v>
      </c>
      <c r="O208" s="78">
        <v>0</v>
      </c>
      <c r="P208" s="78">
        <v>0</v>
      </c>
      <c r="Q208" s="79" t="s">
        <v>530</v>
      </c>
    </row>
    <row r="209" spans="2:17" ht="12" customHeight="1" x14ac:dyDescent="0.3">
      <c r="B209" s="78" t="s">
        <v>127</v>
      </c>
      <c r="C209" s="78" t="s">
        <v>770</v>
      </c>
      <c r="D209" s="90">
        <v>0.84837716500000004</v>
      </c>
      <c r="E209" s="90">
        <v>1.1669562104539204</v>
      </c>
      <c r="F209" s="90">
        <v>0.84837716500000004</v>
      </c>
      <c r="G209" s="90">
        <v>1.1669562104539204</v>
      </c>
      <c r="H209" s="79" t="s">
        <v>360</v>
      </c>
      <c r="I209" s="78" t="s">
        <v>364</v>
      </c>
      <c r="J209" s="79" t="s">
        <v>362</v>
      </c>
      <c r="K209" s="78" t="s">
        <v>363</v>
      </c>
      <c r="L209" s="79" t="s">
        <v>371</v>
      </c>
      <c r="M209" s="78" t="s">
        <v>376</v>
      </c>
      <c r="N209" s="78" t="s">
        <v>376</v>
      </c>
      <c r="O209" s="78">
        <v>0</v>
      </c>
      <c r="P209" s="78">
        <v>1</v>
      </c>
      <c r="Q209" s="79" t="s">
        <v>771</v>
      </c>
    </row>
    <row r="210" spans="2:17" ht="12" customHeight="1" x14ac:dyDescent="0.3">
      <c r="B210" s="78" t="s">
        <v>127</v>
      </c>
      <c r="C210" s="78" t="s">
        <v>770</v>
      </c>
      <c r="D210" s="90">
        <v>0.84837716500000004</v>
      </c>
      <c r="E210" s="90">
        <v>1.1669562104539204</v>
      </c>
      <c r="F210" s="90">
        <v>0.84837716500000004</v>
      </c>
      <c r="G210" s="90">
        <v>1.1669562104539204</v>
      </c>
      <c r="H210" s="79" t="s">
        <v>360</v>
      </c>
      <c r="I210" s="78" t="s">
        <v>364</v>
      </c>
      <c r="J210" s="79" t="s">
        <v>362</v>
      </c>
      <c r="K210" s="78" t="s">
        <v>363</v>
      </c>
      <c r="L210" s="79" t="s">
        <v>370</v>
      </c>
      <c r="M210" s="78" t="s">
        <v>376</v>
      </c>
      <c r="N210" s="78" t="s">
        <v>376</v>
      </c>
      <c r="O210" s="78">
        <v>0</v>
      </c>
      <c r="P210" s="78">
        <v>1</v>
      </c>
      <c r="Q210" s="79" t="s">
        <v>771</v>
      </c>
    </row>
    <row r="211" spans="2:17" ht="12" customHeight="1" x14ac:dyDescent="0.3">
      <c r="B211" s="78" t="s">
        <v>135</v>
      </c>
      <c r="C211" s="78" t="s">
        <v>772</v>
      </c>
      <c r="D211" s="90">
        <v>0.91</v>
      </c>
      <c r="E211" s="90">
        <v>1.2517193947730401</v>
      </c>
      <c r="F211" s="90">
        <v>0.91</v>
      </c>
      <c r="G211" s="90">
        <v>1.2517193947730401</v>
      </c>
      <c r="H211" s="79" t="s">
        <v>360</v>
      </c>
      <c r="I211" s="78" t="s">
        <v>364</v>
      </c>
      <c r="J211" s="79" t="s">
        <v>362</v>
      </c>
      <c r="K211" s="78" t="s">
        <v>363</v>
      </c>
      <c r="L211" s="79" t="s">
        <v>370</v>
      </c>
      <c r="M211" s="78" t="s">
        <v>381</v>
      </c>
      <c r="N211" s="78" t="s">
        <v>382</v>
      </c>
      <c r="O211" s="78">
        <v>0</v>
      </c>
      <c r="P211" s="78">
        <v>0</v>
      </c>
      <c r="Q211" s="79" t="s">
        <v>532</v>
      </c>
    </row>
    <row r="212" spans="2:17" ht="12" customHeight="1" x14ac:dyDescent="0.3">
      <c r="B212" s="78" t="s">
        <v>113</v>
      </c>
      <c r="C212" s="78" t="s">
        <v>773</v>
      </c>
      <c r="D212" s="90">
        <v>1.7589374169999998</v>
      </c>
      <c r="E212" s="90">
        <v>2.4194462407152679</v>
      </c>
      <c r="F212" s="90">
        <v>1.7589374169999998</v>
      </c>
      <c r="G212" s="90">
        <v>2.4194462407152679</v>
      </c>
      <c r="H212" s="79" t="s">
        <v>360</v>
      </c>
      <c r="I212" s="78" t="s">
        <v>364</v>
      </c>
      <c r="J212" s="79" t="s">
        <v>362</v>
      </c>
      <c r="K212" s="78" t="s">
        <v>363</v>
      </c>
      <c r="L212" s="79" t="s">
        <v>371</v>
      </c>
      <c r="M212" s="78" t="s">
        <v>376</v>
      </c>
      <c r="N212" s="78" t="s">
        <v>376</v>
      </c>
      <c r="O212" s="78">
        <v>0</v>
      </c>
      <c r="P212" s="78">
        <v>0</v>
      </c>
      <c r="Q212" s="79" t="s">
        <v>533</v>
      </c>
    </row>
    <row r="213" spans="2:17" ht="12" customHeight="1" x14ac:dyDescent="0.3">
      <c r="B213" s="78" t="s">
        <v>111</v>
      </c>
      <c r="C213" s="78" t="s">
        <v>774</v>
      </c>
      <c r="D213" s="90">
        <v>0.29431569599999996</v>
      </c>
      <c r="E213" s="90">
        <v>0.40483589546079773</v>
      </c>
      <c r="F213" s="90">
        <v>0.29431569599999996</v>
      </c>
      <c r="G213" s="90">
        <v>0.40483589546079773</v>
      </c>
      <c r="H213" s="79" t="s">
        <v>360</v>
      </c>
      <c r="I213" s="78" t="s">
        <v>367</v>
      </c>
      <c r="J213" s="79" t="s">
        <v>362</v>
      </c>
      <c r="K213" s="78" t="s">
        <v>363</v>
      </c>
      <c r="L213" s="79" t="s">
        <v>371</v>
      </c>
      <c r="M213" s="78" t="s">
        <v>376</v>
      </c>
      <c r="N213" s="78" t="s">
        <v>376</v>
      </c>
      <c r="O213" s="78">
        <v>0</v>
      </c>
      <c r="P213" s="78">
        <v>0</v>
      </c>
      <c r="Q213" s="79" t="s">
        <v>534</v>
      </c>
    </row>
    <row r="214" spans="2:17" ht="12" customHeight="1" x14ac:dyDescent="0.3">
      <c r="B214" s="78" t="s">
        <v>111</v>
      </c>
      <c r="C214" s="78" t="s">
        <v>774</v>
      </c>
      <c r="D214" s="90">
        <v>0.196210464</v>
      </c>
      <c r="E214" s="90">
        <v>0.26989059697386519</v>
      </c>
      <c r="F214" s="90">
        <v>0.196210464</v>
      </c>
      <c r="G214" s="90">
        <v>0.26989059697386519</v>
      </c>
      <c r="H214" s="79" t="s">
        <v>360</v>
      </c>
      <c r="I214" s="78" t="s">
        <v>367</v>
      </c>
      <c r="J214" s="79" t="s">
        <v>362</v>
      </c>
      <c r="K214" s="78" t="s">
        <v>363</v>
      </c>
      <c r="L214" s="79" t="s">
        <v>370</v>
      </c>
      <c r="M214" s="78" t="s">
        <v>376</v>
      </c>
      <c r="N214" s="78" t="s">
        <v>376</v>
      </c>
      <c r="O214" s="78">
        <v>0</v>
      </c>
      <c r="P214" s="78">
        <v>0</v>
      </c>
      <c r="Q214" s="79" t="s">
        <v>534</v>
      </c>
    </row>
    <row r="215" spans="2:17" ht="12" customHeight="1" x14ac:dyDescent="0.3">
      <c r="B215" s="78" t="s">
        <v>111</v>
      </c>
      <c r="C215" s="78" t="s">
        <v>775</v>
      </c>
      <c r="D215" s="90">
        <v>2.544506224</v>
      </c>
      <c r="E215" s="90">
        <v>3.5000085612104539</v>
      </c>
      <c r="F215" s="90">
        <v>2.544506224</v>
      </c>
      <c r="G215" s="90">
        <v>3.5000085612104539</v>
      </c>
      <c r="H215" s="79" t="s">
        <v>360</v>
      </c>
      <c r="I215" s="78" t="s">
        <v>367</v>
      </c>
      <c r="J215" s="79" t="s">
        <v>362</v>
      </c>
      <c r="K215" s="78" t="s">
        <v>363</v>
      </c>
      <c r="L215" s="79" t="s">
        <v>371</v>
      </c>
      <c r="M215" s="78" t="s">
        <v>376</v>
      </c>
      <c r="N215" s="78" t="s">
        <v>376</v>
      </c>
      <c r="O215" s="78">
        <v>0</v>
      </c>
      <c r="P215" s="78">
        <v>0</v>
      </c>
      <c r="Q215" s="79" t="s">
        <v>538</v>
      </c>
    </row>
    <row r="216" spans="2:17" ht="12" customHeight="1" x14ac:dyDescent="0.3">
      <c r="B216" s="78" t="s">
        <v>111</v>
      </c>
      <c r="C216" s="78" t="s">
        <v>775</v>
      </c>
      <c r="D216" s="90">
        <v>3.8167593359999996</v>
      </c>
      <c r="E216" s="90">
        <v>5.2500128418156802</v>
      </c>
      <c r="F216" s="90">
        <v>3.8167593359999996</v>
      </c>
      <c r="G216" s="90">
        <v>5.2500128418156802</v>
      </c>
      <c r="H216" s="79" t="s">
        <v>360</v>
      </c>
      <c r="I216" s="78" t="s">
        <v>367</v>
      </c>
      <c r="J216" s="79" t="s">
        <v>362</v>
      </c>
      <c r="K216" s="78" t="s">
        <v>363</v>
      </c>
      <c r="L216" s="79" t="s">
        <v>370</v>
      </c>
      <c r="M216" s="78" t="s">
        <v>376</v>
      </c>
      <c r="N216" s="78" t="s">
        <v>376</v>
      </c>
      <c r="O216" s="78">
        <v>0</v>
      </c>
      <c r="P216" s="78">
        <v>0</v>
      </c>
      <c r="Q216" s="79" t="s">
        <v>538</v>
      </c>
    </row>
    <row r="217" spans="2:17" ht="12" customHeight="1" x14ac:dyDescent="0.3">
      <c r="B217" s="78" t="s">
        <v>111</v>
      </c>
      <c r="C217" s="78" t="s">
        <v>776</v>
      </c>
      <c r="D217" s="90">
        <v>0.63394139999999988</v>
      </c>
      <c r="E217" s="90">
        <v>0.87199642365887198</v>
      </c>
      <c r="F217" s="90">
        <v>0.63394139999999988</v>
      </c>
      <c r="G217" s="90">
        <v>0.87199642365887198</v>
      </c>
      <c r="H217" s="79" t="s">
        <v>360</v>
      </c>
      <c r="I217" s="78" t="s">
        <v>364</v>
      </c>
      <c r="J217" s="79" t="s">
        <v>362</v>
      </c>
      <c r="K217" s="78" t="s">
        <v>363</v>
      </c>
      <c r="L217" s="79" t="s">
        <v>371</v>
      </c>
      <c r="M217" s="78" t="s">
        <v>376</v>
      </c>
      <c r="N217" s="78" t="s">
        <v>376</v>
      </c>
      <c r="O217" s="78">
        <v>1</v>
      </c>
      <c r="P217" s="78">
        <v>0</v>
      </c>
      <c r="Q217" s="79" t="s">
        <v>539</v>
      </c>
    </row>
    <row r="218" spans="2:17" ht="12" customHeight="1" x14ac:dyDescent="0.3">
      <c r="B218" s="78" t="s">
        <v>111</v>
      </c>
      <c r="C218" s="78" t="s">
        <v>776</v>
      </c>
      <c r="D218" s="90">
        <v>0.42262760000000005</v>
      </c>
      <c r="E218" s="90">
        <v>0.58133094910591476</v>
      </c>
      <c r="F218" s="90">
        <v>0.42262760000000005</v>
      </c>
      <c r="G218" s="90">
        <v>0.58133094910591476</v>
      </c>
      <c r="H218" s="79" t="s">
        <v>360</v>
      </c>
      <c r="I218" s="78" t="s">
        <v>364</v>
      </c>
      <c r="J218" s="79" t="s">
        <v>362</v>
      </c>
      <c r="K218" s="78" t="s">
        <v>363</v>
      </c>
      <c r="L218" s="79" t="s">
        <v>370</v>
      </c>
      <c r="M218" s="78" t="s">
        <v>376</v>
      </c>
      <c r="N218" s="78" t="s">
        <v>376</v>
      </c>
      <c r="O218" s="78">
        <v>1</v>
      </c>
      <c r="P218" s="78">
        <v>0</v>
      </c>
      <c r="Q218" s="79" t="s">
        <v>539</v>
      </c>
    </row>
    <row r="219" spans="2:17" ht="12" customHeight="1" x14ac:dyDescent="0.3">
      <c r="B219" s="78" t="s">
        <v>123</v>
      </c>
      <c r="C219" s="78" t="s">
        <v>777</v>
      </c>
      <c r="D219" s="90">
        <v>1.1667429749999998</v>
      </c>
      <c r="E219" s="90">
        <v>1.6048734181568085</v>
      </c>
      <c r="F219" s="90">
        <v>1.1667429749999998</v>
      </c>
      <c r="G219" s="90">
        <v>1.6048734181568085</v>
      </c>
      <c r="H219" s="79" t="s">
        <v>360</v>
      </c>
      <c r="I219" s="78" t="s">
        <v>364</v>
      </c>
      <c r="J219" s="79" t="s">
        <v>362</v>
      </c>
      <c r="K219" s="78" t="s">
        <v>363</v>
      </c>
      <c r="L219" s="79" t="s">
        <v>371</v>
      </c>
      <c r="M219" s="78" t="s">
        <v>412</v>
      </c>
      <c r="N219" s="78" t="s">
        <v>541</v>
      </c>
      <c r="O219" s="78">
        <v>1</v>
      </c>
      <c r="P219" s="78">
        <v>0</v>
      </c>
      <c r="Q219" s="79" t="s">
        <v>542</v>
      </c>
    </row>
    <row r="220" spans="2:17" ht="12" customHeight="1" x14ac:dyDescent="0.3">
      <c r="B220" s="78" t="s">
        <v>123</v>
      </c>
      <c r="C220" s="78" t="s">
        <v>777</v>
      </c>
      <c r="D220" s="90">
        <v>1.1667429749999998</v>
      </c>
      <c r="E220" s="90">
        <v>1.6048734181568085</v>
      </c>
      <c r="F220" s="90">
        <v>1.1667429749999998</v>
      </c>
      <c r="G220" s="90">
        <v>1.6048734181568085</v>
      </c>
      <c r="H220" s="79" t="s">
        <v>360</v>
      </c>
      <c r="I220" s="78" t="s">
        <v>364</v>
      </c>
      <c r="J220" s="79" t="s">
        <v>362</v>
      </c>
      <c r="K220" s="78" t="s">
        <v>363</v>
      </c>
      <c r="L220" s="79" t="s">
        <v>370</v>
      </c>
      <c r="M220" s="78" t="s">
        <v>412</v>
      </c>
      <c r="N220" s="78" t="s">
        <v>541</v>
      </c>
      <c r="O220" s="78">
        <v>1</v>
      </c>
      <c r="P220" s="78">
        <v>0</v>
      </c>
      <c r="Q220" s="79" t="s">
        <v>542</v>
      </c>
    </row>
    <row r="221" spans="2:17" ht="12" customHeight="1" x14ac:dyDescent="0.3">
      <c r="B221" s="78" t="s">
        <v>133</v>
      </c>
      <c r="C221" s="78" t="s">
        <v>778</v>
      </c>
      <c r="D221" s="90">
        <v>0.77261599999999997</v>
      </c>
      <c r="E221" s="90">
        <v>1.0627455295735901</v>
      </c>
      <c r="F221" s="90">
        <v>0.77261599999999997</v>
      </c>
      <c r="G221" s="90">
        <v>1.0627455295735901</v>
      </c>
      <c r="H221" s="79" t="s">
        <v>360</v>
      </c>
      <c r="I221" s="78" t="s">
        <v>364</v>
      </c>
      <c r="J221" s="79" t="s">
        <v>362</v>
      </c>
      <c r="K221" s="78" t="s">
        <v>363</v>
      </c>
      <c r="L221" s="79" t="s">
        <v>371</v>
      </c>
      <c r="M221" s="78" t="s">
        <v>450</v>
      </c>
      <c r="N221" s="78" t="s">
        <v>544</v>
      </c>
      <c r="O221" s="78">
        <v>0</v>
      </c>
      <c r="P221" s="78">
        <v>0</v>
      </c>
      <c r="Q221" s="79" t="s">
        <v>545</v>
      </c>
    </row>
    <row r="222" spans="2:17" ht="12" customHeight="1" x14ac:dyDescent="0.3">
      <c r="B222" s="78" t="s">
        <v>135</v>
      </c>
      <c r="C222" s="78" t="s">
        <v>779</v>
      </c>
      <c r="D222" s="90">
        <v>2.0049999999999998E-2</v>
      </c>
      <c r="E222" s="90">
        <v>2.7579092159559834E-2</v>
      </c>
      <c r="F222" s="90">
        <v>2.0049999999999998E-2</v>
      </c>
      <c r="G222" s="90">
        <v>2.7579092159559834E-2</v>
      </c>
      <c r="H222" s="79" t="s">
        <v>360</v>
      </c>
      <c r="I222" s="78" t="s">
        <v>364</v>
      </c>
      <c r="J222" s="79" t="s">
        <v>362</v>
      </c>
      <c r="K222" s="78" t="s">
        <v>363</v>
      </c>
      <c r="L222" s="79" t="s">
        <v>370</v>
      </c>
      <c r="M222" s="78" t="s">
        <v>376</v>
      </c>
      <c r="N222" s="78" t="s">
        <v>376</v>
      </c>
      <c r="O222" s="78">
        <v>0</v>
      </c>
      <c r="P222" s="78">
        <v>0</v>
      </c>
      <c r="Q222" s="79" t="s">
        <v>550</v>
      </c>
    </row>
    <row r="223" spans="2:17" ht="12" customHeight="1" x14ac:dyDescent="0.3">
      <c r="B223" s="78" t="s">
        <v>132</v>
      </c>
      <c r="C223" s="78" t="s">
        <v>780</v>
      </c>
      <c r="D223" s="90">
        <v>3.6</v>
      </c>
      <c r="E223" s="90">
        <v>4.9518569463548836</v>
      </c>
      <c r="F223" s="90">
        <v>3.6</v>
      </c>
      <c r="G223" s="90">
        <v>4.9518569463548836</v>
      </c>
      <c r="H223" s="79" t="s">
        <v>360</v>
      </c>
      <c r="I223" s="78" t="s">
        <v>367</v>
      </c>
      <c r="J223" s="79" t="s">
        <v>362</v>
      </c>
      <c r="K223" s="78" t="s">
        <v>363</v>
      </c>
      <c r="L223" s="79" t="s">
        <v>371</v>
      </c>
      <c r="M223" s="78" t="s">
        <v>376</v>
      </c>
      <c r="N223" s="78" t="s">
        <v>376</v>
      </c>
      <c r="O223" s="78">
        <v>0</v>
      </c>
      <c r="P223" s="78">
        <v>0</v>
      </c>
      <c r="Q223" s="79" t="s">
        <v>781</v>
      </c>
    </row>
    <row r="224" spans="2:17" ht="12" customHeight="1" x14ac:dyDescent="0.3">
      <c r="B224" s="78" t="s">
        <v>143</v>
      </c>
      <c r="C224" s="78" t="s">
        <v>782</v>
      </c>
      <c r="D224" s="90">
        <v>0.53796818999999996</v>
      </c>
      <c r="E224" s="90">
        <v>0.73998375515818426</v>
      </c>
      <c r="F224" s="90">
        <v>0.53796818999999996</v>
      </c>
      <c r="G224" s="90">
        <v>0.73998375515818426</v>
      </c>
      <c r="H224" s="79" t="s">
        <v>360</v>
      </c>
      <c r="I224" s="78" t="s">
        <v>366</v>
      </c>
      <c r="J224" s="79" t="s">
        <v>362</v>
      </c>
      <c r="K224" s="78" t="s">
        <v>363</v>
      </c>
      <c r="L224" s="79" t="s">
        <v>371</v>
      </c>
      <c r="M224" s="78" t="s">
        <v>376</v>
      </c>
      <c r="N224" s="78" t="s">
        <v>376</v>
      </c>
      <c r="O224" s="78">
        <v>1</v>
      </c>
      <c r="P224" s="78">
        <v>0</v>
      </c>
      <c r="Q224" s="79" t="s">
        <v>553</v>
      </c>
    </row>
    <row r="225" spans="2:17" ht="12" customHeight="1" x14ac:dyDescent="0.3">
      <c r="B225" s="78" t="s">
        <v>111</v>
      </c>
      <c r="C225" s="78" t="s">
        <v>783</v>
      </c>
      <c r="D225" s="90">
        <v>4.2362877800000014</v>
      </c>
      <c r="E225" s="90">
        <v>5.8270808528198099</v>
      </c>
      <c r="F225" s="90">
        <v>4.2362877800000014</v>
      </c>
      <c r="G225" s="90">
        <v>5.8270808528198099</v>
      </c>
      <c r="H225" s="79" t="s">
        <v>360</v>
      </c>
      <c r="I225" s="78" t="s">
        <v>364</v>
      </c>
      <c r="J225" s="79" t="s">
        <v>362</v>
      </c>
      <c r="K225" s="78" t="s">
        <v>363</v>
      </c>
      <c r="L225" s="79" t="s">
        <v>371</v>
      </c>
      <c r="M225" s="78" t="s">
        <v>376</v>
      </c>
      <c r="N225" s="78" t="s">
        <v>376</v>
      </c>
      <c r="O225" s="78">
        <v>0</v>
      </c>
      <c r="P225" s="78">
        <v>0</v>
      </c>
      <c r="Q225" s="79" t="s">
        <v>556</v>
      </c>
    </row>
    <row r="226" spans="2:17" ht="12" customHeight="1" x14ac:dyDescent="0.3">
      <c r="B226" s="78" t="s">
        <v>118</v>
      </c>
      <c r="C226" s="78" t="s">
        <v>784</v>
      </c>
      <c r="D226" s="90">
        <v>0.115191</v>
      </c>
      <c r="E226" s="90">
        <v>0.15844704264099038</v>
      </c>
      <c r="F226" s="90">
        <v>0.115191</v>
      </c>
      <c r="G226" s="90">
        <v>0.15844704264099038</v>
      </c>
      <c r="H226" s="79" t="s">
        <v>360</v>
      </c>
      <c r="I226" s="78" t="s">
        <v>364</v>
      </c>
      <c r="J226" s="79" t="s">
        <v>362</v>
      </c>
      <c r="K226" s="78" t="s">
        <v>363</v>
      </c>
      <c r="L226" s="79" t="s">
        <v>371</v>
      </c>
      <c r="M226" s="78" t="s">
        <v>415</v>
      </c>
      <c r="N226" s="78" t="s">
        <v>376</v>
      </c>
      <c r="O226" s="78">
        <v>0</v>
      </c>
      <c r="P226" s="78">
        <v>0</v>
      </c>
      <c r="Q226" s="79" t="s">
        <v>557</v>
      </c>
    </row>
    <row r="227" spans="2:17" ht="12" customHeight="1" x14ac:dyDescent="0.3">
      <c r="B227" s="78" t="s">
        <v>131</v>
      </c>
      <c r="C227" s="78" t="s">
        <v>785</v>
      </c>
      <c r="D227" s="90">
        <v>3.3250000000000002</v>
      </c>
      <c r="E227" s="90">
        <v>4.5735900962861074</v>
      </c>
      <c r="F227" s="90">
        <v>3.3250000000000002</v>
      </c>
      <c r="G227" s="90">
        <v>4.5735900962861074</v>
      </c>
      <c r="H227" s="79" t="s">
        <v>360</v>
      </c>
      <c r="I227" s="78" t="s">
        <v>366</v>
      </c>
      <c r="J227" s="79" t="s">
        <v>362</v>
      </c>
      <c r="K227" s="78" t="s">
        <v>363</v>
      </c>
      <c r="L227" s="79" t="s">
        <v>371</v>
      </c>
      <c r="M227" s="78" t="s">
        <v>415</v>
      </c>
      <c r="N227" s="78" t="s">
        <v>376</v>
      </c>
      <c r="O227" s="78">
        <v>0</v>
      </c>
      <c r="P227" s="78">
        <v>0</v>
      </c>
      <c r="Q227" s="79" t="s">
        <v>558</v>
      </c>
    </row>
    <row r="228" spans="2:17" ht="12" customHeight="1" x14ac:dyDescent="0.3">
      <c r="B228" s="78" t="s">
        <v>111</v>
      </c>
      <c r="C228" s="78" t="s">
        <v>786</v>
      </c>
      <c r="D228" s="90">
        <v>16.100000000000001</v>
      </c>
      <c r="E228" s="90">
        <v>22.145804676753784</v>
      </c>
      <c r="F228" s="90">
        <v>16.100000000000001</v>
      </c>
      <c r="G228" s="90">
        <v>22.145804676753784</v>
      </c>
      <c r="H228" s="79" t="s">
        <v>360</v>
      </c>
      <c r="I228" s="78" t="s">
        <v>367</v>
      </c>
      <c r="J228" s="79" t="s">
        <v>362</v>
      </c>
      <c r="K228" s="78" t="s">
        <v>363</v>
      </c>
      <c r="L228" s="79" t="s">
        <v>371</v>
      </c>
      <c r="M228" s="78" t="s">
        <v>376</v>
      </c>
      <c r="N228" s="78" t="s">
        <v>376</v>
      </c>
      <c r="O228" s="78">
        <v>0</v>
      </c>
      <c r="P228" s="78">
        <v>0</v>
      </c>
      <c r="Q228" s="79" t="s">
        <v>560</v>
      </c>
    </row>
    <row r="229" spans="2:17" ht="12" customHeight="1" x14ac:dyDescent="0.3">
      <c r="B229" s="78" t="s">
        <v>111</v>
      </c>
      <c r="C229" s="78" t="s">
        <v>787</v>
      </c>
      <c r="D229" s="90">
        <v>3.4816843300000002</v>
      </c>
      <c r="E229" s="90">
        <v>4.7891118707015137</v>
      </c>
      <c r="F229" s="90">
        <v>3.4816843300000002</v>
      </c>
      <c r="G229" s="90">
        <v>4.7891118707015137</v>
      </c>
      <c r="H229" s="79" t="s">
        <v>360</v>
      </c>
      <c r="I229" s="78" t="s">
        <v>364</v>
      </c>
      <c r="J229" s="79" t="s">
        <v>362</v>
      </c>
      <c r="K229" s="78" t="s">
        <v>363</v>
      </c>
      <c r="L229" s="79" t="s">
        <v>371</v>
      </c>
      <c r="M229" s="78" t="s">
        <v>418</v>
      </c>
      <c r="N229" s="78" t="s">
        <v>467</v>
      </c>
      <c r="O229" s="78">
        <v>0</v>
      </c>
      <c r="P229" s="78">
        <v>0</v>
      </c>
      <c r="Q229" s="79" t="s">
        <v>561</v>
      </c>
    </row>
    <row r="230" spans="2:17" ht="12" customHeight="1" x14ac:dyDescent="0.3">
      <c r="B230" s="78" t="s">
        <v>144</v>
      </c>
      <c r="C230" s="78" t="s">
        <v>788</v>
      </c>
      <c r="D230" s="90">
        <v>0.162329733</v>
      </c>
      <c r="E230" s="90">
        <v>0.22328711554332875</v>
      </c>
      <c r="F230" s="90">
        <v>0.162329733</v>
      </c>
      <c r="G230" s="90">
        <v>0.22328711554332875</v>
      </c>
      <c r="H230" s="79" t="s">
        <v>360</v>
      </c>
      <c r="I230" s="78" t="s">
        <v>364</v>
      </c>
      <c r="J230" s="79" t="s">
        <v>362</v>
      </c>
      <c r="K230" s="78" t="s">
        <v>363</v>
      </c>
      <c r="L230" s="79" t="s">
        <v>371</v>
      </c>
      <c r="M230" s="78" t="s">
        <v>418</v>
      </c>
      <c r="N230" s="78" t="s">
        <v>376</v>
      </c>
      <c r="O230" s="78">
        <v>0</v>
      </c>
      <c r="P230" s="78">
        <v>0</v>
      </c>
      <c r="Q230" s="79" t="s">
        <v>563</v>
      </c>
    </row>
    <row r="231" spans="2:17" ht="12" customHeight="1" x14ac:dyDescent="0.3">
      <c r="B231" s="78" t="s">
        <v>144</v>
      </c>
      <c r="C231" s="78" t="s">
        <v>788</v>
      </c>
      <c r="D231" s="90">
        <v>1.8036637000000001E-2</v>
      </c>
      <c r="E231" s="90">
        <v>2.4809679504814306E-2</v>
      </c>
      <c r="F231" s="90">
        <v>1.8036637000000001E-2</v>
      </c>
      <c r="G231" s="90">
        <v>2.4809679504814306E-2</v>
      </c>
      <c r="H231" s="79" t="s">
        <v>360</v>
      </c>
      <c r="I231" s="78" t="s">
        <v>364</v>
      </c>
      <c r="J231" s="79" t="s">
        <v>362</v>
      </c>
      <c r="K231" s="78" t="s">
        <v>363</v>
      </c>
      <c r="L231" s="79" t="s">
        <v>370</v>
      </c>
      <c r="M231" s="78" t="s">
        <v>418</v>
      </c>
      <c r="N231" s="78" t="s">
        <v>376</v>
      </c>
      <c r="O231" s="78">
        <v>0</v>
      </c>
      <c r="P231" s="78">
        <v>0</v>
      </c>
      <c r="Q231" s="79" t="s">
        <v>563</v>
      </c>
    </row>
    <row r="232" spans="2:17" ht="12" customHeight="1" x14ac:dyDescent="0.3">
      <c r="B232" s="78" t="s">
        <v>113</v>
      </c>
      <c r="C232" s="78" t="s">
        <v>789</v>
      </c>
      <c r="D232" s="90">
        <v>4</v>
      </c>
      <c r="E232" s="90">
        <v>5.5020632737276483</v>
      </c>
      <c r="F232" s="90">
        <v>4</v>
      </c>
      <c r="G232" s="90">
        <v>5.5020632737276483</v>
      </c>
      <c r="H232" s="79" t="s">
        <v>360</v>
      </c>
      <c r="I232" s="78" t="s">
        <v>367</v>
      </c>
      <c r="J232" s="79" t="s">
        <v>362</v>
      </c>
      <c r="K232" s="78" t="s">
        <v>363</v>
      </c>
      <c r="L232" s="79" t="s">
        <v>371</v>
      </c>
      <c r="M232" s="78" t="s">
        <v>376</v>
      </c>
      <c r="N232" s="78" t="s">
        <v>376</v>
      </c>
      <c r="O232" s="78">
        <v>0</v>
      </c>
      <c r="P232" s="78">
        <v>0</v>
      </c>
      <c r="Q232" s="79" t="s">
        <v>568</v>
      </c>
    </row>
    <row r="233" spans="2:17" ht="12" customHeight="1" x14ac:dyDescent="0.3">
      <c r="B233" s="78" t="s">
        <v>111</v>
      </c>
      <c r="C233" s="78" t="s">
        <v>790</v>
      </c>
      <c r="D233" s="90">
        <v>0.52525600000000006</v>
      </c>
      <c r="E233" s="90">
        <v>0.72249793672627249</v>
      </c>
      <c r="F233" s="90">
        <v>0.52525600000000006</v>
      </c>
      <c r="G233" s="90">
        <v>0.72249793672627249</v>
      </c>
      <c r="H233" s="79" t="s">
        <v>360</v>
      </c>
      <c r="I233" s="78" t="s">
        <v>366</v>
      </c>
      <c r="J233" s="79" t="s">
        <v>362</v>
      </c>
      <c r="K233" s="78" t="s">
        <v>363</v>
      </c>
      <c r="L233" s="79" t="s">
        <v>371</v>
      </c>
      <c r="M233" s="78" t="s">
        <v>415</v>
      </c>
      <c r="N233" s="78" t="s">
        <v>569</v>
      </c>
      <c r="O233" s="78">
        <v>0</v>
      </c>
      <c r="P233" s="78">
        <v>0</v>
      </c>
      <c r="Q233" s="79" t="s">
        <v>570</v>
      </c>
    </row>
    <row r="234" spans="2:17" ht="12" customHeight="1" x14ac:dyDescent="0.3">
      <c r="B234" s="78" t="s">
        <v>111</v>
      </c>
      <c r="C234" s="78" t="s">
        <v>791</v>
      </c>
      <c r="D234" s="90">
        <v>24.499999439999996</v>
      </c>
      <c r="E234" s="90">
        <v>33.700136781292983</v>
      </c>
      <c r="F234" s="90">
        <v>24.499999439999996</v>
      </c>
      <c r="G234" s="90">
        <v>33.700136781292983</v>
      </c>
      <c r="H234" s="79" t="s">
        <v>360</v>
      </c>
      <c r="I234" s="78" t="s">
        <v>364</v>
      </c>
      <c r="J234" s="79" t="s">
        <v>362</v>
      </c>
      <c r="K234" s="78" t="s">
        <v>363</v>
      </c>
      <c r="L234" s="79" t="s">
        <v>370</v>
      </c>
      <c r="M234" s="78" t="s">
        <v>373</v>
      </c>
      <c r="N234" s="78" t="s">
        <v>438</v>
      </c>
      <c r="O234" s="78">
        <v>0</v>
      </c>
      <c r="P234" s="78">
        <v>0</v>
      </c>
      <c r="Q234" s="79" t="s">
        <v>792</v>
      </c>
    </row>
    <row r="235" spans="2:17" ht="12" customHeight="1" x14ac:dyDescent="0.3">
      <c r="B235" s="78" t="s">
        <v>122</v>
      </c>
      <c r="C235" s="78" t="s">
        <v>793</v>
      </c>
      <c r="D235" s="90">
        <v>0.14804173999999998</v>
      </c>
      <c r="E235" s="90">
        <v>0.2036337551581843</v>
      </c>
      <c r="F235" s="90">
        <v>0.14804173999999998</v>
      </c>
      <c r="G235" s="90">
        <v>0.2036337551581843</v>
      </c>
      <c r="H235" s="79" t="s">
        <v>360</v>
      </c>
      <c r="I235" s="78" t="s">
        <v>366</v>
      </c>
      <c r="J235" s="79" t="s">
        <v>362</v>
      </c>
      <c r="K235" s="78" t="s">
        <v>363</v>
      </c>
      <c r="L235" s="79" t="s">
        <v>371</v>
      </c>
      <c r="M235" s="78" t="s">
        <v>376</v>
      </c>
      <c r="N235" s="78" t="s">
        <v>376</v>
      </c>
      <c r="O235" s="78">
        <v>0</v>
      </c>
      <c r="P235" s="78">
        <v>0</v>
      </c>
      <c r="Q235" s="79" t="s">
        <v>572</v>
      </c>
    </row>
    <row r="236" spans="2:17" ht="12" customHeight="1" x14ac:dyDescent="0.3">
      <c r="B236" s="78" t="s">
        <v>122</v>
      </c>
      <c r="C236" s="78" t="s">
        <v>793</v>
      </c>
      <c r="D236" s="90">
        <v>0.14804173999999998</v>
      </c>
      <c r="E236" s="90">
        <v>0.2036337551581843</v>
      </c>
      <c r="F236" s="90">
        <v>0.14804173999999998</v>
      </c>
      <c r="G236" s="90">
        <v>0.2036337551581843</v>
      </c>
      <c r="H236" s="79" t="s">
        <v>360</v>
      </c>
      <c r="I236" s="78" t="s">
        <v>366</v>
      </c>
      <c r="J236" s="79" t="s">
        <v>362</v>
      </c>
      <c r="K236" s="78" t="s">
        <v>363</v>
      </c>
      <c r="L236" s="79" t="s">
        <v>370</v>
      </c>
      <c r="M236" s="78" t="s">
        <v>376</v>
      </c>
      <c r="N236" s="78" t="s">
        <v>376</v>
      </c>
      <c r="O236" s="78">
        <v>0</v>
      </c>
      <c r="P236" s="78">
        <v>0</v>
      </c>
      <c r="Q236" s="79" t="s">
        <v>572</v>
      </c>
    </row>
    <row r="237" spans="2:17" ht="12" customHeight="1" x14ac:dyDescent="0.3">
      <c r="B237" s="78" t="s">
        <v>120</v>
      </c>
      <c r="C237" s="78" t="s">
        <v>794</v>
      </c>
      <c r="D237" s="90">
        <v>0.27187507199999994</v>
      </c>
      <c r="E237" s="90">
        <v>0.37396846217331492</v>
      </c>
      <c r="F237" s="90">
        <v>0.27187507199999994</v>
      </c>
      <c r="G237" s="90">
        <v>0.37396846217331492</v>
      </c>
      <c r="H237" s="79" t="s">
        <v>360</v>
      </c>
      <c r="I237" s="78" t="s">
        <v>364</v>
      </c>
      <c r="J237" s="79" t="s">
        <v>362</v>
      </c>
      <c r="K237" s="78" t="s">
        <v>363</v>
      </c>
      <c r="L237" s="79" t="s">
        <v>371</v>
      </c>
      <c r="M237" s="78" t="s">
        <v>415</v>
      </c>
      <c r="N237" s="78" t="s">
        <v>376</v>
      </c>
      <c r="O237" s="78">
        <v>1</v>
      </c>
      <c r="P237" s="78">
        <v>0</v>
      </c>
      <c r="Q237" s="79" t="s">
        <v>574</v>
      </c>
    </row>
    <row r="238" spans="2:17" ht="12" customHeight="1" x14ac:dyDescent="0.3">
      <c r="B238" s="78" t="s">
        <v>120</v>
      </c>
      <c r="C238" s="78" t="s">
        <v>794</v>
      </c>
      <c r="D238" s="90">
        <v>0.116517888</v>
      </c>
      <c r="E238" s="90">
        <v>0.16027219807427787</v>
      </c>
      <c r="F238" s="90">
        <v>0.116517888</v>
      </c>
      <c r="G238" s="90">
        <v>0.16027219807427787</v>
      </c>
      <c r="H238" s="79" t="s">
        <v>360</v>
      </c>
      <c r="I238" s="78" t="s">
        <v>364</v>
      </c>
      <c r="J238" s="79" t="s">
        <v>362</v>
      </c>
      <c r="K238" s="78" t="s">
        <v>363</v>
      </c>
      <c r="L238" s="79" t="s">
        <v>370</v>
      </c>
      <c r="M238" s="78" t="s">
        <v>415</v>
      </c>
      <c r="N238" s="78" t="s">
        <v>376</v>
      </c>
      <c r="O238" s="78">
        <v>1</v>
      </c>
      <c r="P238" s="78">
        <v>0</v>
      </c>
      <c r="Q238" s="79" t="s">
        <v>574</v>
      </c>
    </row>
    <row r="239" spans="2:17" ht="12" customHeight="1" x14ac:dyDescent="0.3">
      <c r="B239" s="78" t="s">
        <v>135</v>
      </c>
      <c r="C239" s="78" t="s">
        <v>795</v>
      </c>
      <c r="D239" s="90">
        <v>7.8674999999999995E-3</v>
      </c>
      <c r="E239" s="90">
        <v>1.0821870701513067E-2</v>
      </c>
      <c r="F239" s="90">
        <v>7.8674999999999995E-3</v>
      </c>
      <c r="G239" s="90">
        <v>1.0821870701513067E-2</v>
      </c>
      <c r="H239" s="79" t="s">
        <v>360</v>
      </c>
      <c r="I239" s="78" t="s">
        <v>364</v>
      </c>
      <c r="J239" s="79" t="s">
        <v>362</v>
      </c>
      <c r="K239" s="78" t="s">
        <v>363</v>
      </c>
      <c r="L239" s="79" t="s">
        <v>371</v>
      </c>
      <c r="M239" s="78" t="s">
        <v>376</v>
      </c>
      <c r="N239" s="78" t="s">
        <v>376</v>
      </c>
      <c r="O239" s="78">
        <v>0</v>
      </c>
      <c r="P239" s="78">
        <v>0</v>
      </c>
      <c r="Q239" s="79" t="s">
        <v>577</v>
      </c>
    </row>
    <row r="240" spans="2:17" ht="12" customHeight="1" x14ac:dyDescent="0.3">
      <c r="B240" s="78" t="s">
        <v>135</v>
      </c>
      <c r="C240" s="78" t="s">
        <v>795</v>
      </c>
      <c r="D240" s="90">
        <v>7.0807499999999995E-2</v>
      </c>
      <c r="E240" s="90">
        <v>9.7396836313617605E-2</v>
      </c>
      <c r="F240" s="90">
        <v>7.0807499999999995E-2</v>
      </c>
      <c r="G240" s="90">
        <v>9.7396836313617605E-2</v>
      </c>
      <c r="H240" s="79" t="s">
        <v>360</v>
      </c>
      <c r="I240" s="78" t="s">
        <v>364</v>
      </c>
      <c r="J240" s="79" t="s">
        <v>362</v>
      </c>
      <c r="K240" s="78" t="s">
        <v>363</v>
      </c>
      <c r="L240" s="79" t="s">
        <v>370</v>
      </c>
      <c r="M240" s="78" t="s">
        <v>376</v>
      </c>
      <c r="N240" s="78" t="s">
        <v>376</v>
      </c>
      <c r="O240" s="78">
        <v>0</v>
      </c>
      <c r="P240" s="78">
        <v>0</v>
      </c>
      <c r="Q240" s="79" t="s">
        <v>577</v>
      </c>
    </row>
    <row r="241" spans="2:17" ht="12" customHeight="1" x14ac:dyDescent="0.3">
      <c r="B241" s="78" t="s">
        <v>146</v>
      </c>
      <c r="C241" s="78" t="s">
        <v>796</v>
      </c>
      <c r="D241" s="90">
        <v>2.5</v>
      </c>
      <c r="E241" s="90">
        <v>3.4387895460797799</v>
      </c>
      <c r="F241" s="90">
        <v>2.5</v>
      </c>
      <c r="G241" s="90">
        <v>3.4387895460797799</v>
      </c>
      <c r="H241" s="79" t="s">
        <v>360</v>
      </c>
      <c r="I241" s="78" t="s">
        <v>367</v>
      </c>
      <c r="J241" s="79" t="s">
        <v>362</v>
      </c>
      <c r="K241" s="78" t="s">
        <v>363</v>
      </c>
      <c r="L241" s="79" t="s">
        <v>371</v>
      </c>
      <c r="M241" s="78" t="s">
        <v>376</v>
      </c>
      <c r="N241" s="78" t="s">
        <v>376</v>
      </c>
      <c r="O241" s="78">
        <v>0</v>
      </c>
      <c r="P241" s="78">
        <v>0</v>
      </c>
      <c r="Q241" s="79" t="s">
        <v>581</v>
      </c>
    </row>
    <row r="242" spans="2:17" ht="12" customHeight="1" x14ac:dyDescent="0.3">
      <c r="B242" s="78" t="s">
        <v>113</v>
      </c>
      <c r="C242" s="78" t="s">
        <v>797</v>
      </c>
      <c r="D242" s="90">
        <v>5.2559049999999996E-2</v>
      </c>
      <c r="E242" s="90">
        <v>7.2295804676753783E-2</v>
      </c>
      <c r="F242" s="90">
        <v>5.2559049999999996E-2</v>
      </c>
      <c r="G242" s="90">
        <v>7.2295804676753783E-2</v>
      </c>
      <c r="H242" s="79" t="s">
        <v>360</v>
      </c>
      <c r="I242" s="78" t="s">
        <v>364</v>
      </c>
      <c r="J242" s="79" t="s">
        <v>362</v>
      </c>
      <c r="K242" s="78" t="s">
        <v>363</v>
      </c>
      <c r="L242" s="79" t="s">
        <v>371</v>
      </c>
      <c r="M242" s="78" t="s">
        <v>376</v>
      </c>
      <c r="N242" s="78" t="s">
        <v>376</v>
      </c>
      <c r="O242" s="78">
        <v>0</v>
      </c>
      <c r="P242" s="78">
        <v>0</v>
      </c>
      <c r="Q242" s="79" t="s">
        <v>582</v>
      </c>
    </row>
    <row r="243" spans="2:17" ht="12" customHeight="1" x14ac:dyDescent="0.3">
      <c r="B243" s="78" t="s">
        <v>123</v>
      </c>
      <c r="C243" s="78" t="s">
        <v>798</v>
      </c>
      <c r="D243" s="90">
        <v>2.9836700000000001E-2</v>
      </c>
      <c r="E243" s="90">
        <v>4.1040852819807433E-2</v>
      </c>
      <c r="F243" s="90">
        <v>2.9836700000000001E-2</v>
      </c>
      <c r="G243" s="90">
        <v>4.1040852819807433E-2</v>
      </c>
      <c r="H243" s="79" t="s">
        <v>360</v>
      </c>
      <c r="I243" s="78" t="s">
        <v>364</v>
      </c>
      <c r="J243" s="79" t="s">
        <v>362</v>
      </c>
      <c r="K243" s="78" t="s">
        <v>363</v>
      </c>
      <c r="L243" s="79" t="s">
        <v>371</v>
      </c>
      <c r="M243" s="78" t="s">
        <v>376</v>
      </c>
      <c r="N243" s="78" t="s">
        <v>376</v>
      </c>
      <c r="O243" s="78">
        <v>0</v>
      </c>
      <c r="P243" s="78">
        <v>0</v>
      </c>
      <c r="Q243" s="79" t="s">
        <v>583</v>
      </c>
    </row>
    <row r="244" spans="2:17" ht="12" customHeight="1" x14ac:dyDescent="0.3">
      <c r="B244" s="78" t="s">
        <v>123</v>
      </c>
      <c r="C244" s="78" t="s">
        <v>798</v>
      </c>
      <c r="D244" s="90">
        <v>5.2653000000000005E-3</v>
      </c>
      <c r="E244" s="90">
        <v>7.2425034387895472E-3</v>
      </c>
      <c r="F244" s="90">
        <v>5.2653000000000005E-3</v>
      </c>
      <c r="G244" s="90">
        <v>7.2425034387895472E-3</v>
      </c>
      <c r="H244" s="79" t="s">
        <v>360</v>
      </c>
      <c r="I244" s="78" t="s">
        <v>364</v>
      </c>
      <c r="J244" s="79" t="s">
        <v>362</v>
      </c>
      <c r="K244" s="78" t="s">
        <v>363</v>
      </c>
      <c r="L244" s="79" t="s">
        <v>370</v>
      </c>
      <c r="M244" s="78" t="s">
        <v>376</v>
      </c>
      <c r="N244" s="78" t="s">
        <v>376</v>
      </c>
      <c r="O244" s="78">
        <v>0</v>
      </c>
      <c r="P244" s="78">
        <v>0</v>
      </c>
      <c r="Q244" s="79" t="s">
        <v>583</v>
      </c>
    </row>
    <row r="245" spans="2:17" ht="12" customHeight="1" x14ac:dyDescent="0.3">
      <c r="B245" s="78" t="s">
        <v>111</v>
      </c>
      <c r="C245" s="78" t="s">
        <v>799</v>
      </c>
      <c r="D245" s="90">
        <v>2.1135000000000002</v>
      </c>
      <c r="E245" s="90">
        <v>2.9071526822558464</v>
      </c>
      <c r="F245" s="90">
        <v>2.1135000000000002</v>
      </c>
      <c r="G245" s="90">
        <v>2.9071526822558464</v>
      </c>
      <c r="H245" s="79" t="s">
        <v>360</v>
      </c>
      <c r="I245" s="78" t="s">
        <v>367</v>
      </c>
      <c r="J245" s="79" t="s">
        <v>362</v>
      </c>
      <c r="K245" s="78" t="s">
        <v>363</v>
      </c>
      <c r="L245" s="79" t="s">
        <v>371</v>
      </c>
      <c r="M245" s="78" t="s">
        <v>376</v>
      </c>
      <c r="N245" s="78" t="s">
        <v>376</v>
      </c>
      <c r="O245" s="78">
        <v>0</v>
      </c>
      <c r="P245" s="78">
        <v>0</v>
      </c>
      <c r="Q245" s="79" t="s">
        <v>584</v>
      </c>
    </row>
    <row r="246" spans="2:17" ht="12" customHeight="1" x14ac:dyDescent="0.3">
      <c r="B246" s="78" t="s">
        <v>111</v>
      </c>
      <c r="C246" s="78" t="s">
        <v>799</v>
      </c>
      <c r="D246" s="90">
        <v>2.1135000000000002</v>
      </c>
      <c r="E246" s="90">
        <v>2.9071526822558464</v>
      </c>
      <c r="F246" s="90">
        <v>2.1135000000000002</v>
      </c>
      <c r="G246" s="90">
        <v>2.9071526822558464</v>
      </c>
      <c r="H246" s="79" t="s">
        <v>360</v>
      </c>
      <c r="I246" s="78" t="s">
        <v>367</v>
      </c>
      <c r="J246" s="79" t="s">
        <v>362</v>
      </c>
      <c r="K246" s="78" t="s">
        <v>363</v>
      </c>
      <c r="L246" s="79" t="s">
        <v>370</v>
      </c>
      <c r="M246" s="78" t="s">
        <v>376</v>
      </c>
      <c r="N246" s="78" t="s">
        <v>376</v>
      </c>
      <c r="O246" s="78">
        <v>0</v>
      </c>
      <c r="P246" s="78">
        <v>0</v>
      </c>
      <c r="Q246" s="79" t="s">
        <v>584</v>
      </c>
    </row>
    <row r="247" spans="2:17" ht="12" customHeight="1" x14ac:dyDescent="0.3">
      <c r="B247" s="99" t="s">
        <v>113</v>
      </c>
      <c r="C247" s="100" t="s">
        <v>800</v>
      </c>
      <c r="D247" s="90">
        <v>2.0879999999999999E-2</v>
      </c>
      <c r="E247" s="90">
        <v>2.8720770288858322E-2</v>
      </c>
      <c r="F247" s="90">
        <v>2.0879999999999999E-2</v>
      </c>
      <c r="G247" s="90">
        <v>2.8720770288858322E-2</v>
      </c>
      <c r="H247" s="79" t="s">
        <v>360</v>
      </c>
      <c r="I247" s="78" t="s">
        <v>364</v>
      </c>
      <c r="J247" s="79" t="s">
        <v>362</v>
      </c>
      <c r="K247" s="78" t="s">
        <v>363</v>
      </c>
      <c r="L247" s="79" t="s">
        <v>371</v>
      </c>
      <c r="M247" s="78" t="s">
        <v>376</v>
      </c>
      <c r="N247" s="78" t="s">
        <v>376</v>
      </c>
      <c r="O247" s="78">
        <v>0</v>
      </c>
      <c r="P247" s="78">
        <v>0</v>
      </c>
      <c r="Q247" s="79"/>
    </row>
    <row r="248" spans="2:17" ht="12" customHeight="1" x14ac:dyDescent="0.3">
      <c r="B248" s="99" t="s">
        <v>113</v>
      </c>
      <c r="C248" s="100" t="s">
        <v>800</v>
      </c>
      <c r="D248" s="90">
        <v>2.0879999999999999E-2</v>
      </c>
      <c r="E248" s="90">
        <v>2.8720770288858322E-2</v>
      </c>
      <c r="F248" s="90">
        <v>2.0879999999999999E-2</v>
      </c>
      <c r="G248" s="90">
        <v>2.8720770288858322E-2</v>
      </c>
      <c r="H248" s="79" t="s">
        <v>360</v>
      </c>
      <c r="I248" s="78" t="s">
        <v>364</v>
      </c>
      <c r="J248" s="79" t="s">
        <v>362</v>
      </c>
      <c r="K248" s="78" t="s">
        <v>363</v>
      </c>
      <c r="L248" s="79" t="s">
        <v>370</v>
      </c>
      <c r="M248" s="78" t="s">
        <v>376</v>
      </c>
      <c r="N248" s="78" t="s">
        <v>376</v>
      </c>
      <c r="O248" s="78">
        <v>0</v>
      </c>
      <c r="P248" s="78">
        <v>0</v>
      </c>
      <c r="Q248" s="79"/>
    </row>
    <row r="249" spans="2:17" ht="12" customHeight="1" x14ac:dyDescent="0.3">
      <c r="B249" s="99" t="s">
        <v>801</v>
      </c>
      <c r="C249" s="100" t="s">
        <v>802</v>
      </c>
      <c r="D249" s="90">
        <v>5.0624000000000002E-2</v>
      </c>
      <c r="E249" s="90">
        <v>6.9634112792297115E-2</v>
      </c>
      <c r="F249" s="90">
        <v>5.0624000000000002E-2</v>
      </c>
      <c r="G249" s="90">
        <v>6.9634112792297115E-2</v>
      </c>
      <c r="H249" s="79" t="s">
        <v>360</v>
      </c>
      <c r="I249" s="78" t="s">
        <v>364</v>
      </c>
      <c r="J249" s="79" t="s">
        <v>362</v>
      </c>
      <c r="K249" s="78" t="s">
        <v>363</v>
      </c>
      <c r="L249" s="79" t="s">
        <v>371</v>
      </c>
      <c r="M249" s="78" t="s">
        <v>376</v>
      </c>
      <c r="N249" s="78" t="s">
        <v>376</v>
      </c>
      <c r="O249" s="78">
        <v>0</v>
      </c>
      <c r="P249" s="78">
        <v>0</v>
      </c>
      <c r="Q249" s="79"/>
    </row>
    <row r="250" spans="2:17" ht="12" customHeight="1" x14ac:dyDescent="0.3">
      <c r="B250" s="99" t="s">
        <v>801</v>
      </c>
      <c r="C250" s="100" t="s">
        <v>802</v>
      </c>
      <c r="D250" s="90">
        <v>5.0624000000000002E-2</v>
      </c>
      <c r="E250" s="90">
        <v>6.9634112792297115E-2</v>
      </c>
      <c r="F250" s="90">
        <v>5.0624000000000002E-2</v>
      </c>
      <c r="G250" s="90">
        <v>6.9634112792297115E-2</v>
      </c>
      <c r="H250" s="79" t="s">
        <v>360</v>
      </c>
      <c r="I250" s="78" t="s">
        <v>364</v>
      </c>
      <c r="J250" s="79" t="s">
        <v>362</v>
      </c>
      <c r="K250" s="78" t="s">
        <v>363</v>
      </c>
      <c r="L250" s="79" t="s">
        <v>370</v>
      </c>
      <c r="M250" s="78" t="s">
        <v>376</v>
      </c>
      <c r="N250" s="78" t="s">
        <v>376</v>
      </c>
      <c r="O250" s="78">
        <v>0</v>
      </c>
      <c r="P250" s="78">
        <v>0</v>
      </c>
      <c r="Q250" s="79"/>
    </row>
    <row r="251" spans="2:17" ht="12" customHeight="1" x14ac:dyDescent="0.3">
      <c r="B251" s="99" t="s">
        <v>803</v>
      </c>
      <c r="C251" s="100" t="s">
        <v>804</v>
      </c>
      <c r="D251" s="90">
        <v>1.0133E-2</v>
      </c>
      <c r="E251" s="90">
        <v>1.3938101788170563E-2</v>
      </c>
      <c r="F251" s="90">
        <v>1.0133E-2</v>
      </c>
      <c r="G251" s="90">
        <v>1.3938101788170563E-2</v>
      </c>
      <c r="H251" s="79" t="s">
        <v>360</v>
      </c>
      <c r="I251" s="78" t="s">
        <v>364</v>
      </c>
      <c r="J251" s="79" t="s">
        <v>362</v>
      </c>
      <c r="K251" s="78" t="s">
        <v>363</v>
      </c>
      <c r="L251" s="79" t="s">
        <v>371</v>
      </c>
      <c r="M251" s="78" t="s">
        <v>376</v>
      </c>
      <c r="N251" s="78" t="s">
        <v>376</v>
      </c>
      <c r="O251" s="78">
        <v>0</v>
      </c>
      <c r="P251" s="78">
        <v>0</v>
      </c>
      <c r="Q251" s="79"/>
    </row>
    <row r="252" spans="2:17" ht="12" customHeight="1" x14ac:dyDescent="0.3">
      <c r="B252" s="99" t="s">
        <v>803</v>
      </c>
      <c r="C252" s="100" t="s">
        <v>804</v>
      </c>
      <c r="D252" s="90">
        <v>1.0133E-2</v>
      </c>
      <c r="E252" s="90">
        <v>1.3938101788170563E-2</v>
      </c>
      <c r="F252" s="90">
        <v>1.0133E-2</v>
      </c>
      <c r="G252" s="90">
        <v>1.3938101788170563E-2</v>
      </c>
      <c r="H252" s="79" t="s">
        <v>360</v>
      </c>
      <c r="I252" s="78" t="s">
        <v>364</v>
      </c>
      <c r="J252" s="79" t="s">
        <v>362</v>
      </c>
      <c r="K252" s="78" t="s">
        <v>363</v>
      </c>
      <c r="L252" s="79" t="s">
        <v>370</v>
      </c>
      <c r="M252" s="78" t="s">
        <v>376</v>
      </c>
      <c r="N252" s="78" t="s">
        <v>376</v>
      </c>
      <c r="O252" s="78">
        <v>0</v>
      </c>
      <c r="P252" s="78">
        <v>0</v>
      </c>
      <c r="Q252" s="79"/>
    </row>
    <row r="253" spans="2:17" ht="12" customHeight="1" x14ac:dyDescent="0.3">
      <c r="B253" s="99" t="s">
        <v>805</v>
      </c>
      <c r="C253" s="100" t="s">
        <v>806</v>
      </c>
      <c r="D253" s="90">
        <v>6.6729999999999998E-2</v>
      </c>
      <c r="E253" s="90">
        <v>9.1788170563961491E-2</v>
      </c>
      <c r="F253" s="90">
        <v>6.6729999999999998E-2</v>
      </c>
      <c r="G253" s="90">
        <v>9.1788170563961491E-2</v>
      </c>
      <c r="H253" s="79" t="s">
        <v>360</v>
      </c>
      <c r="I253" s="78" t="s">
        <v>364</v>
      </c>
      <c r="J253" s="79" t="s">
        <v>362</v>
      </c>
      <c r="K253" s="78" t="s">
        <v>363</v>
      </c>
      <c r="L253" s="79" t="s">
        <v>371</v>
      </c>
      <c r="M253" s="78" t="s">
        <v>376</v>
      </c>
      <c r="N253" s="78" t="s">
        <v>376</v>
      </c>
      <c r="O253" s="78">
        <v>0</v>
      </c>
      <c r="P253" s="78">
        <v>0</v>
      </c>
      <c r="Q253" s="79"/>
    </row>
    <row r="254" spans="2:17" ht="12" customHeight="1" x14ac:dyDescent="0.3">
      <c r="B254" s="99" t="s">
        <v>805</v>
      </c>
      <c r="C254" s="100" t="s">
        <v>806</v>
      </c>
      <c r="D254" s="90">
        <v>6.6729999999999998E-2</v>
      </c>
      <c r="E254" s="90">
        <v>9.1788170563961491E-2</v>
      </c>
      <c r="F254" s="90">
        <v>6.6729999999999998E-2</v>
      </c>
      <c r="G254" s="90">
        <v>9.1788170563961491E-2</v>
      </c>
      <c r="H254" s="79" t="s">
        <v>360</v>
      </c>
      <c r="I254" s="78" t="s">
        <v>364</v>
      </c>
      <c r="J254" s="79" t="s">
        <v>362</v>
      </c>
      <c r="K254" s="78" t="s">
        <v>363</v>
      </c>
      <c r="L254" s="79" t="s">
        <v>370</v>
      </c>
      <c r="M254" s="78" t="s">
        <v>376</v>
      </c>
      <c r="N254" s="78" t="s">
        <v>376</v>
      </c>
      <c r="O254" s="78">
        <v>0</v>
      </c>
      <c r="P254" s="78">
        <v>0</v>
      </c>
      <c r="Q254" s="79"/>
    </row>
    <row r="255" spans="2:17" ht="12" customHeight="1" x14ac:dyDescent="0.3">
      <c r="B255" s="99" t="s">
        <v>114</v>
      </c>
      <c r="C255" s="100" t="s">
        <v>807</v>
      </c>
      <c r="D255" s="90">
        <v>1.6875</v>
      </c>
      <c r="E255" s="90">
        <v>2.3211829436038514</v>
      </c>
      <c r="F255" s="90">
        <v>1.6875</v>
      </c>
      <c r="G255" s="90">
        <v>2.3211829436038514</v>
      </c>
      <c r="H255" s="79" t="s">
        <v>360</v>
      </c>
      <c r="I255" s="78" t="s">
        <v>364</v>
      </c>
      <c r="J255" s="79" t="s">
        <v>362</v>
      </c>
      <c r="K255" s="78" t="s">
        <v>363</v>
      </c>
      <c r="L255" s="79" t="s">
        <v>371</v>
      </c>
      <c r="M255" s="78" t="s">
        <v>373</v>
      </c>
      <c r="N255" s="78" t="s">
        <v>376</v>
      </c>
      <c r="O255" s="78">
        <v>0</v>
      </c>
      <c r="P255" s="78">
        <v>0</v>
      </c>
      <c r="Q255" s="79"/>
    </row>
    <row r="256" spans="2:17" ht="12" customHeight="1" x14ac:dyDescent="0.3">
      <c r="B256" s="99" t="s">
        <v>114</v>
      </c>
      <c r="C256" s="100" t="s">
        <v>807</v>
      </c>
      <c r="D256" s="90">
        <v>1.6875</v>
      </c>
      <c r="E256" s="90">
        <v>2.3211829436038514</v>
      </c>
      <c r="F256" s="90">
        <v>1.6875</v>
      </c>
      <c r="G256" s="90">
        <v>2.3211829436038514</v>
      </c>
      <c r="H256" s="79" t="s">
        <v>360</v>
      </c>
      <c r="I256" s="78" t="s">
        <v>364</v>
      </c>
      <c r="J256" s="79" t="s">
        <v>362</v>
      </c>
      <c r="K256" s="78" t="s">
        <v>363</v>
      </c>
      <c r="L256" s="79" t="s">
        <v>370</v>
      </c>
      <c r="M256" s="78" t="s">
        <v>373</v>
      </c>
      <c r="N256" s="78" t="s">
        <v>376</v>
      </c>
      <c r="O256" s="78">
        <v>0</v>
      </c>
      <c r="P256" s="78">
        <v>0</v>
      </c>
      <c r="Q256" s="79"/>
    </row>
    <row r="257" spans="2:17" ht="12" customHeight="1" x14ac:dyDescent="0.3">
      <c r="B257" s="99" t="s">
        <v>111</v>
      </c>
      <c r="C257" s="100" t="s">
        <v>808</v>
      </c>
      <c r="D257" s="90">
        <v>5.8304280000000004</v>
      </c>
      <c r="E257" s="90">
        <v>8.0198459422283364</v>
      </c>
      <c r="F257" s="90">
        <v>5.8304280000000004</v>
      </c>
      <c r="G257" s="90">
        <v>8.0198459422283364</v>
      </c>
      <c r="H257" s="79" t="s">
        <v>360</v>
      </c>
      <c r="I257" s="78" t="s">
        <v>364</v>
      </c>
      <c r="J257" s="79" t="s">
        <v>362</v>
      </c>
      <c r="K257" s="78" t="s">
        <v>363</v>
      </c>
      <c r="L257" s="79" t="s">
        <v>371</v>
      </c>
      <c r="M257" s="78" t="s">
        <v>376</v>
      </c>
      <c r="N257" s="78" t="s">
        <v>376</v>
      </c>
      <c r="O257" s="78">
        <v>0</v>
      </c>
      <c r="P257" s="78">
        <v>0</v>
      </c>
      <c r="Q257" s="79"/>
    </row>
    <row r="258" spans="2:17" ht="12" customHeight="1" x14ac:dyDescent="0.3">
      <c r="B258" s="99" t="s">
        <v>111</v>
      </c>
      <c r="C258" s="100" t="s">
        <v>808</v>
      </c>
      <c r="D258" s="90">
        <v>5.8304280000000004</v>
      </c>
      <c r="E258" s="90">
        <v>8.0198459422283364</v>
      </c>
      <c r="F258" s="90">
        <v>5.8304280000000004</v>
      </c>
      <c r="G258" s="90">
        <v>8.0198459422283364</v>
      </c>
      <c r="H258" s="79" t="s">
        <v>360</v>
      </c>
      <c r="I258" s="78" t="s">
        <v>364</v>
      </c>
      <c r="J258" s="79" t="s">
        <v>362</v>
      </c>
      <c r="K258" s="78" t="s">
        <v>363</v>
      </c>
      <c r="L258" s="79" t="s">
        <v>370</v>
      </c>
      <c r="M258" s="78" t="s">
        <v>376</v>
      </c>
      <c r="N258" s="78" t="s">
        <v>376</v>
      </c>
      <c r="O258" s="78">
        <v>0</v>
      </c>
      <c r="P258" s="78">
        <v>0</v>
      </c>
      <c r="Q258" s="79"/>
    </row>
    <row r="259" spans="2:17" ht="12" customHeight="1" x14ac:dyDescent="0.3">
      <c r="B259" s="99" t="s">
        <v>111</v>
      </c>
      <c r="C259" s="100" t="s">
        <v>809</v>
      </c>
      <c r="D259" s="90">
        <v>0.97351949999999998</v>
      </c>
      <c r="E259" s="90">
        <v>1.3390914718019258</v>
      </c>
      <c r="F259" s="90">
        <v>0.97351949999999998</v>
      </c>
      <c r="G259" s="90">
        <v>1.3390914718019258</v>
      </c>
      <c r="H259" s="79" t="s">
        <v>360</v>
      </c>
      <c r="I259" s="78" t="s">
        <v>364</v>
      </c>
      <c r="J259" s="79" t="s">
        <v>362</v>
      </c>
      <c r="K259" s="78" t="s">
        <v>363</v>
      </c>
      <c r="L259" s="79" t="s">
        <v>371</v>
      </c>
      <c r="M259" s="78" t="s">
        <v>376</v>
      </c>
      <c r="N259" s="78" t="s">
        <v>376</v>
      </c>
      <c r="O259" s="78">
        <v>0</v>
      </c>
      <c r="P259" s="78">
        <v>0</v>
      </c>
      <c r="Q259" s="79"/>
    </row>
    <row r="260" spans="2:17" ht="12" customHeight="1" x14ac:dyDescent="0.3">
      <c r="B260" s="99" t="s">
        <v>111</v>
      </c>
      <c r="C260" s="100" t="s">
        <v>809</v>
      </c>
      <c r="D260" s="90">
        <v>0.97351949999999998</v>
      </c>
      <c r="E260" s="90">
        <v>1.3390914718019258</v>
      </c>
      <c r="F260" s="90">
        <v>0.97351949999999998</v>
      </c>
      <c r="G260" s="90">
        <v>1.3390914718019258</v>
      </c>
      <c r="H260" s="79" t="s">
        <v>360</v>
      </c>
      <c r="I260" s="78" t="s">
        <v>364</v>
      </c>
      <c r="J260" s="79" t="s">
        <v>362</v>
      </c>
      <c r="K260" s="78" t="s">
        <v>363</v>
      </c>
      <c r="L260" s="79" t="s">
        <v>370</v>
      </c>
      <c r="M260" s="78" t="s">
        <v>376</v>
      </c>
      <c r="N260" s="78" t="s">
        <v>376</v>
      </c>
      <c r="O260" s="78">
        <v>0</v>
      </c>
      <c r="P260" s="78">
        <v>0</v>
      </c>
      <c r="Q260" s="79"/>
    </row>
    <row r="261" spans="2:17" ht="12" customHeight="1" x14ac:dyDescent="0.3">
      <c r="B261" s="99" t="s">
        <v>111</v>
      </c>
      <c r="C261" s="100" t="s">
        <v>810</v>
      </c>
      <c r="D261" s="90">
        <v>49.5</v>
      </c>
      <c r="E261" s="90">
        <v>68.010000000000005</v>
      </c>
      <c r="F261" s="90">
        <v>49.5</v>
      </c>
      <c r="G261" s="90">
        <v>68.010000000000005</v>
      </c>
      <c r="H261" s="79" t="s">
        <v>360</v>
      </c>
      <c r="I261" s="78" t="s">
        <v>364</v>
      </c>
      <c r="J261" s="79" t="s">
        <v>362</v>
      </c>
      <c r="K261" s="78" t="s">
        <v>363</v>
      </c>
      <c r="L261" s="79" t="s">
        <v>371</v>
      </c>
      <c r="M261" s="78" t="s">
        <v>376</v>
      </c>
      <c r="N261" s="78" t="s">
        <v>376</v>
      </c>
      <c r="O261" s="78">
        <v>0</v>
      </c>
      <c r="P261" s="78">
        <v>0</v>
      </c>
      <c r="Q261" s="79"/>
    </row>
    <row r="262" spans="2:17" ht="12" customHeight="1" x14ac:dyDescent="0.3">
      <c r="B262" s="99" t="s">
        <v>111</v>
      </c>
      <c r="C262" s="100" t="s">
        <v>810</v>
      </c>
      <c r="D262" s="90">
        <v>49.5</v>
      </c>
      <c r="E262" s="90">
        <v>68.010000000000005</v>
      </c>
      <c r="F262" s="90">
        <v>49.5</v>
      </c>
      <c r="G262" s="90">
        <v>68.010000000000005</v>
      </c>
      <c r="H262" s="79" t="s">
        <v>360</v>
      </c>
      <c r="I262" s="78" t="s">
        <v>364</v>
      </c>
      <c r="J262" s="79" t="s">
        <v>362</v>
      </c>
      <c r="K262" s="78" t="s">
        <v>363</v>
      </c>
      <c r="L262" s="79" t="s">
        <v>370</v>
      </c>
      <c r="M262" s="78" t="s">
        <v>376</v>
      </c>
      <c r="N262" s="78" t="s">
        <v>376</v>
      </c>
      <c r="O262" s="78">
        <v>0</v>
      </c>
      <c r="P262" s="78">
        <v>0</v>
      </c>
      <c r="Q262" s="79"/>
    </row>
    <row r="264" spans="2:17" ht="12" customHeight="1" x14ac:dyDescent="0.25">
      <c r="B264" s="1" t="s">
        <v>150</v>
      </c>
    </row>
    <row r="265" spans="2:17" ht="12" customHeight="1" x14ac:dyDescent="0.25">
      <c r="B265" s="1" t="s">
        <v>151</v>
      </c>
    </row>
    <row r="266" spans="2:17" ht="12" customHeight="1" x14ac:dyDescent="0.25">
      <c r="B266" s="1" t="s">
        <v>152</v>
      </c>
    </row>
    <row r="267" spans="2:17" ht="12" customHeight="1" x14ac:dyDescent="0.25">
      <c r="B267" s="1" t="s">
        <v>153</v>
      </c>
    </row>
    <row r="268" spans="2:17" ht="12" customHeight="1" x14ac:dyDescent="0.25">
      <c r="B268" s="1" t="s">
        <v>154</v>
      </c>
    </row>
    <row r="269" spans="2:17" ht="12" customHeight="1" x14ac:dyDescent="0.25">
      <c r="B269" s="1" t="s">
        <v>155</v>
      </c>
    </row>
    <row r="270" spans="2:17" ht="12" customHeight="1" x14ac:dyDescent="0.25">
      <c r="B270" s="1" t="s">
        <v>156</v>
      </c>
    </row>
    <row r="271" spans="2:17" ht="12" customHeight="1" x14ac:dyDescent="0.25">
      <c r="B271" s="1" t="s">
        <v>157</v>
      </c>
    </row>
    <row r="272" spans="2:17" ht="12" customHeight="1" x14ac:dyDescent="0.25">
      <c r="B272" s="1" t="s">
        <v>158</v>
      </c>
    </row>
    <row r="273" spans="2:2" ht="12" customHeight="1" x14ac:dyDescent="0.25">
      <c r="B273" s="1" t="s">
        <v>159</v>
      </c>
    </row>
    <row r="274" spans="2:2" ht="12" customHeight="1" x14ac:dyDescent="0.25">
      <c r="B274" s="1" t="s">
        <v>160</v>
      </c>
    </row>
    <row r="275" spans="2:2" ht="12" customHeight="1" x14ac:dyDescent="0.25">
      <c r="B275" s="1" t="s">
        <v>161</v>
      </c>
    </row>
    <row r="276" spans="2:2" ht="12" customHeight="1" x14ac:dyDescent="0.25">
      <c r="B276" s="1" t="s">
        <v>162</v>
      </c>
    </row>
    <row r="277" spans="2:2" ht="12" customHeight="1" x14ac:dyDescent="0.25">
      <c r="B277" s="1" t="s">
        <v>163</v>
      </c>
    </row>
    <row r="279" spans="2:2" ht="12" customHeight="1" x14ac:dyDescent="0.25">
      <c r="B279" s="1" t="s">
        <v>46</v>
      </c>
    </row>
    <row r="280" spans="2:2" ht="12" customHeight="1" x14ac:dyDescent="0.25">
      <c r="B280" s="1" t="s">
        <v>164</v>
      </c>
    </row>
    <row r="281" spans="2:2" ht="12" customHeight="1" x14ac:dyDescent="0.25">
      <c r="B281" s="1" t="s">
        <v>165</v>
      </c>
    </row>
  </sheetData>
  <autoFilter ref="B7:Q262" xr:uid="{00000000-0001-0000-0200-000000000000}">
    <filterColumn colId="8">
      <filters>
        <filter val="ODA"/>
      </filters>
    </filterColumn>
  </autoFilter>
  <mergeCells count="5">
    <mergeCell ref="B32:B35"/>
    <mergeCell ref="Q32:Q35"/>
    <mergeCell ref="C17:C24"/>
    <mergeCell ref="Q17:Q24"/>
    <mergeCell ref="Q44:Q45"/>
  </mergeCells>
  <hyperlinks>
    <hyperlink ref="B5" location="'Index sheet'!A1" display="Back to index" xr:uid="{00000000-0004-0000-0200-000000000000}"/>
  </hyperlinks>
  <pageMargins left="0.7" right="0.7" top="0.75" bottom="0.75" header="0.3" footer="0.3"/>
  <pageSetup paperSize="9" orientation="portrait"/>
  <ignoredErrors>
    <ignoredError sqref="A1:Q2 A10:A42 A4:Q9 A3:B3 D3:Q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8"/>
  <sheetViews>
    <sheetView showGridLines="0" topLeftCell="A27" zoomScale="60" zoomScaleNormal="60" workbookViewId="0">
      <selection activeCell="G12" sqref="G12:G28"/>
    </sheetView>
  </sheetViews>
  <sheetFormatPr defaultColWidth="9.1796875" defaultRowHeight="12" customHeight="1" x14ac:dyDescent="0.25"/>
  <cols>
    <col min="1" max="1" width="2.26953125" style="1" customWidth="1"/>
    <col min="2" max="2" width="27.453125" style="1" customWidth="1"/>
    <col min="3" max="23" width="9.1796875" style="1" customWidth="1"/>
    <col min="24" max="24" width="10.1796875" style="1" customWidth="1"/>
    <col min="25" max="25" width="10.26953125" style="1" customWidth="1"/>
    <col min="26" max="26" width="20.453125" style="1" customWidth="1"/>
    <col min="27" max="27" width="9.1796875" style="1" customWidth="1"/>
    <col min="28" max="16384" width="9.1796875" style="1"/>
  </cols>
  <sheetData>
    <row r="1" spans="1:26" ht="16" customHeight="1" x14ac:dyDescent="0.3">
      <c r="B1" s="8" t="s">
        <v>50</v>
      </c>
    </row>
    <row r="2" spans="1:26" ht="16" customHeight="1" x14ac:dyDescent="0.3">
      <c r="B2" s="7" t="s">
        <v>23</v>
      </c>
      <c r="J2" s="1" t="s">
        <v>24</v>
      </c>
      <c r="K2" s="1" t="s">
        <v>51</v>
      </c>
    </row>
    <row r="3" spans="1:26" ht="16" customHeight="1" x14ac:dyDescent="0.3">
      <c r="B3" s="10" t="s">
        <v>26</v>
      </c>
      <c r="C3" s="77" t="s">
        <v>110</v>
      </c>
    </row>
    <row r="4" spans="1:26" ht="16" customHeight="1" x14ac:dyDescent="0.25">
      <c r="B4" s="11"/>
      <c r="C4" s="11"/>
    </row>
    <row r="5" spans="1:26" ht="11.5" x14ac:dyDescent="0.25">
      <c r="B5" s="12" t="s">
        <v>27</v>
      </c>
    </row>
    <row r="6" spans="1:26" ht="11.5" x14ac:dyDescent="0.25">
      <c r="B6" s="9"/>
    </row>
    <row r="7" spans="1:26" s="19" customFormat="1" ht="73.5" customHeight="1" x14ac:dyDescent="0.25">
      <c r="B7" s="38" t="s">
        <v>52</v>
      </c>
      <c r="C7" s="39" t="s">
        <v>53</v>
      </c>
      <c r="D7" s="39"/>
      <c r="E7" s="39"/>
      <c r="F7" s="39"/>
      <c r="G7" s="39"/>
      <c r="H7" s="39"/>
      <c r="I7" s="39"/>
      <c r="J7" s="39"/>
      <c r="K7" s="39"/>
      <c r="L7" s="39"/>
      <c r="M7" s="39"/>
      <c r="N7" s="39"/>
      <c r="O7" s="14" t="s">
        <v>54</v>
      </c>
      <c r="P7" s="14" t="s">
        <v>55</v>
      </c>
      <c r="Q7" s="14" t="s">
        <v>31</v>
      </c>
      <c r="R7" s="14" t="s">
        <v>32</v>
      </c>
      <c r="S7" s="14" t="s">
        <v>33</v>
      </c>
      <c r="T7" s="14" t="s">
        <v>56</v>
      </c>
      <c r="U7" s="14" t="s">
        <v>35</v>
      </c>
      <c r="V7" s="14" t="s">
        <v>57</v>
      </c>
      <c r="W7" s="14" t="s">
        <v>58</v>
      </c>
      <c r="X7" s="14" t="s">
        <v>59</v>
      </c>
      <c r="Y7" s="18" t="s">
        <v>60</v>
      </c>
      <c r="Z7" s="14" t="s">
        <v>61</v>
      </c>
    </row>
    <row r="8" spans="1:26" s="19" customFormat="1" ht="21" customHeight="1" x14ac:dyDescent="0.25">
      <c r="B8" s="40"/>
      <c r="C8" s="39" t="s">
        <v>62</v>
      </c>
      <c r="D8" s="39"/>
      <c r="E8" s="39"/>
      <c r="F8" s="39"/>
      <c r="G8" s="39"/>
      <c r="H8" s="39"/>
      <c r="I8" s="39"/>
      <c r="J8" s="39"/>
      <c r="K8" s="39" t="s">
        <v>63</v>
      </c>
      <c r="L8" s="39"/>
      <c r="M8" s="39"/>
      <c r="N8" s="39"/>
      <c r="O8" s="20"/>
      <c r="P8" s="20"/>
      <c r="Q8" s="20"/>
      <c r="R8" s="20"/>
      <c r="S8" s="20"/>
      <c r="T8" s="20"/>
      <c r="U8" s="20"/>
      <c r="V8" s="20"/>
      <c r="W8" s="20"/>
      <c r="X8" s="20"/>
      <c r="Y8" s="23"/>
      <c r="Z8" s="20"/>
    </row>
    <row r="9" spans="1:26" s="19" customFormat="1" ht="29.25" customHeight="1" x14ac:dyDescent="0.25">
      <c r="B9" s="40"/>
      <c r="C9" s="39" t="s">
        <v>64</v>
      </c>
      <c r="D9" s="39"/>
      <c r="E9" s="39"/>
      <c r="F9" s="39"/>
      <c r="G9" s="39" t="s">
        <v>65</v>
      </c>
      <c r="H9" s="39"/>
      <c r="I9" s="39"/>
      <c r="J9" s="39"/>
      <c r="K9" s="39" t="s">
        <v>65</v>
      </c>
      <c r="L9" s="39"/>
      <c r="M9" s="39"/>
      <c r="N9" s="39"/>
      <c r="O9" s="20"/>
      <c r="P9" s="20"/>
      <c r="Q9" s="20"/>
      <c r="R9" s="20"/>
      <c r="S9" s="20"/>
      <c r="T9" s="20"/>
      <c r="U9" s="20"/>
      <c r="V9" s="20"/>
      <c r="W9" s="20"/>
      <c r="X9" s="20"/>
      <c r="Y9" s="23"/>
      <c r="Z9" s="20"/>
    </row>
    <row r="10" spans="1:26" s="19" customFormat="1" ht="23.5" customHeight="1" x14ac:dyDescent="0.25">
      <c r="B10" s="40"/>
      <c r="C10" s="41" t="s">
        <v>41</v>
      </c>
      <c r="D10" s="41"/>
      <c r="E10" s="41" t="s">
        <v>42</v>
      </c>
      <c r="F10" s="41"/>
      <c r="G10" s="41" t="s">
        <v>41</v>
      </c>
      <c r="H10" s="41"/>
      <c r="I10" s="41" t="s">
        <v>42</v>
      </c>
      <c r="J10" s="41"/>
      <c r="K10" s="41" t="s">
        <v>41</v>
      </c>
      <c r="L10" s="41"/>
      <c r="M10" s="41" t="s">
        <v>42</v>
      </c>
      <c r="N10" s="41"/>
      <c r="O10" s="20"/>
      <c r="P10" s="20"/>
      <c r="Q10" s="20"/>
      <c r="R10" s="20"/>
      <c r="S10" s="20"/>
      <c r="T10" s="20"/>
      <c r="U10" s="20"/>
      <c r="V10" s="20"/>
      <c r="W10" s="20"/>
      <c r="X10" s="20"/>
      <c r="Y10" s="23"/>
      <c r="Z10" s="20"/>
    </row>
    <row r="11" spans="1:26" s="19" customFormat="1" ht="24" customHeight="1" x14ac:dyDescent="0.25">
      <c r="B11" s="40"/>
      <c r="C11" s="38" t="s">
        <v>43</v>
      </c>
      <c r="D11" s="42" t="s">
        <v>44</v>
      </c>
      <c r="E11" s="38" t="s">
        <v>43</v>
      </c>
      <c r="F11" s="42" t="s">
        <v>44</v>
      </c>
      <c r="G11" s="38" t="s">
        <v>43</v>
      </c>
      <c r="H11" s="42" t="s">
        <v>44</v>
      </c>
      <c r="I11" s="38" t="s">
        <v>43</v>
      </c>
      <c r="J11" s="42" t="s">
        <v>44</v>
      </c>
      <c r="K11" s="38" t="s">
        <v>43</v>
      </c>
      <c r="L11" s="42" t="s">
        <v>44</v>
      </c>
      <c r="M11" s="38" t="s">
        <v>43</v>
      </c>
      <c r="N11" s="42" t="s">
        <v>44</v>
      </c>
      <c r="O11" s="24"/>
      <c r="P11" s="24"/>
      <c r="Q11" s="24"/>
      <c r="R11" s="24"/>
      <c r="S11" s="24"/>
      <c r="T11" s="24"/>
      <c r="U11" s="24"/>
      <c r="V11" s="24"/>
      <c r="W11" s="24"/>
      <c r="X11" s="24"/>
      <c r="Y11" s="27"/>
      <c r="Z11" s="20"/>
    </row>
    <row r="12" spans="1:26" ht="299" x14ac:dyDescent="0.3">
      <c r="A12" s="43"/>
      <c r="B12" s="78" t="s">
        <v>811</v>
      </c>
      <c r="C12" s="78"/>
      <c r="D12" s="78"/>
      <c r="E12" s="78"/>
      <c r="F12" s="78"/>
      <c r="G12" s="90">
        <v>141.66999999999999</v>
      </c>
      <c r="H12" s="90">
        <f>G12/0.811</f>
        <v>174.68557336621453</v>
      </c>
      <c r="I12" s="90">
        <v>141.66999999999999</v>
      </c>
      <c r="J12" s="90">
        <f>I12/0.811</f>
        <v>174.68557336621453</v>
      </c>
      <c r="K12" s="78"/>
      <c r="L12" s="78"/>
      <c r="M12" s="78"/>
      <c r="N12" s="78"/>
      <c r="O12" s="78" t="s">
        <v>812</v>
      </c>
      <c r="P12" s="79" t="s">
        <v>813</v>
      </c>
      <c r="Q12" s="78" t="s">
        <v>360</v>
      </c>
      <c r="R12" s="78" t="s">
        <v>814</v>
      </c>
      <c r="S12" s="78" t="s">
        <v>362</v>
      </c>
      <c r="T12" s="79" t="s">
        <v>363</v>
      </c>
      <c r="U12" s="78" t="s">
        <v>370</v>
      </c>
      <c r="V12" s="79" t="s">
        <v>373</v>
      </c>
      <c r="W12" s="79" t="s">
        <v>379</v>
      </c>
      <c r="X12" s="78">
        <v>0</v>
      </c>
      <c r="Y12" s="78">
        <v>1</v>
      </c>
      <c r="Z12" s="79" t="s">
        <v>815</v>
      </c>
    </row>
    <row r="13" spans="1:26" ht="91" x14ac:dyDescent="0.3">
      <c r="A13" s="43"/>
      <c r="B13" s="78" t="s">
        <v>816</v>
      </c>
      <c r="C13" s="78"/>
      <c r="D13" s="78"/>
      <c r="E13" s="78"/>
      <c r="F13" s="78"/>
      <c r="G13" s="90">
        <v>2.4300000000000002</v>
      </c>
      <c r="H13" s="90">
        <f>G13/0.811</f>
        <v>2.9963008631319359</v>
      </c>
      <c r="I13" s="90">
        <v>2.4300000000000002</v>
      </c>
      <c r="J13" s="90">
        <f>I13/0.811</f>
        <v>2.9963008631319359</v>
      </c>
      <c r="K13" s="78"/>
      <c r="L13" s="78"/>
      <c r="M13" s="78"/>
      <c r="N13" s="78"/>
      <c r="O13" s="78" t="s">
        <v>816</v>
      </c>
      <c r="P13" s="79" t="s">
        <v>817</v>
      </c>
      <c r="Q13" s="78" t="s">
        <v>360</v>
      </c>
      <c r="R13" s="78" t="s">
        <v>814</v>
      </c>
      <c r="S13" s="78" t="s">
        <v>362</v>
      </c>
      <c r="T13" s="78" t="s">
        <v>363</v>
      </c>
      <c r="U13" s="78" t="s">
        <v>376</v>
      </c>
      <c r="V13" s="78" t="s">
        <v>376</v>
      </c>
      <c r="W13" s="78"/>
      <c r="X13" s="78">
        <v>0</v>
      </c>
      <c r="Y13" s="78">
        <v>0</v>
      </c>
      <c r="Z13" s="79" t="s">
        <v>818</v>
      </c>
    </row>
    <row r="14" spans="1:26" ht="39" x14ac:dyDescent="0.3">
      <c r="B14" s="78" t="s">
        <v>819</v>
      </c>
      <c r="C14" s="78"/>
      <c r="D14" s="78"/>
      <c r="E14" s="78"/>
      <c r="F14" s="78"/>
      <c r="G14" s="90">
        <v>144.06</v>
      </c>
      <c r="H14" s="90">
        <f>G14/0.811</f>
        <v>177.63255240443897</v>
      </c>
      <c r="I14" s="90">
        <v>144.06</v>
      </c>
      <c r="J14" s="90">
        <f>I14/0.811</f>
        <v>177.63255240443897</v>
      </c>
      <c r="K14" s="78"/>
      <c r="L14" s="78"/>
      <c r="M14" s="78"/>
      <c r="N14" s="78"/>
      <c r="O14" s="78" t="s">
        <v>812</v>
      </c>
      <c r="P14" s="79" t="s">
        <v>820</v>
      </c>
      <c r="Q14" s="78" t="s">
        <v>360</v>
      </c>
      <c r="R14" s="78" t="s">
        <v>814</v>
      </c>
      <c r="S14" s="78" t="s">
        <v>362</v>
      </c>
      <c r="T14" s="78" t="s">
        <v>363</v>
      </c>
      <c r="U14" s="78" t="s">
        <v>370</v>
      </c>
      <c r="V14" s="78" t="s">
        <v>376</v>
      </c>
      <c r="W14" s="78"/>
      <c r="X14" s="78">
        <v>0</v>
      </c>
      <c r="Y14" s="78">
        <v>0</v>
      </c>
      <c r="Z14" s="184" t="s">
        <v>821</v>
      </c>
    </row>
    <row r="15" spans="1:26" ht="39" x14ac:dyDescent="0.3">
      <c r="B15" s="78" t="s">
        <v>819</v>
      </c>
      <c r="C15" s="78"/>
      <c r="D15" s="78"/>
      <c r="E15" s="78"/>
      <c r="F15" s="78"/>
      <c r="G15" s="90">
        <v>144.06</v>
      </c>
      <c r="H15" s="90">
        <f>G15/0.811</f>
        <v>177.63255240443897</v>
      </c>
      <c r="I15" s="90">
        <v>144.06</v>
      </c>
      <c r="J15" s="90">
        <f>I15/0.811</f>
        <v>177.63255240443897</v>
      </c>
      <c r="K15" s="78"/>
      <c r="L15" s="78"/>
      <c r="M15" s="78"/>
      <c r="N15" s="78"/>
      <c r="O15" s="78" t="s">
        <v>812</v>
      </c>
      <c r="P15" s="79" t="s">
        <v>820</v>
      </c>
      <c r="Q15" s="78" t="s">
        <v>360</v>
      </c>
      <c r="R15" s="78" t="s">
        <v>814</v>
      </c>
      <c r="S15" s="78" t="s">
        <v>362</v>
      </c>
      <c r="T15" s="78" t="s">
        <v>363</v>
      </c>
      <c r="U15" s="78" t="s">
        <v>371</v>
      </c>
      <c r="V15" s="78" t="s">
        <v>376</v>
      </c>
      <c r="W15" s="78"/>
      <c r="X15" s="78">
        <v>0</v>
      </c>
      <c r="Y15" s="78">
        <v>0</v>
      </c>
      <c r="Z15" s="185"/>
    </row>
    <row r="16" spans="1:26" ht="12.75" customHeight="1" x14ac:dyDescent="0.3">
      <c r="B16" s="101" t="s">
        <v>822</v>
      </c>
      <c r="C16" s="102"/>
      <c r="D16" s="102"/>
      <c r="E16" s="102"/>
      <c r="F16" s="102"/>
      <c r="G16" s="103">
        <v>15</v>
      </c>
      <c r="H16" s="103">
        <f>G16/0.811</f>
        <v>18.49568434032059</v>
      </c>
      <c r="I16" s="104">
        <v>15</v>
      </c>
      <c r="J16" s="90">
        <f>I16/0.811</f>
        <v>18.49568434032059</v>
      </c>
      <c r="K16" s="102"/>
      <c r="L16" s="102"/>
      <c r="M16" s="102"/>
      <c r="N16" s="102"/>
      <c r="O16" s="102"/>
      <c r="P16" s="102" t="s">
        <v>822</v>
      </c>
      <c r="Q16" s="105" t="s">
        <v>360</v>
      </c>
      <c r="R16" s="78" t="s">
        <v>814</v>
      </c>
      <c r="S16" s="106" t="s">
        <v>362</v>
      </c>
      <c r="T16" s="106" t="s">
        <v>363</v>
      </c>
      <c r="U16" s="105" t="s">
        <v>371</v>
      </c>
      <c r="V16" s="105" t="s">
        <v>376</v>
      </c>
      <c r="W16" s="106"/>
      <c r="X16" s="105">
        <v>0</v>
      </c>
      <c r="Y16" s="105">
        <v>0</v>
      </c>
      <c r="Z16" s="107"/>
    </row>
    <row r="17" spans="2:26" ht="12.75" customHeight="1" x14ac:dyDescent="0.3">
      <c r="B17" s="78" t="s">
        <v>823</v>
      </c>
      <c r="C17" s="78"/>
      <c r="D17" s="78"/>
      <c r="E17" s="78"/>
      <c r="F17" s="78"/>
      <c r="G17" s="90">
        <v>18.75</v>
      </c>
      <c r="H17" s="103">
        <f t="shared" ref="H17:H18" si="0">G17/0.811</f>
        <v>23.119605425400739</v>
      </c>
      <c r="I17" s="90">
        <v>18.75</v>
      </c>
      <c r="J17" s="90">
        <f t="shared" ref="J17:J28" si="1">I17/0.811</f>
        <v>23.119605425400739</v>
      </c>
      <c r="K17" s="78"/>
      <c r="L17" s="78"/>
      <c r="M17" s="78"/>
      <c r="N17" s="78"/>
      <c r="O17" s="78"/>
      <c r="P17" s="78"/>
      <c r="Q17" s="78" t="s">
        <v>360</v>
      </c>
      <c r="R17" s="78" t="s">
        <v>814</v>
      </c>
      <c r="S17" s="78" t="s">
        <v>362</v>
      </c>
      <c r="T17" s="78" t="s">
        <v>363</v>
      </c>
      <c r="U17" s="78" t="s">
        <v>370</v>
      </c>
      <c r="V17" s="78" t="s">
        <v>376</v>
      </c>
      <c r="W17" s="78" t="s">
        <v>376</v>
      </c>
      <c r="X17" s="78">
        <v>0</v>
      </c>
      <c r="Y17" s="78">
        <v>0</v>
      </c>
      <c r="Z17" s="107"/>
    </row>
    <row r="18" spans="2:26" ht="12.75" customHeight="1" x14ac:dyDescent="0.3">
      <c r="B18" s="78" t="s">
        <v>823</v>
      </c>
      <c r="C18" s="98"/>
      <c r="D18" s="98"/>
      <c r="E18" s="98"/>
      <c r="F18" s="98"/>
      <c r="G18" s="92">
        <v>18.75</v>
      </c>
      <c r="H18" s="108">
        <f t="shared" si="0"/>
        <v>23.119605425400739</v>
      </c>
      <c r="I18" s="92">
        <v>18.75</v>
      </c>
      <c r="J18" s="92">
        <f t="shared" si="1"/>
        <v>23.119605425400739</v>
      </c>
      <c r="K18" s="98"/>
      <c r="L18" s="98"/>
      <c r="M18" s="98"/>
      <c r="N18" s="98"/>
      <c r="O18" s="98"/>
      <c r="P18" s="98"/>
      <c r="Q18" s="98" t="s">
        <v>360</v>
      </c>
      <c r="R18" s="78" t="s">
        <v>814</v>
      </c>
      <c r="S18" s="98" t="s">
        <v>362</v>
      </c>
      <c r="T18" s="98" t="s">
        <v>363</v>
      </c>
      <c r="U18" s="98" t="s">
        <v>371</v>
      </c>
      <c r="V18" s="98" t="s">
        <v>376</v>
      </c>
      <c r="W18" s="98" t="s">
        <v>376</v>
      </c>
      <c r="X18" s="98">
        <v>0</v>
      </c>
      <c r="Y18" s="98">
        <v>0</v>
      </c>
      <c r="Z18" s="107"/>
    </row>
    <row r="19" spans="2:26" ht="12.75" customHeight="1" x14ac:dyDescent="0.3">
      <c r="B19" s="79" t="s">
        <v>824</v>
      </c>
      <c r="C19" s="78"/>
      <c r="D19" s="78"/>
      <c r="E19" s="78"/>
      <c r="F19" s="78"/>
      <c r="G19" s="90">
        <v>0.28399999999999997</v>
      </c>
      <c r="H19" s="109">
        <f>G19/0.811</f>
        <v>0.35018495684340317</v>
      </c>
      <c r="I19" s="90">
        <v>0.28399999999999997</v>
      </c>
      <c r="J19" s="90">
        <f t="shared" si="1"/>
        <v>0.35018495684340317</v>
      </c>
      <c r="K19" s="78"/>
      <c r="L19" s="78"/>
      <c r="M19" s="78"/>
      <c r="N19" s="78"/>
      <c r="O19" s="78"/>
      <c r="P19" s="78"/>
      <c r="Q19" s="78" t="s">
        <v>360</v>
      </c>
      <c r="R19" s="78" t="s">
        <v>814</v>
      </c>
      <c r="S19" s="78" t="s">
        <v>362</v>
      </c>
      <c r="T19" s="78" t="s">
        <v>363</v>
      </c>
      <c r="U19" s="78" t="s">
        <v>376</v>
      </c>
      <c r="V19" s="78" t="s">
        <v>376</v>
      </c>
      <c r="W19" s="78"/>
      <c r="X19" s="78">
        <v>0</v>
      </c>
      <c r="Y19" s="78">
        <v>0</v>
      </c>
      <c r="Z19" s="97"/>
    </row>
    <row r="20" spans="2:26" ht="12.75" customHeight="1" x14ac:dyDescent="0.3">
      <c r="B20" s="135" t="s">
        <v>1033</v>
      </c>
      <c r="C20" s="90">
        <v>4</v>
      </c>
      <c r="D20" s="90">
        <f t="shared" ref="D20:D24" si="2">C20/0.811</f>
        <v>4.9321824907521572</v>
      </c>
      <c r="E20" s="90">
        <v>4</v>
      </c>
      <c r="F20" s="90">
        <f t="shared" ref="F20:F28" si="3">E20/0.811</f>
        <v>4.9321824907521572</v>
      </c>
      <c r="G20" s="90">
        <v>4</v>
      </c>
      <c r="H20" s="90">
        <f t="shared" ref="H20:H28" si="4">G20/0.811</f>
        <v>4.9321824907521572</v>
      </c>
      <c r="I20" s="90">
        <v>4</v>
      </c>
      <c r="J20" s="90">
        <f t="shared" si="1"/>
        <v>4.9321824907521572</v>
      </c>
      <c r="K20" s="78"/>
      <c r="L20" s="78"/>
      <c r="M20" s="78"/>
      <c r="N20" s="78"/>
      <c r="O20" s="112" t="s">
        <v>1034</v>
      </c>
      <c r="P20" s="78" t="s">
        <v>1035</v>
      </c>
      <c r="Q20" s="78" t="s">
        <v>360</v>
      </c>
      <c r="R20" s="78" t="s">
        <v>814</v>
      </c>
      <c r="S20" s="78" t="s">
        <v>362</v>
      </c>
      <c r="T20" s="78" t="s">
        <v>363</v>
      </c>
      <c r="U20" s="78" t="s">
        <v>371</v>
      </c>
      <c r="V20" s="78" t="s">
        <v>372</v>
      </c>
      <c r="W20" s="78" t="s">
        <v>621</v>
      </c>
      <c r="X20" s="78">
        <v>1</v>
      </c>
      <c r="Y20" s="78">
        <v>0</v>
      </c>
      <c r="Z20" s="97" t="s">
        <v>1036</v>
      </c>
    </row>
    <row r="21" spans="2:26" ht="12.75" customHeight="1" x14ac:dyDescent="0.3">
      <c r="B21" s="135" t="s">
        <v>1037</v>
      </c>
      <c r="C21" s="90">
        <v>0.13</v>
      </c>
      <c r="D21" s="90">
        <f t="shared" si="2"/>
        <v>0.16029593094944514</v>
      </c>
      <c r="E21" s="90">
        <v>0.13</v>
      </c>
      <c r="F21" s="90">
        <f t="shared" si="3"/>
        <v>0.16029593094944514</v>
      </c>
      <c r="G21" s="90">
        <v>0.13</v>
      </c>
      <c r="H21" s="90">
        <f t="shared" si="4"/>
        <v>0.16029593094944514</v>
      </c>
      <c r="I21" s="90">
        <v>0.13</v>
      </c>
      <c r="J21" s="90">
        <f t="shared" si="1"/>
        <v>0.16029593094944514</v>
      </c>
      <c r="K21" s="78"/>
      <c r="L21" s="78"/>
      <c r="M21" s="78"/>
      <c r="N21" s="78"/>
      <c r="O21" s="78" t="s">
        <v>1038</v>
      </c>
      <c r="P21" s="78" t="s">
        <v>1039</v>
      </c>
      <c r="Q21" s="78" t="s">
        <v>360</v>
      </c>
      <c r="R21" s="78" t="s">
        <v>814</v>
      </c>
      <c r="S21" s="78" t="s">
        <v>362</v>
      </c>
      <c r="T21" s="78" t="s">
        <v>363</v>
      </c>
      <c r="U21" s="78" t="s">
        <v>371</v>
      </c>
      <c r="V21" s="78" t="s">
        <v>372</v>
      </c>
      <c r="W21" s="78" t="s">
        <v>1040</v>
      </c>
      <c r="X21" s="78">
        <v>1</v>
      </c>
      <c r="Y21" s="78">
        <v>0</v>
      </c>
      <c r="Z21" s="97" t="s">
        <v>1041</v>
      </c>
    </row>
    <row r="22" spans="2:26" ht="12.75" customHeight="1" x14ac:dyDescent="0.3">
      <c r="B22" s="135" t="s">
        <v>1026</v>
      </c>
      <c r="C22" s="90">
        <f>0.95*0.61</f>
        <v>0.57950000000000002</v>
      </c>
      <c r="D22" s="90">
        <f t="shared" si="2"/>
        <v>0.71454993834771885</v>
      </c>
      <c r="E22" s="90">
        <f>0.95*0.61</f>
        <v>0.57950000000000002</v>
      </c>
      <c r="F22" s="90">
        <f t="shared" si="3"/>
        <v>0.71454993834771885</v>
      </c>
      <c r="G22" s="90">
        <f>0.95*0.61</f>
        <v>0.57950000000000002</v>
      </c>
      <c r="H22" s="90">
        <f t="shared" si="4"/>
        <v>0.71454993834771885</v>
      </c>
      <c r="I22" s="90">
        <f>0.95*0.61</f>
        <v>0.57950000000000002</v>
      </c>
      <c r="J22" s="90">
        <f t="shared" si="1"/>
        <v>0.71454993834771885</v>
      </c>
      <c r="K22" s="78"/>
      <c r="L22" s="78"/>
      <c r="M22" s="78"/>
      <c r="N22" s="78"/>
      <c r="O22" s="112" t="s">
        <v>1042</v>
      </c>
      <c r="P22" s="78" t="s">
        <v>1042</v>
      </c>
      <c r="Q22" s="78" t="s">
        <v>360</v>
      </c>
      <c r="R22" s="78" t="s">
        <v>814</v>
      </c>
      <c r="S22" s="78" t="s">
        <v>362</v>
      </c>
      <c r="T22" s="78" t="s">
        <v>363</v>
      </c>
      <c r="U22" s="78" t="s">
        <v>371</v>
      </c>
      <c r="V22" s="78" t="s">
        <v>372</v>
      </c>
      <c r="W22" s="78" t="s">
        <v>1027</v>
      </c>
      <c r="X22" s="78">
        <v>1</v>
      </c>
      <c r="Y22" s="78">
        <v>0</v>
      </c>
      <c r="Z22" s="97" t="s">
        <v>1028</v>
      </c>
    </row>
    <row r="23" spans="2:26" ht="12.75" customHeight="1" x14ac:dyDescent="0.3">
      <c r="B23" s="135" t="s">
        <v>1043</v>
      </c>
      <c r="C23" s="90">
        <v>0.97232499999999999</v>
      </c>
      <c r="D23" s="90">
        <f t="shared" si="2"/>
        <v>1.1989210850801479</v>
      </c>
      <c r="E23" s="90">
        <v>0.97232499999999999</v>
      </c>
      <c r="F23" s="90">
        <f t="shared" si="3"/>
        <v>1.1989210850801479</v>
      </c>
      <c r="G23" s="90">
        <v>0.97232499999999999</v>
      </c>
      <c r="H23" s="90">
        <f t="shared" si="4"/>
        <v>1.1989210850801479</v>
      </c>
      <c r="I23" s="90">
        <v>0.97232499999999999</v>
      </c>
      <c r="J23" s="90">
        <f t="shared" si="1"/>
        <v>1.1989210850801479</v>
      </c>
      <c r="K23" s="78"/>
      <c r="L23" s="78"/>
      <c r="M23" s="78"/>
      <c r="N23" s="78"/>
      <c r="O23" s="112" t="s">
        <v>1044</v>
      </c>
      <c r="P23" s="78" t="s">
        <v>1045</v>
      </c>
      <c r="Q23" s="78" t="s">
        <v>360</v>
      </c>
      <c r="R23" s="78" t="s">
        <v>814</v>
      </c>
      <c r="S23" s="78" t="s">
        <v>362</v>
      </c>
      <c r="T23" s="78" t="s">
        <v>363</v>
      </c>
      <c r="U23" s="78" t="s">
        <v>372</v>
      </c>
      <c r="V23" s="78" t="s">
        <v>372</v>
      </c>
      <c r="W23" s="78" t="s">
        <v>396</v>
      </c>
      <c r="X23" s="78">
        <v>1</v>
      </c>
      <c r="Y23" s="78">
        <v>0</v>
      </c>
      <c r="Z23" s="97" t="s">
        <v>1046</v>
      </c>
    </row>
    <row r="24" spans="2:26" ht="12.75" customHeight="1" x14ac:dyDescent="0.3">
      <c r="B24" s="135" t="s">
        <v>1047</v>
      </c>
      <c r="C24" s="90">
        <v>11.23</v>
      </c>
      <c r="D24" s="90">
        <f t="shared" si="2"/>
        <v>13.847102342786682</v>
      </c>
      <c r="E24" s="90">
        <v>11.23</v>
      </c>
      <c r="F24" s="90">
        <f t="shared" si="3"/>
        <v>13.847102342786682</v>
      </c>
      <c r="G24" s="90">
        <v>11.23</v>
      </c>
      <c r="H24" s="90">
        <f t="shared" si="4"/>
        <v>13.847102342786682</v>
      </c>
      <c r="I24" s="90">
        <v>11.23</v>
      </c>
      <c r="J24" s="90">
        <f t="shared" si="1"/>
        <v>13.847102342786682</v>
      </c>
      <c r="K24" s="78"/>
      <c r="L24" s="78"/>
      <c r="M24" s="78"/>
      <c r="N24" s="78"/>
      <c r="O24" s="78" t="s">
        <v>1048</v>
      </c>
      <c r="P24" s="78" t="s">
        <v>1047</v>
      </c>
      <c r="Q24" s="78" t="s">
        <v>360</v>
      </c>
      <c r="R24" s="78" t="s">
        <v>814</v>
      </c>
      <c r="S24" s="78" t="s">
        <v>362</v>
      </c>
      <c r="T24" s="78" t="s">
        <v>363</v>
      </c>
      <c r="U24" s="78" t="s">
        <v>370</v>
      </c>
      <c r="V24" s="78" t="s">
        <v>372</v>
      </c>
      <c r="W24" s="78" t="s">
        <v>1049</v>
      </c>
      <c r="X24" s="142">
        <v>0</v>
      </c>
      <c r="Y24" s="142">
        <v>0</v>
      </c>
      <c r="Z24" s="97" t="s">
        <v>1050</v>
      </c>
    </row>
    <row r="25" spans="2:26" ht="12.75" customHeight="1" x14ac:dyDescent="0.3">
      <c r="B25" s="135" t="s">
        <v>1051</v>
      </c>
      <c r="C25" s="90">
        <v>1.4</v>
      </c>
      <c r="D25" s="90">
        <v>1.73</v>
      </c>
      <c r="E25" s="90">
        <v>1.4</v>
      </c>
      <c r="F25" s="90">
        <f t="shared" si="3"/>
        <v>1.726263871763255</v>
      </c>
      <c r="G25" s="143">
        <v>1.4</v>
      </c>
      <c r="H25" s="90">
        <f t="shared" si="4"/>
        <v>1.726263871763255</v>
      </c>
      <c r="I25" s="143">
        <v>1.4</v>
      </c>
      <c r="J25" s="90">
        <f t="shared" si="1"/>
        <v>1.726263871763255</v>
      </c>
      <c r="K25" s="78"/>
      <c r="L25" s="78"/>
      <c r="M25" s="78"/>
      <c r="N25" s="78"/>
      <c r="O25" s="112" t="s">
        <v>812</v>
      </c>
      <c r="P25" s="78" t="s">
        <v>1051</v>
      </c>
      <c r="Q25" s="78" t="s">
        <v>360</v>
      </c>
      <c r="R25" s="78" t="s">
        <v>814</v>
      </c>
      <c r="S25" s="78" t="s">
        <v>362</v>
      </c>
      <c r="T25" s="78" t="s">
        <v>363</v>
      </c>
      <c r="U25" s="78" t="s">
        <v>376</v>
      </c>
      <c r="V25" s="78" t="s">
        <v>376</v>
      </c>
      <c r="W25" s="78" t="s">
        <v>621</v>
      </c>
      <c r="X25" s="142">
        <v>1</v>
      </c>
      <c r="Y25" s="142">
        <v>0</v>
      </c>
      <c r="Z25" s="97" t="s">
        <v>639</v>
      </c>
    </row>
    <row r="26" spans="2:26" ht="12.75" customHeight="1" x14ac:dyDescent="0.3">
      <c r="B26" s="135" t="s">
        <v>356</v>
      </c>
      <c r="C26" s="136">
        <v>1.83</v>
      </c>
      <c r="D26" s="90">
        <f t="shared" ref="D26:D27" si="5">C26/0.811</f>
        <v>2.2564734895191121</v>
      </c>
      <c r="E26" s="136">
        <v>1.83</v>
      </c>
      <c r="F26" s="90">
        <f t="shared" si="3"/>
        <v>2.2564734895191121</v>
      </c>
      <c r="G26" s="136">
        <v>1.83</v>
      </c>
      <c r="H26" s="90">
        <f t="shared" si="4"/>
        <v>2.2564734895191121</v>
      </c>
      <c r="I26" s="136">
        <v>1.83</v>
      </c>
      <c r="J26" s="90">
        <f t="shared" si="1"/>
        <v>2.2564734895191121</v>
      </c>
      <c r="K26" s="78"/>
      <c r="L26" s="78"/>
      <c r="M26" s="78"/>
      <c r="N26" s="78"/>
      <c r="O26" s="112" t="s">
        <v>1052</v>
      </c>
      <c r="P26" s="78" t="s">
        <v>1052</v>
      </c>
      <c r="Q26" s="134" t="s">
        <v>360</v>
      </c>
      <c r="R26" s="134" t="s">
        <v>814</v>
      </c>
      <c r="S26" s="134" t="s">
        <v>362</v>
      </c>
      <c r="T26" s="134" t="s">
        <v>363</v>
      </c>
      <c r="U26" s="78" t="s">
        <v>371</v>
      </c>
      <c r="V26" s="78" t="s">
        <v>372</v>
      </c>
      <c r="W26" s="78" t="s">
        <v>892</v>
      </c>
      <c r="X26" s="78">
        <v>1</v>
      </c>
      <c r="Y26" s="78">
        <v>0</v>
      </c>
      <c r="Z26" s="79" t="s">
        <v>1053</v>
      </c>
    </row>
    <row r="27" spans="2:26" ht="12.75" customHeight="1" x14ac:dyDescent="0.3">
      <c r="B27" s="135" t="s">
        <v>1054</v>
      </c>
      <c r="C27" s="136">
        <f>73000/10^6</f>
        <v>7.2999999999999995E-2</v>
      </c>
      <c r="D27" s="90">
        <f t="shared" si="5"/>
        <v>9.0012330456226863E-2</v>
      </c>
      <c r="E27" s="136">
        <f>73000/10^6</f>
        <v>7.2999999999999995E-2</v>
      </c>
      <c r="F27" s="90">
        <f t="shared" si="3"/>
        <v>9.0012330456226863E-2</v>
      </c>
      <c r="G27" s="136">
        <f>73000/10^6</f>
        <v>7.2999999999999995E-2</v>
      </c>
      <c r="H27" s="90">
        <f t="shared" si="4"/>
        <v>9.0012330456226863E-2</v>
      </c>
      <c r="I27" s="136">
        <f>73000/10^6</f>
        <v>7.2999999999999995E-2</v>
      </c>
      <c r="J27" s="90">
        <f t="shared" si="1"/>
        <v>9.0012330456226863E-2</v>
      </c>
      <c r="K27" s="78"/>
      <c r="L27" s="78"/>
      <c r="M27" s="78"/>
      <c r="N27" s="78"/>
      <c r="O27" s="78" t="s">
        <v>1054</v>
      </c>
      <c r="P27" s="78" t="s">
        <v>1054</v>
      </c>
      <c r="Q27" s="134" t="s">
        <v>360</v>
      </c>
      <c r="R27" s="134" t="s">
        <v>814</v>
      </c>
      <c r="S27" s="134" t="s">
        <v>362</v>
      </c>
      <c r="T27" s="134" t="s">
        <v>363</v>
      </c>
      <c r="U27" s="78" t="s">
        <v>372</v>
      </c>
      <c r="V27" s="78" t="s">
        <v>372</v>
      </c>
      <c r="W27" s="78" t="s">
        <v>1055</v>
      </c>
      <c r="X27" s="142">
        <v>0</v>
      </c>
      <c r="Y27" s="142">
        <v>0</v>
      </c>
      <c r="Z27" s="79" t="s">
        <v>1056</v>
      </c>
    </row>
    <row r="28" spans="2:26" ht="409.5" x14ac:dyDescent="0.3">
      <c r="B28" s="135" t="s">
        <v>1057</v>
      </c>
      <c r="C28" s="90">
        <v>0.05</v>
      </c>
      <c r="D28" s="90">
        <f>C28/0.811</f>
        <v>6.1652281134401972E-2</v>
      </c>
      <c r="E28" s="90">
        <v>0.05</v>
      </c>
      <c r="F28" s="90">
        <f t="shared" si="3"/>
        <v>6.1652281134401972E-2</v>
      </c>
      <c r="G28" s="136">
        <v>0.05</v>
      </c>
      <c r="H28" s="90">
        <f t="shared" si="4"/>
        <v>6.1652281134401972E-2</v>
      </c>
      <c r="I28" s="136">
        <v>0.05</v>
      </c>
      <c r="J28" s="90">
        <f t="shared" si="1"/>
        <v>6.1652281134401972E-2</v>
      </c>
      <c r="K28" s="78"/>
      <c r="L28" s="78"/>
      <c r="M28" s="78"/>
      <c r="N28" s="78"/>
      <c r="O28" s="78" t="s">
        <v>1058</v>
      </c>
      <c r="P28" s="78" t="s">
        <v>1057</v>
      </c>
      <c r="Q28" s="78" t="s">
        <v>360</v>
      </c>
      <c r="R28" s="78" t="s">
        <v>814</v>
      </c>
      <c r="S28" s="78" t="s">
        <v>362</v>
      </c>
      <c r="T28" s="78" t="s">
        <v>363</v>
      </c>
      <c r="U28" s="78" t="s">
        <v>371</v>
      </c>
      <c r="V28" s="78" t="s">
        <v>372</v>
      </c>
      <c r="W28" s="78" t="s">
        <v>1049</v>
      </c>
      <c r="X28" s="142">
        <v>0</v>
      </c>
      <c r="Y28" s="142">
        <v>0</v>
      </c>
      <c r="Z28" s="97" t="s">
        <v>1059</v>
      </c>
    </row>
    <row r="29" spans="2:26" ht="11.5" x14ac:dyDescent="0.25">
      <c r="B29" s="2"/>
    </row>
    <row r="30" spans="2:26" ht="13.5" customHeight="1" x14ac:dyDescent="0.25">
      <c r="B30" s="1" t="s">
        <v>150</v>
      </c>
    </row>
    <row r="31" spans="2:26" ht="13.5" customHeight="1" x14ac:dyDescent="0.25">
      <c r="B31" s="1" t="s">
        <v>151</v>
      </c>
    </row>
    <row r="32" spans="2:26" ht="13.5" customHeight="1" x14ac:dyDescent="0.25">
      <c r="B32" s="1" t="s">
        <v>830</v>
      </c>
    </row>
    <row r="33" spans="2:2" ht="11.5" x14ac:dyDescent="0.25">
      <c r="B33" s="1" t="s">
        <v>831</v>
      </c>
    </row>
    <row r="34" spans="2:2" ht="11.5" x14ac:dyDescent="0.25">
      <c r="B34" s="1" t="s">
        <v>832</v>
      </c>
    </row>
    <row r="35" spans="2:2" ht="11.5" x14ac:dyDescent="0.25">
      <c r="B35" s="1" t="s">
        <v>833</v>
      </c>
    </row>
    <row r="36" spans="2:2" ht="11.5" x14ac:dyDescent="0.25">
      <c r="B36" s="1" t="s">
        <v>834</v>
      </c>
    </row>
    <row r="37" spans="2:2" ht="11.5" x14ac:dyDescent="0.25">
      <c r="B37" s="1" t="s">
        <v>835</v>
      </c>
    </row>
    <row r="38" spans="2:2" ht="12" customHeight="1" x14ac:dyDescent="0.25">
      <c r="B38" s="1" t="s">
        <v>836</v>
      </c>
    </row>
    <row r="39" spans="2:2" ht="12" customHeight="1" x14ac:dyDescent="0.25">
      <c r="B39" s="1" t="s">
        <v>837</v>
      </c>
    </row>
    <row r="40" spans="2:2" ht="12" customHeight="1" x14ac:dyDescent="0.25">
      <c r="B40" s="1" t="s">
        <v>838</v>
      </c>
    </row>
    <row r="41" spans="2:2" ht="12" customHeight="1" x14ac:dyDescent="0.25">
      <c r="B41" s="1" t="s">
        <v>839</v>
      </c>
    </row>
    <row r="42" spans="2:2" ht="12" customHeight="1" x14ac:dyDescent="0.25">
      <c r="B42" s="1" t="s">
        <v>840</v>
      </c>
    </row>
    <row r="43" spans="2:2" ht="12" customHeight="1" x14ac:dyDescent="0.25">
      <c r="B43" s="1" t="s">
        <v>163</v>
      </c>
    </row>
    <row r="44" spans="2:2" ht="12" customHeight="1" x14ac:dyDescent="0.25">
      <c r="B44" s="1" t="s">
        <v>841</v>
      </c>
    </row>
    <row r="46" spans="2:2" ht="12" customHeight="1" x14ac:dyDescent="0.25">
      <c r="B46" s="1" t="s">
        <v>46</v>
      </c>
    </row>
    <row r="47" spans="2:2" ht="12" customHeight="1" x14ac:dyDescent="0.25">
      <c r="B47" s="1" t="s">
        <v>164</v>
      </c>
    </row>
    <row r="48" spans="2:2" ht="12" customHeight="1" x14ac:dyDescent="0.25">
      <c r="B48" s="1" t="s">
        <v>165</v>
      </c>
    </row>
  </sheetData>
  <autoFilter ref="B7:Z28" xr:uid="{00000000-0001-0000-0300-000000000000}"/>
  <mergeCells count="1">
    <mergeCell ref="Z14:Z15"/>
  </mergeCells>
  <hyperlinks>
    <hyperlink ref="B5" location="'Index sheet'!A1" display="Back to index" xr:uid="{00000000-0004-0000-0300-000000000000}"/>
  </hyperlinks>
  <pageMargins left="0.7" right="0.7" top="0.75" bottom="0.75" header="0.3" footer="0.3"/>
  <pageSetup paperSize="9" orientation="portrait"/>
  <ignoredErrors>
    <ignoredError sqref="A1:Z2 A4:Z11 A3:B3 D3:Z3 A32:A37 A12:A28 A29:A31 C29:Z31 C32:Z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9"/>
  <sheetViews>
    <sheetView showGridLines="0" tabSelected="1" topLeftCell="D29" zoomScale="70" zoomScaleNormal="70" workbookViewId="0">
      <selection activeCell="G12" sqref="G12:G29"/>
    </sheetView>
  </sheetViews>
  <sheetFormatPr defaultColWidth="9.1796875" defaultRowHeight="12" customHeight="1" x14ac:dyDescent="0.25"/>
  <cols>
    <col min="1" max="1" width="2.26953125" style="1" customWidth="1"/>
    <col min="2" max="2" width="43.36328125" style="1" customWidth="1"/>
    <col min="3" max="23" width="9.1796875" style="1" customWidth="1"/>
    <col min="24" max="24" width="10.1796875" style="1" customWidth="1"/>
    <col min="25" max="25" width="10.26953125" style="1" customWidth="1"/>
    <col min="26" max="26" width="20.453125" style="1" customWidth="1"/>
    <col min="27" max="27" width="9.1796875" style="1" customWidth="1"/>
    <col min="28" max="16384" width="9.1796875" style="1"/>
  </cols>
  <sheetData>
    <row r="1" spans="1:26" ht="16" customHeight="1" x14ac:dyDescent="0.3">
      <c r="B1" s="8" t="s">
        <v>50</v>
      </c>
    </row>
    <row r="2" spans="1:26" ht="16" customHeight="1" x14ac:dyDescent="0.3">
      <c r="B2" s="7" t="s">
        <v>23</v>
      </c>
      <c r="J2" s="1" t="s">
        <v>49</v>
      </c>
      <c r="K2" s="1" t="s">
        <v>51</v>
      </c>
    </row>
    <row r="3" spans="1:26" ht="16" customHeight="1" x14ac:dyDescent="0.3">
      <c r="B3" s="10" t="s">
        <v>26</v>
      </c>
      <c r="C3" s="77" t="s">
        <v>603</v>
      </c>
    </row>
    <row r="4" spans="1:26" ht="16" customHeight="1" x14ac:dyDescent="0.25">
      <c r="B4" s="11"/>
      <c r="C4" s="11"/>
    </row>
    <row r="5" spans="1:26" ht="11.5" x14ac:dyDescent="0.25">
      <c r="B5" s="12" t="s">
        <v>27</v>
      </c>
    </row>
    <row r="6" spans="1:26" ht="11.5" x14ac:dyDescent="0.25">
      <c r="B6" s="9"/>
    </row>
    <row r="7" spans="1:26" s="19" customFormat="1" ht="73.5" customHeight="1" x14ac:dyDescent="0.25">
      <c r="B7" s="38" t="s">
        <v>52</v>
      </c>
      <c r="C7" s="39" t="s">
        <v>53</v>
      </c>
      <c r="D7" s="39"/>
      <c r="E7" s="39"/>
      <c r="F7" s="39"/>
      <c r="G7" s="39"/>
      <c r="H7" s="39"/>
      <c r="I7" s="39"/>
      <c r="J7" s="39"/>
      <c r="K7" s="39"/>
      <c r="L7" s="39"/>
      <c r="M7" s="39"/>
      <c r="N7" s="39"/>
      <c r="O7" s="14" t="s">
        <v>54</v>
      </c>
      <c r="P7" s="14" t="s">
        <v>55</v>
      </c>
      <c r="Q7" s="14" t="s">
        <v>31</v>
      </c>
      <c r="R7" s="14" t="s">
        <v>32</v>
      </c>
      <c r="S7" s="14" t="s">
        <v>33</v>
      </c>
      <c r="T7" s="14" t="s">
        <v>56</v>
      </c>
      <c r="U7" s="14" t="s">
        <v>35</v>
      </c>
      <c r="V7" s="14" t="s">
        <v>57</v>
      </c>
      <c r="W7" s="14" t="s">
        <v>58</v>
      </c>
      <c r="X7" s="14" t="s">
        <v>59</v>
      </c>
      <c r="Y7" s="18" t="s">
        <v>60</v>
      </c>
      <c r="Z7" s="14" t="s">
        <v>61</v>
      </c>
    </row>
    <row r="8" spans="1:26" s="19" customFormat="1" ht="21" customHeight="1" x14ac:dyDescent="0.25">
      <c r="B8" s="40"/>
      <c r="C8" s="39" t="s">
        <v>62</v>
      </c>
      <c r="D8" s="39"/>
      <c r="E8" s="39"/>
      <c r="F8" s="39"/>
      <c r="G8" s="39"/>
      <c r="H8" s="39"/>
      <c r="I8" s="39"/>
      <c r="J8" s="39"/>
      <c r="K8" s="39" t="s">
        <v>63</v>
      </c>
      <c r="L8" s="39"/>
      <c r="M8" s="39"/>
      <c r="N8" s="39"/>
      <c r="O8" s="20"/>
      <c r="P8" s="20"/>
      <c r="Q8" s="20"/>
      <c r="R8" s="20"/>
      <c r="S8" s="20"/>
      <c r="T8" s="20"/>
      <c r="U8" s="20"/>
      <c r="V8" s="20"/>
      <c r="W8" s="20"/>
      <c r="X8" s="20"/>
      <c r="Y8" s="23"/>
      <c r="Z8" s="20"/>
    </row>
    <row r="9" spans="1:26" s="19" customFormat="1" ht="29.25" customHeight="1" x14ac:dyDescent="0.25">
      <c r="B9" s="40"/>
      <c r="C9" s="39" t="s">
        <v>64</v>
      </c>
      <c r="D9" s="39"/>
      <c r="E9" s="39"/>
      <c r="F9" s="39"/>
      <c r="G9" s="39" t="s">
        <v>65</v>
      </c>
      <c r="H9" s="39"/>
      <c r="I9" s="39"/>
      <c r="J9" s="39"/>
      <c r="K9" s="39" t="s">
        <v>65</v>
      </c>
      <c r="L9" s="39"/>
      <c r="M9" s="39"/>
      <c r="N9" s="39"/>
      <c r="O9" s="20"/>
      <c r="P9" s="20"/>
      <c r="Q9" s="20"/>
      <c r="R9" s="20"/>
      <c r="S9" s="20"/>
      <c r="T9" s="20"/>
      <c r="U9" s="20"/>
      <c r="V9" s="20"/>
      <c r="W9" s="20"/>
      <c r="X9" s="20"/>
      <c r="Y9" s="23"/>
      <c r="Z9" s="20"/>
    </row>
    <row r="10" spans="1:26" s="19" customFormat="1" ht="23.5" customHeight="1" x14ac:dyDescent="0.25">
      <c r="B10" s="40"/>
      <c r="C10" s="41" t="s">
        <v>41</v>
      </c>
      <c r="D10" s="41"/>
      <c r="E10" s="41" t="s">
        <v>42</v>
      </c>
      <c r="F10" s="41"/>
      <c r="G10" s="41" t="s">
        <v>41</v>
      </c>
      <c r="H10" s="41"/>
      <c r="I10" s="41" t="s">
        <v>42</v>
      </c>
      <c r="J10" s="41"/>
      <c r="K10" s="41" t="s">
        <v>41</v>
      </c>
      <c r="L10" s="41"/>
      <c r="M10" s="41" t="s">
        <v>42</v>
      </c>
      <c r="N10" s="41"/>
      <c r="O10" s="20"/>
      <c r="P10" s="20"/>
      <c r="Q10" s="20"/>
      <c r="R10" s="20"/>
      <c r="S10" s="20"/>
      <c r="T10" s="20"/>
      <c r="U10" s="20"/>
      <c r="V10" s="20"/>
      <c r="W10" s="20"/>
      <c r="X10" s="20"/>
      <c r="Y10" s="23"/>
      <c r="Z10" s="20"/>
    </row>
    <row r="11" spans="1:26" s="19" customFormat="1" ht="24" customHeight="1" x14ac:dyDescent="0.25">
      <c r="B11" s="40"/>
      <c r="C11" s="38" t="s">
        <v>43</v>
      </c>
      <c r="D11" s="42" t="s">
        <v>44</v>
      </c>
      <c r="E11" s="38" t="s">
        <v>43</v>
      </c>
      <c r="F11" s="42" t="s">
        <v>44</v>
      </c>
      <c r="G11" s="38" t="s">
        <v>43</v>
      </c>
      <c r="H11" s="42" t="s">
        <v>44</v>
      </c>
      <c r="I11" s="38" t="s">
        <v>43</v>
      </c>
      <c r="J11" s="42" t="s">
        <v>44</v>
      </c>
      <c r="K11" s="38" t="s">
        <v>43</v>
      </c>
      <c r="L11" s="42" t="s">
        <v>44</v>
      </c>
      <c r="M11" s="38" t="s">
        <v>43</v>
      </c>
      <c r="N11" s="42" t="s">
        <v>44</v>
      </c>
      <c r="O11" s="24"/>
      <c r="P11" s="24"/>
      <c r="Q11" s="24"/>
      <c r="R11" s="24"/>
      <c r="S11" s="24"/>
      <c r="T11" s="24"/>
      <c r="U11" s="24"/>
      <c r="V11" s="24"/>
      <c r="W11" s="24"/>
      <c r="X11" s="24"/>
      <c r="Y11" s="27"/>
      <c r="Z11" s="20"/>
    </row>
    <row r="12" spans="1:26" ht="299" x14ac:dyDescent="0.3">
      <c r="A12" s="43"/>
      <c r="B12" s="78" t="s">
        <v>811</v>
      </c>
      <c r="C12" s="78"/>
      <c r="D12" s="78"/>
      <c r="E12" s="78"/>
      <c r="F12" s="78"/>
      <c r="G12" s="90">
        <v>88.2</v>
      </c>
      <c r="H12" s="90">
        <f>G12/0.727</f>
        <v>121.32049518569464</v>
      </c>
      <c r="I12" s="90">
        <v>88.2</v>
      </c>
      <c r="J12" s="90">
        <f>I12/0.727</f>
        <v>121.32049518569464</v>
      </c>
      <c r="K12" s="78"/>
      <c r="L12" s="78"/>
      <c r="M12" s="78"/>
      <c r="N12" s="78"/>
      <c r="O12" s="78" t="s">
        <v>812</v>
      </c>
      <c r="P12" s="79" t="s">
        <v>813</v>
      </c>
      <c r="Q12" s="78" t="s">
        <v>360</v>
      </c>
      <c r="R12" s="78" t="s">
        <v>814</v>
      </c>
      <c r="S12" s="78" t="s">
        <v>362</v>
      </c>
      <c r="T12" s="79" t="s">
        <v>363</v>
      </c>
      <c r="U12" s="78" t="s">
        <v>370</v>
      </c>
      <c r="V12" s="79" t="s">
        <v>373</v>
      </c>
      <c r="W12" s="79" t="s">
        <v>379</v>
      </c>
      <c r="X12" s="78">
        <v>0</v>
      </c>
      <c r="Y12" s="78">
        <v>1</v>
      </c>
      <c r="Z12" s="79" t="s">
        <v>815</v>
      </c>
    </row>
    <row r="13" spans="1:26" ht="39" x14ac:dyDescent="0.3">
      <c r="A13" s="43"/>
      <c r="B13" s="78" t="s">
        <v>819</v>
      </c>
      <c r="C13" s="78"/>
      <c r="D13" s="78"/>
      <c r="E13" s="78"/>
      <c r="F13" s="78"/>
      <c r="G13" s="90">
        <v>140.47</v>
      </c>
      <c r="H13" s="90">
        <f>G13/0.727</f>
        <v>193.21870701513069</v>
      </c>
      <c r="I13" s="90">
        <v>140.47</v>
      </c>
      <c r="J13" s="90">
        <f>I13/0.727</f>
        <v>193.21870701513069</v>
      </c>
      <c r="K13" s="78"/>
      <c r="L13" s="78"/>
      <c r="M13" s="78"/>
      <c r="N13" s="78"/>
      <c r="O13" s="78" t="s">
        <v>812</v>
      </c>
      <c r="P13" s="79" t="s">
        <v>820</v>
      </c>
      <c r="Q13" s="78" t="s">
        <v>360</v>
      </c>
      <c r="R13" s="78" t="s">
        <v>814</v>
      </c>
      <c r="S13" s="78" t="s">
        <v>362</v>
      </c>
      <c r="T13" s="78" t="s">
        <v>363</v>
      </c>
      <c r="U13" s="78" t="s">
        <v>370</v>
      </c>
      <c r="V13" s="78" t="s">
        <v>376</v>
      </c>
      <c r="W13" s="78"/>
      <c r="X13" s="78">
        <v>0</v>
      </c>
      <c r="Y13" s="78">
        <v>0</v>
      </c>
      <c r="Z13" s="186" t="s">
        <v>821</v>
      </c>
    </row>
    <row r="14" spans="1:26" ht="39" x14ac:dyDescent="0.3">
      <c r="B14" s="78" t="s">
        <v>819</v>
      </c>
      <c r="C14" s="78"/>
      <c r="D14" s="78"/>
      <c r="E14" s="78"/>
      <c r="F14" s="78"/>
      <c r="G14" s="90">
        <v>140.47</v>
      </c>
      <c r="H14" s="90">
        <f t="shared" ref="H14:H16" si="0">G14/0.727</f>
        <v>193.21870701513069</v>
      </c>
      <c r="I14" s="90">
        <v>140.47</v>
      </c>
      <c r="J14" s="90">
        <f t="shared" ref="J14:J16" si="1">I14/0.727</f>
        <v>193.21870701513069</v>
      </c>
      <c r="K14" s="78"/>
      <c r="L14" s="78"/>
      <c r="M14" s="78"/>
      <c r="N14" s="78"/>
      <c r="O14" s="78" t="s">
        <v>812</v>
      </c>
      <c r="P14" s="79" t="s">
        <v>820</v>
      </c>
      <c r="Q14" s="78" t="s">
        <v>360</v>
      </c>
      <c r="R14" s="78" t="s">
        <v>814</v>
      </c>
      <c r="S14" s="78" t="s">
        <v>362</v>
      </c>
      <c r="T14" s="78" t="s">
        <v>363</v>
      </c>
      <c r="U14" s="78" t="s">
        <v>371</v>
      </c>
      <c r="V14" s="78" t="s">
        <v>376</v>
      </c>
      <c r="W14" s="78"/>
      <c r="X14" s="78">
        <v>0</v>
      </c>
      <c r="Y14" s="78">
        <v>0</v>
      </c>
      <c r="Z14" s="186"/>
    </row>
    <row r="15" spans="1:26" ht="91" x14ac:dyDescent="0.3">
      <c r="B15" s="78" t="s">
        <v>816</v>
      </c>
      <c r="C15" s="78"/>
      <c r="D15" s="78"/>
      <c r="E15" s="78"/>
      <c r="F15" s="78"/>
      <c r="G15" s="90">
        <v>2.8148369999999998</v>
      </c>
      <c r="H15" s="90">
        <f t="shared" si="0"/>
        <v>3.8718528198074278</v>
      </c>
      <c r="I15" s="90">
        <v>2.8148369999999998</v>
      </c>
      <c r="J15" s="90">
        <f t="shared" si="1"/>
        <v>3.8718528198074278</v>
      </c>
      <c r="K15" s="78"/>
      <c r="L15" s="78"/>
      <c r="M15" s="78"/>
      <c r="N15" s="78"/>
      <c r="O15" s="78" t="s">
        <v>816</v>
      </c>
      <c r="P15" s="79" t="s">
        <v>817</v>
      </c>
      <c r="Q15" s="78" t="s">
        <v>360</v>
      </c>
      <c r="R15" s="78" t="s">
        <v>814</v>
      </c>
      <c r="S15" s="78" t="s">
        <v>362</v>
      </c>
      <c r="T15" s="78" t="s">
        <v>363</v>
      </c>
      <c r="U15" s="78" t="s">
        <v>376</v>
      </c>
      <c r="V15" s="78" t="s">
        <v>376</v>
      </c>
      <c r="W15" s="78"/>
      <c r="X15" s="78">
        <v>0</v>
      </c>
      <c r="Y15" s="78">
        <v>0</v>
      </c>
      <c r="Z15" s="79" t="s">
        <v>818</v>
      </c>
    </row>
    <row r="16" spans="1:26" ht="12.75" customHeight="1" x14ac:dyDescent="0.3">
      <c r="B16" s="79" t="s">
        <v>825</v>
      </c>
      <c r="C16" s="78"/>
      <c r="D16" s="78"/>
      <c r="E16" s="78"/>
      <c r="F16" s="78"/>
      <c r="G16" s="90">
        <v>0.115</v>
      </c>
      <c r="H16" s="90">
        <f t="shared" si="0"/>
        <v>0.15818431911966988</v>
      </c>
      <c r="I16" s="90">
        <v>0.115</v>
      </c>
      <c r="J16" s="90">
        <f t="shared" si="1"/>
        <v>0.15818431911966988</v>
      </c>
      <c r="K16" s="78"/>
      <c r="L16" s="78"/>
      <c r="M16" s="78"/>
      <c r="N16" s="78"/>
      <c r="O16" s="78" t="s">
        <v>826</v>
      </c>
      <c r="P16" s="79" t="s">
        <v>825</v>
      </c>
      <c r="Q16" s="78" t="s">
        <v>360</v>
      </c>
      <c r="R16" s="78" t="s">
        <v>814</v>
      </c>
      <c r="S16" s="78" t="s">
        <v>362</v>
      </c>
      <c r="T16" s="78" t="s">
        <v>363</v>
      </c>
      <c r="U16" s="78" t="s">
        <v>376</v>
      </c>
      <c r="V16" s="78" t="s">
        <v>376</v>
      </c>
      <c r="W16" s="78"/>
      <c r="X16" s="78">
        <v>0</v>
      </c>
      <c r="Y16" s="78">
        <v>0</v>
      </c>
      <c r="Z16" s="79" t="s">
        <v>827</v>
      </c>
    </row>
    <row r="17" spans="2:26" ht="12.75" customHeight="1" x14ac:dyDescent="0.3">
      <c r="B17" s="78" t="s">
        <v>828</v>
      </c>
      <c r="C17" s="78"/>
      <c r="D17" s="78"/>
      <c r="E17" s="78"/>
      <c r="F17" s="78"/>
      <c r="G17" s="90">
        <v>2.5</v>
      </c>
      <c r="H17" s="90">
        <v>3.4387895460797799</v>
      </c>
      <c r="I17" s="90">
        <v>2.5</v>
      </c>
      <c r="J17" s="90">
        <v>3.4387895460797799</v>
      </c>
      <c r="K17" s="78"/>
      <c r="L17" s="78"/>
      <c r="M17" s="78"/>
      <c r="N17" s="78"/>
      <c r="O17" s="78"/>
      <c r="P17" s="78"/>
      <c r="Q17" s="78" t="s">
        <v>360</v>
      </c>
      <c r="R17" s="78" t="s">
        <v>814</v>
      </c>
      <c r="S17" s="78" t="s">
        <v>362</v>
      </c>
      <c r="T17" s="78" t="s">
        <v>363</v>
      </c>
      <c r="U17" s="78" t="s">
        <v>376</v>
      </c>
      <c r="V17" s="78" t="s">
        <v>376</v>
      </c>
      <c r="W17" s="78" t="s">
        <v>376</v>
      </c>
      <c r="X17" s="78">
        <v>0</v>
      </c>
      <c r="Y17" s="78">
        <v>0</v>
      </c>
      <c r="Z17" s="78"/>
    </row>
    <row r="18" spans="2:26" ht="12.75" customHeight="1" x14ac:dyDescent="0.3">
      <c r="B18" s="78" t="s">
        <v>823</v>
      </c>
      <c r="C18" s="78"/>
      <c r="D18" s="78"/>
      <c r="E18" s="78"/>
      <c r="F18" s="78"/>
      <c r="G18" s="90">
        <v>18.75</v>
      </c>
      <c r="H18" s="90">
        <v>51.581843191196697</v>
      </c>
      <c r="I18" s="90">
        <v>18.75</v>
      </c>
      <c r="J18" s="90">
        <v>51.581843191196697</v>
      </c>
      <c r="K18" s="78"/>
      <c r="L18" s="78"/>
      <c r="M18" s="78"/>
      <c r="N18" s="78"/>
      <c r="O18" s="78"/>
      <c r="P18" s="78"/>
      <c r="Q18" s="78" t="s">
        <v>360</v>
      </c>
      <c r="R18" s="78" t="s">
        <v>814</v>
      </c>
      <c r="S18" s="78" t="s">
        <v>362</v>
      </c>
      <c r="T18" s="78" t="s">
        <v>363</v>
      </c>
      <c r="U18" s="78" t="s">
        <v>370</v>
      </c>
      <c r="V18" s="78" t="s">
        <v>376</v>
      </c>
      <c r="W18" s="78" t="s">
        <v>376</v>
      </c>
      <c r="X18" s="78">
        <v>0</v>
      </c>
      <c r="Y18" s="78">
        <v>0</v>
      </c>
      <c r="Z18" s="78"/>
    </row>
    <row r="19" spans="2:26" ht="12.75" customHeight="1" x14ac:dyDescent="0.3">
      <c r="B19" s="78" t="s">
        <v>823</v>
      </c>
      <c r="C19" s="78"/>
      <c r="D19" s="78"/>
      <c r="E19" s="78"/>
      <c r="F19" s="78"/>
      <c r="G19" s="90">
        <v>18.75</v>
      </c>
      <c r="H19" s="90">
        <v>51.581843191196697</v>
      </c>
      <c r="I19" s="90">
        <v>18.75</v>
      </c>
      <c r="J19" s="90">
        <v>51.581843191196697</v>
      </c>
      <c r="K19" s="78"/>
      <c r="L19" s="78"/>
      <c r="M19" s="78"/>
      <c r="N19" s="78"/>
      <c r="O19" s="78"/>
      <c r="P19" s="78"/>
      <c r="Q19" s="78" t="s">
        <v>360</v>
      </c>
      <c r="R19" s="78" t="s">
        <v>814</v>
      </c>
      <c r="S19" s="78" t="s">
        <v>362</v>
      </c>
      <c r="T19" s="78" t="s">
        <v>363</v>
      </c>
      <c r="U19" s="78" t="s">
        <v>371</v>
      </c>
      <c r="V19" s="78" t="s">
        <v>376</v>
      </c>
      <c r="W19" s="78" t="s">
        <v>376</v>
      </c>
      <c r="X19" s="78">
        <v>0</v>
      </c>
      <c r="Y19" s="78">
        <v>0</v>
      </c>
      <c r="Z19" s="78"/>
    </row>
    <row r="20" spans="2:26" ht="12.75" customHeight="1" x14ac:dyDescent="0.3">
      <c r="B20" s="78" t="s">
        <v>829</v>
      </c>
      <c r="C20" s="78"/>
      <c r="D20" s="78"/>
      <c r="E20" s="78"/>
      <c r="F20" s="78"/>
      <c r="G20" s="90">
        <v>1.63317706</v>
      </c>
      <c r="H20" s="90">
        <v>2.2464608803301238</v>
      </c>
      <c r="I20" s="90">
        <v>1.63317706</v>
      </c>
      <c r="J20" s="90">
        <v>2.2464608803301238</v>
      </c>
      <c r="K20" s="78"/>
      <c r="L20" s="78"/>
      <c r="M20" s="78"/>
      <c r="N20" s="78"/>
      <c r="O20" s="78"/>
      <c r="P20" s="78"/>
      <c r="Q20" s="78" t="s">
        <v>360</v>
      </c>
      <c r="R20" s="78" t="s">
        <v>814</v>
      </c>
      <c r="S20" s="78" t="s">
        <v>362</v>
      </c>
      <c r="T20" s="78" t="s">
        <v>363</v>
      </c>
      <c r="U20" s="78" t="s">
        <v>376</v>
      </c>
      <c r="V20" s="78" t="s">
        <v>418</v>
      </c>
      <c r="W20" s="78" t="s">
        <v>376</v>
      </c>
      <c r="X20" s="78">
        <v>0</v>
      </c>
      <c r="Y20" s="78">
        <v>0</v>
      </c>
      <c r="Z20" s="78"/>
    </row>
    <row r="21" spans="2:26" ht="12.75" customHeight="1" x14ac:dyDescent="0.3">
      <c r="B21" s="79" t="s">
        <v>1037</v>
      </c>
      <c r="C21" s="78"/>
      <c r="D21" s="78"/>
      <c r="E21" s="78"/>
      <c r="F21" s="78"/>
      <c r="G21" s="90">
        <v>4.2889999999999998E-2</v>
      </c>
      <c r="H21" s="90">
        <f t="shared" ref="H21:H29" si="2">G21/0.727</f>
        <v>5.89958734525447E-2</v>
      </c>
      <c r="I21" s="90">
        <v>4.2889999999999998E-2</v>
      </c>
      <c r="J21" s="90">
        <f t="shared" ref="J21:J29" si="3">I21/0.727</f>
        <v>5.89958734525447E-2</v>
      </c>
      <c r="K21" s="78"/>
      <c r="L21" s="78"/>
      <c r="M21" s="78"/>
      <c r="N21" s="78"/>
      <c r="O21" s="78" t="s">
        <v>1038</v>
      </c>
      <c r="P21" s="78" t="s">
        <v>1039</v>
      </c>
      <c r="Q21" s="78" t="s">
        <v>360</v>
      </c>
      <c r="R21" s="78" t="s">
        <v>814</v>
      </c>
      <c r="S21" s="78" t="s">
        <v>362</v>
      </c>
      <c r="T21" s="78" t="s">
        <v>363</v>
      </c>
      <c r="U21" s="78" t="s">
        <v>371</v>
      </c>
      <c r="V21" s="78" t="s">
        <v>372</v>
      </c>
      <c r="W21" s="78" t="s">
        <v>1040</v>
      </c>
      <c r="X21" s="78">
        <v>1</v>
      </c>
      <c r="Y21" s="78">
        <v>0</v>
      </c>
      <c r="Z21" s="79" t="s">
        <v>1041</v>
      </c>
    </row>
    <row r="22" spans="2:26" ht="12.75" customHeight="1" x14ac:dyDescent="0.3">
      <c r="B22" s="79" t="s">
        <v>1057</v>
      </c>
      <c r="C22" s="78"/>
      <c r="D22" s="78"/>
      <c r="E22" s="78"/>
      <c r="F22" s="78"/>
      <c r="G22" s="90">
        <f>0.050788</f>
        <v>5.0788E-2</v>
      </c>
      <c r="H22" s="90">
        <f t="shared" si="2"/>
        <v>6.9859697386519953E-2</v>
      </c>
      <c r="I22" s="90">
        <f>0.050788</f>
        <v>5.0788E-2</v>
      </c>
      <c r="J22" s="90">
        <f t="shared" si="3"/>
        <v>6.9859697386519953E-2</v>
      </c>
      <c r="K22" s="78"/>
      <c r="L22" s="78"/>
      <c r="M22" s="78"/>
      <c r="N22" s="78"/>
      <c r="O22" s="78" t="s">
        <v>1058</v>
      </c>
      <c r="P22" s="78" t="s">
        <v>1058</v>
      </c>
      <c r="Q22" s="78" t="s">
        <v>360</v>
      </c>
      <c r="R22" s="78" t="s">
        <v>814</v>
      </c>
      <c r="S22" s="78" t="s">
        <v>362</v>
      </c>
      <c r="T22" s="78" t="s">
        <v>363</v>
      </c>
      <c r="U22" s="78" t="s">
        <v>371</v>
      </c>
      <c r="V22" s="78" t="s">
        <v>372</v>
      </c>
      <c r="W22" s="78" t="s">
        <v>1049</v>
      </c>
      <c r="X22" s="78" t="s">
        <v>1021</v>
      </c>
      <c r="Y22" s="78" t="s">
        <v>1021</v>
      </c>
      <c r="Z22" s="79" t="s">
        <v>1059</v>
      </c>
    </row>
    <row r="23" spans="2:26" ht="12.75" customHeight="1" x14ac:dyDescent="0.3">
      <c r="B23" s="79" t="s">
        <v>1047</v>
      </c>
      <c r="C23" s="78"/>
      <c r="D23" s="78"/>
      <c r="E23" s="78"/>
      <c r="F23" s="78"/>
      <c r="G23" s="90">
        <f>14.49583+0.214806</f>
        <v>14.710635999999999</v>
      </c>
      <c r="H23" s="90">
        <f t="shared" si="2"/>
        <v>20.234712517193948</v>
      </c>
      <c r="I23" s="90">
        <f>14.49583+0.214806</f>
        <v>14.710635999999999</v>
      </c>
      <c r="J23" s="90">
        <f t="shared" si="3"/>
        <v>20.234712517193948</v>
      </c>
      <c r="K23" s="78"/>
      <c r="L23" s="78"/>
      <c r="M23" s="78"/>
      <c r="N23" s="78"/>
      <c r="O23" s="78" t="s">
        <v>1048</v>
      </c>
      <c r="P23" s="78" t="s">
        <v>1048</v>
      </c>
      <c r="Q23" s="78" t="s">
        <v>360</v>
      </c>
      <c r="R23" s="78" t="s">
        <v>814</v>
      </c>
      <c r="S23" s="78" t="s">
        <v>362</v>
      </c>
      <c r="T23" s="78" t="s">
        <v>363</v>
      </c>
      <c r="U23" s="78" t="s">
        <v>370</v>
      </c>
      <c r="V23" s="78" t="s">
        <v>372</v>
      </c>
      <c r="W23" s="78" t="s">
        <v>1049</v>
      </c>
      <c r="X23" s="78" t="s">
        <v>1021</v>
      </c>
      <c r="Y23" s="78" t="s">
        <v>1021</v>
      </c>
      <c r="Z23" s="79" t="s">
        <v>1050</v>
      </c>
    </row>
    <row r="24" spans="2:26" ht="12.75" customHeight="1" x14ac:dyDescent="0.3">
      <c r="B24" s="78" t="s">
        <v>627</v>
      </c>
      <c r="C24" s="144"/>
      <c r="D24" s="112"/>
      <c r="E24" s="112"/>
      <c r="F24" s="112"/>
      <c r="G24" s="145">
        <v>0.86980900000000005</v>
      </c>
      <c r="H24" s="145">
        <f t="shared" si="2"/>
        <v>1.196436038514443</v>
      </c>
      <c r="I24" s="145">
        <v>0.86980900000000005</v>
      </c>
      <c r="J24" s="145">
        <f t="shared" si="3"/>
        <v>1.196436038514443</v>
      </c>
      <c r="K24" s="112"/>
      <c r="L24" s="112"/>
      <c r="M24" s="112"/>
      <c r="N24" s="112"/>
      <c r="O24" s="112" t="s">
        <v>1044</v>
      </c>
      <c r="P24" s="112" t="s">
        <v>1045</v>
      </c>
      <c r="Q24" s="79" t="s">
        <v>360</v>
      </c>
      <c r="R24" s="79" t="s">
        <v>814</v>
      </c>
      <c r="S24" s="79" t="s">
        <v>362</v>
      </c>
      <c r="T24" s="79" t="s">
        <v>363</v>
      </c>
      <c r="U24" s="79" t="s">
        <v>376</v>
      </c>
      <c r="V24" s="79" t="s">
        <v>621</v>
      </c>
      <c r="W24" s="79" t="s">
        <v>428</v>
      </c>
      <c r="X24" s="79">
        <v>1</v>
      </c>
      <c r="Y24" s="79">
        <v>0</v>
      </c>
      <c r="Z24" s="79" t="s">
        <v>628</v>
      </c>
    </row>
    <row r="25" spans="2:26" ht="12.75" customHeight="1" x14ac:dyDescent="0.3">
      <c r="B25" s="78" t="s">
        <v>632</v>
      </c>
      <c r="C25" s="144"/>
      <c r="D25" s="112"/>
      <c r="E25" s="112"/>
      <c r="F25" s="112"/>
      <c r="G25" s="145">
        <v>0.95</v>
      </c>
      <c r="H25" s="145">
        <f t="shared" si="2"/>
        <v>1.3067400275103163</v>
      </c>
      <c r="I25" s="145">
        <v>0.95</v>
      </c>
      <c r="J25" s="145">
        <f t="shared" si="3"/>
        <v>1.3067400275103163</v>
      </c>
      <c r="K25" s="112"/>
      <c r="L25" s="112"/>
      <c r="M25" s="112"/>
      <c r="N25" s="112"/>
      <c r="O25" s="112" t="s">
        <v>1052</v>
      </c>
      <c r="P25" s="112" t="s">
        <v>1052</v>
      </c>
      <c r="Q25" s="79" t="s">
        <v>360</v>
      </c>
      <c r="R25" s="79" t="s">
        <v>814</v>
      </c>
      <c r="S25" s="79" t="s">
        <v>362</v>
      </c>
      <c r="T25" s="79" t="s">
        <v>363</v>
      </c>
      <c r="U25" s="79" t="s">
        <v>370</v>
      </c>
      <c r="V25" s="79" t="s">
        <v>621</v>
      </c>
      <c r="W25" s="79" t="s">
        <v>633</v>
      </c>
      <c r="X25" s="79">
        <v>0</v>
      </c>
      <c r="Y25" s="79">
        <v>0</v>
      </c>
      <c r="Z25" s="79" t="s">
        <v>634</v>
      </c>
    </row>
    <row r="26" spans="2:26" ht="12.75" customHeight="1" x14ac:dyDescent="0.3">
      <c r="B26" s="78" t="s">
        <v>1060</v>
      </c>
      <c r="C26" s="144"/>
      <c r="D26" s="112"/>
      <c r="E26" s="112"/>
      <c r="F26" s="112"/>
      <c r="G26" s="145">
        <v>5</v>
      </c>
      <c r="H26" s="145">
        <f t="shared" si="2"/>
        <v>6.8775790921595599</v>
      </c>
      <c r="I26" s="145">
        <v>5</v>
      </c>
      <c r="J26" s="145">
        <f t="shared" si="3"/>
        <v>6.8775790921595599</v>
      </c>
      <c r="K26" s="112"/>
      <c r="L26" s="112"/>
      <c r="M26" s="112"/>
      <c r="N26" s="112"/>
      <c r="O26" s="112" t="s">
        <v>1034</v>
      </c>
      <c r="P26" s="112" t="s">
        <v>1035</v>
      </c>
      <c r="Q26" s="79" t="s">
        <v>360</v>
      </c>
      <c r="R26" s="79" t="s">
        <v>814</v>
      </c>
      <c r="S26" s="79" t="s">
        <v>362</v>
      </c>
      <c r="T26" s="79" t="s">
        <v>363</v>
      </c>
      <c r="U26" s="79" t="s">
        <v>376</v>
      </c>
      <c r="V26" s="79" t="s">
        <v>637</v>
      </c>
      <c r="W26" s="79" t="s">
        <v>621</v>
      </c>
      <c r="X26" s="79">
        <v>1</v>
      </c>
      <c r="Y26" s="79">
        <v>1</v>
      </c>
      <c r="Z26" s="79" t="s">
        <v>638</v>
      </c>
    </row>
    <row r="27" spans="2:26" ht="12.75" customHeight="1" x14ac:dyDescent="0.3">
      <c r="B27" s="78" t="s">
        <v>1051</v>
      </c>
      <c r="C27" s="144"/>
      <c r="D27" s="112"/>
      <c r="E27" s="112"/>
      <c r="F27" s="112"/>
      <c r="G27" s="145">
        <f>4.2</f>
        <v>4.2</v>
      </c>
      <c r="H27" s="145">
        <f t="shared" si="2"/>
        <v>5.7771664374140306</v>
      </c>
      <c r="I27" s="145">
        <v>4.2</v>
      </c>
      <c r="J27" s="145">
        <f t="shared" si="3"/>
        <v>5.7771664374140306</v>
      </c>
      <c r="K27" s="112"/>
      <c r="L27" s="112"/>
      <c r="M27" s="112"/>
      <c r="N27" s="112"/>
      <c r="O27" s="112" t="s">
        <v>812</v>
      </c>
      <c r="P27" s="112" t="s">
        <v>1051</v>
      </c>
      <c r="Q27" s="79" t="s">
        <v>360</v>
      </c>
      <c r="R27" s="79" t="s">
        <v>814</v>
      </c>
      <c r="S27" s="79" t="s">
        <v>362</v>
      </c>
      <c r="T27" s="79" t="s">
        <v>363</v>
      </c>
      <c r="U27" s="79" t="s">
        <v>376</v>
      </c>
      <c r="V27" s="79" t="s">
        <v>637</v>
      </c>
      <c r="W27" s="79" t="s">
        <v>621</v>
      </c>
      <c r="X27" s="79">
        <v>1</v>
      </c>
      <c r="Y27" s="79">
        <v>1</v>
      </c>
      <c r="Z27" s="79" t="s">
        <v>639</v>
      </c>
    </row>
    <row r="28" spans="2:26" ht="182" x14ac:dyDescent="0.3">
      <c r="B28" s="78" t="s">
        <v>629</v>
      </c>
      <c r="C28" s="144"/>
      <c r="D28" s="112"/>
      <c r="E28" s="112"/>
      <c r="F28" s="112"/>
      <c r="G28" s="145">
        <f>0.9475*0.61</f>
        <v>0.57797500000000002</v>
      </c>
      <c r="H28" s="145">
        <f t="shared" si="2"/>
        <v>0.7950137551581844</v>
      </c>
      <c r="I28" s="145">
        <f>0.9475*0.61</f>
        <v>0.57797500000000002</v>
      </c>
      <c r="J28" s="145">
        <f t="shared" si="3"/>
        <v>0.7950137551581844</v>
      </c>
      <c r="K28" s="112"/>
      <c r="L28" s="112"/>
      <c r="M28" s="112"/>
      <c r="N28" s="112"/>
      <c r="O28" s="112" t="s">
        <v>1042</v>
      </c>
      <c r="P28" s="112" t="s">
        <v>1042</v>
      </c>
      <c r="Q28" s="79" t="s">
        <v>360</v>
      </c>
      <c r="R28" s="79" t="s">
        <v>364</v>
      </c>
      <c r="S28" s="79" t="s">
        <v>362</v>
      </c>
      <c r="T28" s="79" t="s">
        <v>363</v>
      </c>
      <c r="U28" s="79" t="s">
        <v>371</v>
      </c>
      <c r="V28" s="79" t="s">
        <v>621</v>
      </c>
      <c r="W28" s="79" t="s">
        <v>630</v>
      </c>
      <c r="X28" s="79">
        <v>1</v>
      </c>
      <c r="Y28" s="79">
        <v>1</v>
      </c>
      <c r="Z28" s="79" t="s">
        <v>631</v>
      </c>
    </row>
    <row r="29" spans="2:26" ht="312" x14ac:dyDescent="0.3">
      <c r="B29" s="78" t="s">
        <v>359</v>
      </c>
      <c r="C29" s="144"/>
      <c r="D29" s="112"/>
      <c r="E29" s="112"/>
      <c r="F29" s="112"/>
      <c r="G29" s="145">
        <f>0.073146</f>
        <v>7.3146000000000003E-2</v>
      </c>
      <c r="H29" s="145">
        <f t="shared" si="2"/>
        <v>0.10061348005502065</v>
      </c>
      <c r="I29" s="145">
        <f>0.073146</f>
        <v>7.3146000000000003E-2</v>
      </c>
      <c r="J29" s="145">
        <f t="shared" si="3"/>
        <v>0.10061348005502065</v>
      </c>
      <c r="K29" s="112"/>
      <c r="L29" s="112"/>
      <c r="M29" s="112"/>
      <c r="N29" s="112"/>
      <c r="O29" s="112" t="s">
        <v>1054</v>
      </c>
      <c r="P29" s="112" t="s">
        <v>1054</v>
      </c>
      <c r="Q29" s="137" t="s">
        <v>360</v>
      </c>
      <c r="R29" s="137" t="s">
        <v>814</v>
      </c>
      <c r="S29" s="137" t="s">
        <v>362</v>
      </c>
      <c r="T29" s="134" t="s">
        <v>363</v>
      </c>
      <c r="U29" s="79" t="s">
        <v>372</v>
      </c>
      <c r="V29" s="79" t="s">
        <v>372</v>
      </c>
      <c r="W29" s="78" t="s">
        <v>1055</v>
      </c>
      <c r="X29" s="78" t="s">
        <v>1021</v>
      </c>
      <c r="Y29" s="78" t="s">
        <v>1021</v>
      </c>
      <c r="Z29" s="79" t="s">
        <v>1056</v>
      </c>
    </row>
    <row r="30" spans="2:26" ht="13.5" customHeight="1" x14ac:dyDescent="0.25"/>
    <row r="31" spans="2:26" ht="13.5" customHeight="1" x14ac:dyDescent="0.25">
      <c r="B31" s="45" t="s">
        <v>150</v>
      </c>
    </row>
    <row r="32" spans="2:26" ht="13.5" customHeight="1" x14ac:dyDescent="0.25">
      <c r="B32" s="45" t="s">
        <v>151</v>
      </c>
    </row>
    <row r="33" spans="2:2" ht="11.5" x14ac:dyDescent="0.25">
      <c r="B33" s="45" t="s">
        <v>830</v>
      </c>
    </row>
    <row r="34" spans="2:2" ht="11.5" x14ac:dyDescent="0.25">
      <c r="B34" s="45" t="s">
        <v>831</v>
      </c>
    </row>
    <row r="35" spans="2:2" ht="11.5" x14ac:dyDescent="0.25">
      <c r="B35" s="45" t="s">
        <v>832</v>
      </c>
    </row>
    <row r="36" spans="2:2" ht="11.5" x14ac:dyDescent="0.25">
      <c r="B36" s="45" t="s">
        <v>833</v>
      </c>
    </row>
    <row r="37" spans="2:2" ht="11.5" x14ac:dyDescent="0.25">
      <c r="B37" s="11" t="s">
        <v>834</v>
      </c>
    </row>
    <row r="38" spans="2:2" ht="12" customHeight="1" x14ac:dyDescent="0.25">
      <c r="B38" s="1" t="s">
        <v>835</v>
      </c>
    </row>
    <row r="39" spans="2:2" ht="12" customHeight="1" x14ac:dyDescent="0.25">
      <c r="B39" s="1" t="s">
        <v>836</v>
      </c>
    </row>
    <row r="40" spans="2:2" ht="12" customHeight="1" x14ac:dyDescent="0.25">
      <c r="B40" s="1" t="s">
        <v>837</v>
      </c>
    </row>
    <row r="41" spans="2:2" ht="12" customHeight="1" x14ac:dyDescent="0.25">
      <c r="B41" s="1" t="s">
        <v>838</v>
      </c>
    </row>
    <row r="42" spans="2:2" ht="12" customHeight="1" x14ac:dyDescent="0.25">
      <c r="B42" s="1" t="s">
        <v>839</v>
      </c>
    </row>
    <row r="43" spans="2:2" ht="12" customHeight="1" x14ac:dyDescent="0.25">
      <c r="B43" s="1" t="s">
        <v>840</v>
      </c>
    </row>
    <row r="44" spans="2:2" ht="12" customHeight="1" x14ac:dyDescent="0.25">
      <c r="B44" s="1" t="s">
        <v>163</v>
      </c>
    </row>
    <row r="45" spans="2:2" ht="12" customHeight="1" x14ac:dyDescent="0.25">
      <c r="B45" s="1" t="s">
        <v>841</v>
      </c>
    </row>
    <row r="47" spans="2:2" ht="12" customHeight="1" x14ac:dyDescent="0.25">
      <c r="B47" s="1" t="s">
        <v>46</v>
      </c>
    </row>
    <row r="48" spans="2:2" ht="12" customHeight="1" x14ac:dyDescent="0.25">
      <c r="B48" s="1" t="s">
        <v>164</v>
      </c>
    </row>
    <row r="49" spans="2:2" ht="12" customHeight="1" x14ac:dyDescent="0.25">
      <c r="B49" s="1" t="s">
        <v>165</v>
      </c>
    </row>
  </sheetData>
  <mergeCells count="1">
    <mergeCell ref="Z13:Z14"/>
  </mergeCells>
  <hyperlinks>
    <hyperlink ref="B5" location="'Index sheet'!A1" display="Back to index" xr:uid="{00000000-0004-0000-0400-000000000000}"/>
  </hyperlinks>
  <pageMargins left="0.7" right="0.7" top="0.75" bottom="0.75" header="0.3" footer="0.3"/>
  <pageSetup paperSize="9" orientation="portrait"/>
  <ignoredErrors>
    <ignoredError sqref="A1:Z2 A4:Z11 A3:B3 D3:Z3 A32:A37 A12:A20 A21:A31 C30:Z31 C32:Z3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Z72"/>
  <sheetViews>
    <sheetView showGridLines="0" workbookViewId="0">
      <selection activeCell="E10" sqref="E10:E47"/>
    </sheetView>
  </sheetViews>
  <sheetFormatPr defaultColWidth="9.1796875" defaultRowHeight="12" customHeight="1" x14ac:dyDescent="0.25"/>
  <cols>
    <col min="1" max="1" width="2.26953125" style="1" customWidth="1"/>
    <col min="2" max="7" width="15.81640625" style="1" customWidth="1"/>
    <col min="8" max="8" width="15.1796875" style="1" customWidth="1"/>
    <col min="9" max="14" width="15.81640625" style="1" customWidth="1"/>
    <col min="15" max="15" width="20.453125" style="1" customWidth="1"/>
    <col min="16" max="16" width="9.1796875" style="1" customWidth="1"/>
    <col min="17" max="16384" width="9.1796875" style="1"/>
  </cols>
  <sheetData>
    <row r="1" spans="2:15" s="46" customFormat="1" ht="16" customHeight="1" x14ac:dyDescent="0.35">
      <c r="B1" s="6" t="s">
        <v>66</v>
      </c>
      <c r="C1" s="6"/>
      <c r="D1" s="6"/>
    </row>
    <row r="2" spans="2:15" s="46" customFormat="1" ht="15" customHeight="1" x14ac:dyDescent="0.35">
      <c r="B2" s="6" t="s">
        <v>67</v>
      </c>
      <c r="C2" s="6"/>
      <c r="D2" s="6"/>
      <c r="E2" s="6"/>
      <c r="F2" s="6"/>
      <c r="G2" s="6"/>
      <c r="H2" s="6"/>
      <c r="I2" s="1" t="s">
        <v>24</v>
      </c>
      <c r="J2" s="6"/>
      <c r="K2" s="6"/>
      <c r="L2" s="6"/>
    </row>
    <row r="3" spans="2:15" ht="16" customHeight="1" x14ac:dyDescent="0.25">
      <c r="B3" s="10" t="s">
        <v>26</v>
      </c>
      <c r="C3" s="10" t="s">
        <v>888</v>
      </c>
    </row>
    <row r="4" spans="2:15" ht="16" customHeight="1" x14ac:dyDescent="0.25">
      <c r="B4" s="10"/>
      <c r="C4" s="10"/>
    </row>
    <row r="5" spans="2:15" ht="11.5" x14ac:dyDescent="0.25">
      <c r="B5" s="12" t="s">
        <v>27</v>
      </c>
      <c r="C5" s="47"/>
      <c r="D5" s="48"/>
      <c r="E5" s="49"/>
    </row>
    <row r="6" spans="2:15" ht="11.5" x14ac:dyDescent="0.25">
      <c r="B6" s="9"/>
      <c r="C6" s="9"/>
      <c r="D6" s="9"/>
    </row>
    <row r="7" spans="2:15" ht="36.75" customHeight="1" x14ac:dyDescent="0.25">
      <c r="B7" s="14" t="s">
        <v>68</v>
      </c>
      <c r="C7" s="14" t="s">
        <v>69</v>
      </c>
      <c r="D7" s="50" t="s">
        <v>70</v>
      </c>
      <c r="E7" s="51" t="s">
        <v>71</v>
      </c>
      <c r="F7" s="52"/>
      <c r="G7" s="52"/>
      <c r="H7" s="52"/>
      <c r="I7" s="53" t="s">
        <v>72</v>
      </c>
      <c r="J7" s="54"/>
      <c r="K7" s="14" t="s">
        <v>73</v>
      </c>
      <c r="L7" s="14" t="s">
        <v>74</v>
      </c>
      <c r="M7" s="14" t="s">
        <v>36</v>
      </c>
      <c r="N7" s="14" t="s">
        <v>75</v>
      </c>
      <c r="O7" s="14" t="s">
        <v>76</v>
      </c>
    </row>
    <row r="8" spans="2:15" ht="11.5" x14ac:dyDescent="0.25">
      <c r="B8" s="20"/>
      <c r="C8" s="20"/>
      <c r="D8" s="55"/>
      <c r="E8" s="56" t="s">
        <v>41</v>
      </c>
      <c r="F8" s="56"/>
      <c r="G8" s="56" t="s">
        <v>42</v>
      </c>
      <c r="H8" s="56"/>
      <c r="I8" s="57"/>
      <c r="J8" s="58"/>
      <c r="K8" s="20"/>
      <c r="L8" s="20"/>
      <c r="M8" s="20"/>
      <c r="N8" s="23"/>
      <c r="O8" s="20"/>
    </row>
    <row r="9" spans="2:15" ht="24" customHeight="1" x14ac:dyDescent="0.25">
      <c r="B9" s="24"/>
      <c r="C9" s="24"/>
      <c r="D9" s="59"/>
      <c r="E9" s="60" t="s">
        <v>1011</v>
      </c>
      <c r="F9" s="61" t="s">
        <v>1012</v>
      </c>
      <c r="G9" s="60" t="s">
        <v>43</v>
      </c>
      <c r="H9" s="61" t="s">
        <v>44</v>
      </c>
      <c r="I9" s="60" t="s">
        <v>1011</v>
      </c>
      <c r="J9" s="61" t="s">
        <v>1012</v>
      </c>
      <c r="K9" s="24"/>
      <c r="L9" s="24"/>
      <c r="M9" s="24"/>
      <c r="N9" s="27"/>
      <c r="O9" s="20"/>
    </row>
    <row r="10" spans="2:15" ht="24" customHeight="1" x14ac:dyDescent="0.25">
      <c r="B10" s="123" t="s">
        <v>889</v>
      </c>
      <c r="C10" s="123" t="s">
        <v>890</v>
      </c>
      <c r="D10" s="123" t="s">
        <v>364</v>
      </c>
      <c r="E10" s="129">
        <v>52.123849999999997</v>
      </c>
      <c r="F10" s="129">
        <v>64.350432098765424</v>
      </c>
      <c r="G10" s="124"/>
      <c r="H10" s="124"/>
      <c r="I10" s="130">
        <v>28.472221999999999</v>
      </c>
      <c r="J10" s="130">
        <v>35.150891358024687</v>
      </c>
      <c r="K10" s="123" t="s">
        <v>891</v>
      </c>
      <c r="L10" s="123" t="s">
        <v>372</v>
      </c>
      <c r="M10" s="123" t="s">
        <v>372</v>
      </c>
      <c r="N10" s="123" t="s">
        <v>892</v>
      </c>
      <c r="O10" s="123" t="s">
        <v>893</v>
      </c>
    </row>
    <row r="11" spans="2:15" ht="24" customHeight="1" x14ac:dyDescent="0.25">
      <c r="B11" s="123" t="s">
        <v>889</v>
      </c>
      <c r="C11" s="123" t="s">
        <v>894</v>
      </c>
      <c r="D11" s="124" t="s">
        <v>814</v>
      </c>
      <c r="E11" s="129">
        <v>0.50660700000000003</v>
      </c>
      <c r="F11" s="129">
        <v>0.62544074074074063</v>
      </c>
      <c r="G11" s="124"/>
      <c r="H11" s="124"/>
      <c r="I11" s="130">
        <v>58.064515999999998</v>
      </c>
      <c r="J11" s="130">
        <v>71.684587654320978</v>
      </c>
      <c r="K11" s="123" t="s">
        <v>891</v>
      </c>
      <c r="L11" s="123" t="s">
        <v>371</v>
      </c>
      <c r="M11" s="123" t="s">
        <v>372</v>
      </c>
      <c r="N11" s="123" t="s">
        <v>621</v>
      </c>
      <c r="O11" s="123" t="s">
        <v>895</v>
      </c>
    </row>
    <row r="12" spans="2:15" ht="24" customHeight="1" x14ac:dyDescent="0.25">
      <c r="B12" s="123" t="s">
        <v>896</v>
      </c>
      <c r="C12" s="123" t="s">
        <v>897</v>
      </c>
      <c r="D12" s="124" t="s">
        <v>364</v>
      </c>
      <c r="E12" s="129">
        <v>1.96</v>
      </c>
      <c r="F12" s="129">
        <v>2.4197530864197527</v>
      </c>
      <c r="G12" s="124"/>
      <c r="H12" s="124"/>
      <c r="I12" s="130">
        <v>21.605187999999998</v>
      </c>
      <c r="J12" s="130">
        <v>26.673071604938269</v>
      </c>
      <c r="K12" s="123" t="s">
        <v>891</v>
      </c>
      <c r="L12" s="123" t="s">
        <v>372</v>
      </c>
      <c r="M12" s="123" t="s">
        <v>372</v>
      </c>
      <c r="N12" s="123" t="s">
        <v>898</v>
      </c>
      <c r="O12" s="123" t="s">
        <v>899</v>
      </c>
    </row>
    <row r="13" spans="2:15" ht="24" customHeight="1" x14ac:dyDescent="0.25">
      <c r="B13" s="123" t="s">
        <v>889</v>
      </c>
      <c r="C13" s="123" t="s">
        <v>900</v>
      </c>
      <c r="D13" s="124" t="s">
        <v>364</v>
      </c>
      <c r="E13" s="129">
        <v>5.2947000000000001E-2</v>
      </c>
      <c r="F13" s="129">
        <v>6.536666666666667E-2</v>
      </c>
      <c r="G13" s="124"/>
      <c r="H13" s="124"/>
      <c r="I13" s="130">
        <v>2</v>
      </c>
      <c r="J13" s="130">
        <v>2.4691358024691357</v>
      </c>
      <c r="K13" s="123" t="s">
        <v>891</v>
      </c>
      <c r="L13" s="123" t="s">
        <v>372</v>
      </c>
      <c r="M13" s="123" t="s">
        <v>372</v>
      </c>
      <c r="N13" s="123" t="s">
        <v>396</v>
      </c>
      <c r="O13" s="123" t="s">
        <v>901</v>
      </c>
    </row>
    <row r="14" spans="2:15" ht="24" customHeight="1" x14ac:dyDescent="0.25">
      <c r="B14" s="123" t="s">
        <v>902</v>
      </c>
      <c r="C14" s="123" t="s">
        <v>903</v>
      </c>
      <c r="D14" s="123" t="s">
        <v>364</v>
      </c>
      <c r="E14" s="129">
        <v>2.070626081361191</v>
      </c>
      <c r="F14" s="129">
        <v>2.5563284955076431</v>
      </c>
      <c r="G14" s="124"/>
      <c r="H14" s="124"/>
      <c r="I14" s="130">
        <v>50</v>
      </c>
      <c r="J14" s="130">
        <v>61.728395061728385</v>
      </c>
      <c r="K14" s="123" t="s">
        <v>891</v>
      </c>
      <c r="L14" s="123" t="s">
        <v>370</v>
      </c>
      <c r="M14" s="123" t="s">
        <v>373</v>
      </c>
      <c r="N14" s="123" t="s">
        <v>389</v>
      </c>
      <c r="O14" s="123" t="s">
        <v>867</v>
      </c>
    </row>
    <row r="15" spans="2:15" ht="24" customHeight="1" x14ac:dyDescent="0.25">
      <c r="B15" s="123" t="s">
        <v>124</v>
      </c>
      <c r="C15" s="123" t="s">
        <v>904</v>
      </c>
      <c r="D15" s="124" t="s">
        <v>364</v>
      </c>
      <c r="E15" s="129">
        <v>0</v>
      </c>
      <c r="F15" s="129">
        <v>0</v>
      </c>
      <c r="G15" s="124"/>
      <c r="H15" s="124"/>
      <c r="I15" s="130">
        <v>31.43</v>
      </c>
      <c r="J15" s="130">
        <v>38.802469135802468</v>
      </c>
      <c r="K15" s="123" t="s">
        <v>891</v>
      </c>
      <c r="L15" s="123" t="s">
        <v>370</v>
      </c>
      <c r="M15" s="123" t="s">
        <v>373</v>
      </c>
      <c r="N15" s="123" t="s">
        <v>379</v>
      </c>
      <c r="O15" s="123" t="s">
        <v>905</v>
      </c>
    </row>
    <row r="16" spans="2:15" ht="24" customHeight="1" x14ac:dyDescent="0.25">
      <c r="B16" s="123" t="s">
        <v>889</v>
      </c>
      <c r="C16" s="123" t="s">
        <v>906</v>
      </c>
      <c r="D16" s="124" t="s">
        <v>364</v>
      </c>
      <c r="E16" s="129">
        <v>1.924691139363133</v>
      </c>
      <c r="F16" s="129">
        <v>2.3761619004483121</v>
      </c>
      <c r="G16" s="124"/>
      <c r="H16" s="124"/>
      <c r="I16" s="130">
        <v>375</v>
      </c>
      <c r="J16" s="130">
        <v>462.96296296296293</v>
      </c>
      <c r="K16" s="123" t="s">
        <v>891</v>
      </c>
      <c r="L16" s="123" t="s">
        <v>370</v>
      </c>
      <c r="M16" s="123" t="s">
        <v>372</v>
      </c>
      <c r="N16" s="123" t="s">
        <v>385</v>
      </c>
      <c r="O16" s="123" t="s">
        <v>907</v>
      </c>
    </row>
    <row r="17" spans="2:15" ht="24" customHeight="1" x14ac:dyDescent="0.25">
      <c r="B17" s="123" t="s">
        <v>889</v>
      </c>
      <c r="C17" s="123" t="s">
        <v>908</v>
      </c>
      <c r="D17" s="124" t="s">
        <v>364</v>
      </c>
      <c r="E17" s="129">
        <v>0</v>
      </c>
      <c r="F17" s="129">
        <v>0</v>
      </c>
      <c r="G17" s="124"/>
      <c r="H17" s="124"/>
      <c r="I17" s="131">
        <v>80</v>
      </c>
      <c r="J17" s="130">
        <v>98.76543209876543</v>
      </c>
      <c r="K17" s="123" t="s">
        <v>891</v>
      </c>
      <c r="L17" s="123" t="s">
        <v>370</v>
      </c>
      <c r="M17" s="123" t="s">
        <v>372</v>
      </c>
      <c r="N17" s="123" t="s">
        <v>379</v>
      </c>
      <c r="O17" s="123" t="s">
        <v>909</v>
      </c>
    </row>
    <row r="18" spans="2:15" ht="24" customHeight="1" x14ac:dyDescent="0.25">
      <c r="B18" s="123" t="s">
        <v>889</v>
      </c>
      <c r="C18" s="123" t="s">
        <v>910</v>
      </c>
      <c r="D18" s="124" t="s">
        <v>364</v>
      </c>
      <c r="E18" s="129">
        <v>0</v>
      </c>
      <c r="F18" s="129">
        <v>0</v>
      </c>
      <c r="G18" s="124"/>
      <c r="H18" s="124"/>
      <c r="I18" s="130">
        <v>54.54</v>
      </c>
      <c r="J18" s="130">
        <v>67.333333333333329</v>
      </c>
      <c r="K18" s="123" t="s">
        <v>365</v>
      </c>
      <c r="L18" s="123" t="s">
        <v>370</v>
      </c>
      <c r="M18" s="123" t="s">
        <v>373</v>
      </c>
      <c r="N18" s="123" t="s">
        <v>389</v>
      </c>
      <c r="O18" s="123" t="s">
        <v>911</v>
      </c>
    </row>
    <row r="19" spans="2:15" ht="24" customHeight="1" x14ac:dyDescent="0.25">
      <c r="B19" s="123" t="s">
        <v>889</v>
      </c>
      <c r="C19" s="123" t="s">
        <v>912</v>
      </c>
      <c r="D19" s="124" t="s">
        <v>364</v>
      </c>
      <c r="E19" s="129">
        <v>1.0186095718006396</v>
      </c>
      <c r="F19" s="129">
        <v>1.2575426812353574</v>
      </c>
      <c r="G19" s="124"/>
      <c r="H19" s="124"/>
      <c r="I19" s="130">
        <v>120</v>
      </c>
      <c r="J19" s="130">
        <v>148.14814814814815</v>
      </c>
      <c r="K19" s="123" t="s">
        <v>891</v>
      </c>
      <c r="L19" s="123" t="s">
        <v>370</v>
      </c>
      <c r="M19" s="123" t="s">
        <v>373</v>
      </c>
      <c r="N19" s="123" t="s">
        <v>379</v>
      </c>
      <c r="O19" s="123" t="s">
        <v>848</v>
      </c>
    </row>
    <row r="20" spans="2:15" ht="24" customHeight="1" x14ac:dyDescent="0.25">
      <c r="B20" s="123" t="s">
        <v>889</v>
      </c>
      <c r="C20" s="123" t="s">
        <v>913</v>
      </c>
      <c r="D20" s="124" t="s">
        <v>814</v>
      </c>
      <c r="E20" s="129">
        <v>7.771749049944102</v>
      </c>
      <c r="F20" s="129">
        <v>9.5947519135112369</v>
      </c>
      <c r="G20" s="124"/>
      <c r="H20" s="124"/>
      <c r="I20" s="131">
        <v>2700</v>
      </c>
      <c r="J20" s="130">
        <v>3333.333333333333</v>
      </c>
      <c r="K20" s="123" t="s">
        <v>891</v>
      </c>
      <c r="L20" s="123" t="s">
        <v>370</v>
      </c>
      <c r="M20" s="123" t="s">
        <v>372</v>
      </c>
      <c r="N20" s="123" t="s">
        <v>379</v>
      </c>
      <c r="O20" s="123" t="s">
        <v>914</v>
      </c>
    </row>
    <row r="21" spans="2:15" ht="24" customHeight="1" x14ac:dyDescent="0.25">
      <c r="B21" s="123" t="s">
        <v>112</v>
      </c>
      <c r="C21" s="123" t="s">
        <v>915</v>
      </c>
      <c r="D21" s="124" t="s">
        <v>364</v>
      </c>
      <c r="E21" s="129">
        <v>5.5999189999999999</v>
      </c>
      <c r="F21" s="129">
        <v>6.9134802469135801</v>
      </c>
      <c r="G21" s="124"/>
      <c r="H21" s="124"/>
      <c r="I21" s="131">
        <v>119.9</v>
      </c>
      <c r="J21" s="130">
        <v>148.02469135802468</v>
      </c>
      <c r="K21" s="123" t="s">
        <v>891</v>
      </c>
      <c r="L21" s="123" t="s">
        <v>370</v>
      </c>
      <c r="M21" s="123" t="s">
        <v>381</v>
      </c>
      <c r="N21" s="123" t="s">
        <v>382</v>
      </c>
      <c r="O21" s="123" t="s">
        <v>916</v>
      </c>
    </row>
    <row r="22" spans="2:15" ht="24" customHeight="1" x14ac:dyDescent="0.25">
      <c r="B22" s="123" t="s">
        <v>889</v>
      </c>
      <c r="C22" s="123" t="s">
        <v>606</v>
      </c>
      <c r="D22" s="124" t="s">
        <v>364</v>
      </c>
      <c r="E22" s="129">
        <v>3.53</v>
      </c>
      <c r="F22" s="129">
        <v>4.3580246913580245</v>
      </c>
      <c r="G22" s="124"/>
      <c r="H22" s="124"/>
      <c r="I22" s="131">
        <v>148</v>
      </c>
      <c r="J22" s="130">
        <v>182.71604938271602</v>
      </c>
      <c r="K22" s="123" t="s">
        <v>891</v>
      </c>
      <c r="L22" s="123" t="s">
        <v>370</v>
      </c>
      <c r="M22" s="123" t="s">
        <v>373</v>
      </c>
      <c r="N22" s="123" t="s">
        <v>379</v>
      </c>
      <c r="O22" s="123" t="s">
        <v>917</v>
      </c>
    </row>
    <row r="23" spans="2:15" ht="24" customHeight="1" x14ac:dyDescent="0.25">
      <c r="B23" s="123" t="s">
        <v>889</v>
      </c>
      <c r="C23" s="123" t="s">
        <v>918</v>
      </c>
      <c r="D23" s="123" t="s">
        <v>364</v>
      </c>
      <c r="E23" s="129">
        <v>43.82</v>
      </c>
      <c r="F23" s="129">
        <v>54.098765432098759</v>
      </c>
      <c r="G23" s="124"/>
      <c r="H23" s="124"/>
      <c r="I23" s="131">
        <v>177.5</v>
      </c>
      <c r="J23" s="130">
        <v>219.1358024691358</v>
      </c>
      <c r="K23" s="123" t="s">
        <v>891</v>
      </c>
      <c r="L23" s="123" t="s">
        <v>370</v>
      </c>
      <c r="M23" s="123" t="s">
        <v>376</v>
      </c>
      <c r="N23" s="123" t="s">
        <v>385</v>
      </c>
      <c r="O23" s="123" t="s">
        <v>863</v>
      </c>
    </row>
    <row r="24" spans="2:15" ht="24" customHeight="1" x14ac:dyDescent="0.25">
      <c r="B24" s="123" t="s">
        <v>889</v>
      </c>
      <c r="C24" s="123" t="s">
        <v>168</v>
      </c>
      <c r="D24" s="123" t="s">
        <v>364</v>
      </c>
      <c r="E24" s="129">
        <v>0</v>
      </c>
      <c r="F24" s="129">
        <v>0</v>
      </c>
      <c r="G24" s="124"/>
      <c r="H24" s="124"/>
      <c r="I24" s="131">
        <v>200</v>
      </c>
      <c r="J24" s="130">
        <v>246.91358024691354</v>
      </c>
      <c r="K24" s="123" t="s">
        <v>365</v>
      </c>
      <c r="L24" s="123" t="s">
        <v>370</v>
      </c>
      <c r="M24" s="123" t="s">
        <v>373</v>
      </c>
      <c r="N24" s="123" t="s">
        <v>919</v>
      </c>
      <c r="O24" s="123" t="s">
        <v>920</v>
      </c>
    </row>
    <row r="25" spans="2:15" ht="24" customHeight="1" x14ac:dyDescent="0.25">
      <c r="B25" s="123" t="s">
        <v>921</v>
      </c>
      <c r="C25" s="123" t="s">
        <v>922</v>
      </c>
      <c r="D25" s="123" t="s">
        <v>364</v>
      </c>
      <c r="E25" s="129">
        <v>2.6114000000000002</v>
      </c>
      <c r="F25" s="129">
        <v>3.2239506172839505</v>
      </c>
      <c r="G25" s="124"/>
      <c r="H25" s="124"/>
      <c r="I25" s="131">
        <v>36.691844000000003</v>
      </c>
      <c r="J25" s="130">
        <v>45.298572839506171</v>
      </c>
      <c r="K25" s="123" t="s">
        <v>891</v>
      </c>
      <c r="L25" s="123" t="s">
        <v>370</v>
      </c>
      <c r="M25" s="123" t="s">
        <v>373</v>
      </c>
      <c r="N25" s="123" t="s">
        <v>923</v>
      </c>
      <c r="O25" s="123" t="s">
        <v>463</v>
      </c>
    </row>
    <row r="26" spans="2:15" ht="24" customHeight="1" x14ac:dyDescent="0.25">
      <c r="B26" s="123" t="s">
        <v>120</v>
      </c>
      <c r="C26" s="123" t="s">
        <v>924</v>
      </c>
      <c r="D26" s="123" t="s">
        <v>364</v>
      </c>
      <c r="E26" s="129">
        <v>0.94866399999999995</v>
      </c>
      <c r="F26" s="129">
        <v>1.1711901234567901</v>
      </c>
      <c r="G26" s="124"/>
      <c r="H26" s="124"/>
      <c r="I26" s="131">
        <v>46.367850859999997</v>
      </c>
      <c r="J26" s="130">
        <v>57.244260320987649</v>
      </c>
      <c r="K26" s="123" t="s">
        <v>891</v>
      </c>
      <c r="L26" s="123" t="s">
        <v>925</v>
      </c>
      <c r="M26" s="123" t="s">
        <v>372</v>
      </c>
      <c r="N26" s="123" t="s">
        <v>926</v>
      </c>
      <c r="O26" s="123" t="s">
        <v>927</v>
      </c>
    </row>
    <row r="27" spans="2:15" ht="24" customHeight="1" x14ac:dyDescent="0.25">
      <c r="B27" s="123" t="s">
        <v>127</v>
      </c>
      <c r="C27" s="123" t="s">
        <v>928</v>
      </c>
      <c r="D27" s="123" t="s">
        <v>364</v>
      </c>
      <c r="E27" s="129">
        <v>0.91795300000000002</v>
      </c>
      <c r="F27" s="129">
        <v>1.1332753086419753</v>
      </c>
      <c r="G27" s="124"/>
      <c r="H27" s="124"/>
      <c r="I27" s="131">
        <v>39.683056999999998</v>
      </c>
      <c r="J27" s="130">
        <v>48.991428395061725</v>
      </c>
      <c r="K27" s="123" t="s">
        <v>365</v>
      </c>
      <c r="L27" s="123" t="s">
        <v>929</v>
      </c>
      <c r="M27" s="123" t="s">
        <v>372</v>
      </c>
      <c r="N27" s="123" t="s">
        <v>930</v>
      </c>
      <c r="O27" s="123" t="s">
        <v>931</v>
      </c>
    </row>
    <row r="28" spans="2:15" ht="24" customHeight="1" x14ac:dyDescent="0.25">
      <c r="B28" s="123" t="s">
        <v>130</v>
      </c>
      <c r="C28" s="123" t="s">
        <v>932</v>
      </c>
      <c r="D28" s="123" t="s">
        <v>364</v>
      </c>
      <c r="E28" s="129">
        <v>3.2986879999999998</v>
      </c>
      <c r="F28" s="129">
        <v>4.0724543209876538</v>
      </c>
      <c r="G28" s="124"/>
      <c r="H28" s="124"/>
      <c r="I28" s="131">
        <v>24.299994999999999</v>
      </c>
      <c r="J28" s="130">
        <v>29.999993827160491</v>
      </c>
      <c r="K28" s="123" t="s">
        <v>891</v>
      </c>
      <c r="L28" s="123" t="s">
        <v>925</v>
      </c>
      <c r="M28" s="123" t="s">
        <v>372</v>
      </c>
      <c r="N28" s="123" t="s">
        <v>933</v>
      </c>
      <c r="O28" s="123" t="s">
        <v>506</v>
      </c>
    </row>
    <row r="29" spans="2:15" ht="24" customHeight="1" x14ac:dyDescent="0.25">
      <c r="B29" s="123" t="s">
        <v>889</v>
      </c>
      <c r="C29" s="123" t="s">
        <v>934</v>
      </c>
      <c r="D29" s="123" t="s">
        <v>364</v>
      </c>
      <c r="E29" s="129">
        <v>122.172</v>
      </c>
      <c r="F29" s="129">
        <v>150.82962962962961</v>
      </c>
      <c r="G29" s="124"/>
      <c r="H29" s="124"/>
      <c r="I29" s="131">
        <v>813.508152</v>
      </c>
      <c r="J29" s="130">
        <v>1004.3310518518518</v>
      </c>
      <c r="K29" s="123" t="s">
        <v>891</v>
      </c>
      <c r="L29" s="123" t="s">
        <v>370</v>
      </c>
      <c r="M29" s="123" t="s">
        <v>372</v>
      </c>
      <c r="N29" s="123" t="s">
        <v>935</v>
      </c>
      <c r="O29" s="123" t="s">
        <v>526</v>
      </c>
    </row>
    <row r="30" spans="2:15" ht="24" customHeight="1" x14ac:dyDescent="0.25">
      <c r="B30" s="123" t="s">
        <v>889</v>
      </c>
      <c r="C30" s="123" t="s">
        <v>936</v>
      </c>
      <c r="D30" s="123" t="s">
        <v>364</v>
      </c>
      <c r="E30" s="129">
        <v>123.041254</v>
      </c>
      <c r="F30" s="129">
        <v>151.90278271604939</v>
      </c>
      <c r="G30" s="124"/>
      <c r="H30" s="124"/>
      <c r="I30" s="131">
        <v>340.29143199999999</v>
      </c>
      <c r="J30" s="130">
        <v>420.11287901234567</v>
      </c>
      <c r="K30" s="123" t="s">
        <v>891</v>
      </c>
      <c r="L30" s="123" t="s">
        <v>370</v>
      </c>
      <c r="M30" s="123" t="s">
        <v>373</v>
      </c>
      <c r="N30" s="123" t="s">
        <v>937</v>
      </c>
      <c r="O30" s="123" t="s">
        <v>938</v>
      </c>
    </row>
    <row r="31" spans="2:15" ht="24" customHeight="1" x14ac:dyDescent="0.25">
      <c r="B31" s="123" t="s">
        <v>889</v>
      </c>
      <c r="C31" s="123" t="s">
        <v>939</v>
      </c>
      <c r="D31" s="123" t="s">
        <v>364</v>
      </c>
      <c r="E31" s="129">
        <v>27.286304519999998</v>
      </c>
      <c r="F31" s="129">
        <v>33.686795703703702</v>
      </c>
      <c r="G31" s="124"/>
      <c r="H31" s="124"/>
      <c r="I31" s="131">
        <v>83.893962000000002</v>
      </c>
      <c r="J31" s="130">
        <v>103.57279259259258</v>
      </c>
      <c r="K31" s="123" t="s">
        <v>891</v>
      </c>
      <c r="L31" s="123" t="s">
        <v>925</v>
      </c>
      <c r="M31" s="123" t="s">
        <v>372</v>
      </c>
      <c r="N31" s="123" t="s">
        <v>940</v>
      </c>
      <c r="O31" s="123" t="s">
        <v>941</v>
      </c>
    </row>
    <row r="32" spans="2:15" ht="24" customHeight="1" x14ac:dyDescent="0.25">
      <c r="B32" s="123" t="s">
        <v>889</v>
      </c>
      <c r="C32" s="123" t="s">
        <v>942</v>
      </c>
      <c r="D32" s="123" t="s">
        <v>364</v>
      </c>
      <c r="E32" s="129">
        <v>57.551748539999998</v>
      </c>
      <c r="F32" s="129">
        <v>71.051541407407399</v>
      </c>
      <c r="G32" s="124"/>
      <c r="H32" s="124"/>
      <c r="I32" s="131">
        <v>18.212976999999999</v>
      </c>
      <c r="J32" s="130">
        <v>22.485156790123455</v>
      </c>
      <c r="K32" s="123" t="s">
        <v>891</v>
      </c>
      <c r="L32" s="123" t="s">
        <v>925</v>
      </c>
      <c r="M32" s="123" t="s">
        <v>373</v>
      </c>
      <c r="N32" s="123" t="s">
        <v>474</v>
      </c>
      <c r="O32" s="123" t="s">
        <v>943</v>
      </c>
    </row>
    <row r="33" spans="2:15" ht="24" customHeight="1" x14ac:dyDescent="0.25">
      <c r="B33" s="123" t="s">
        <v>131</v>
      </c>
      <c r="C33" s="123" t="s">
        <v>944</v>
      </c>
      <c r="D33" s="123" t="s">
        <v>364</v>
      </c>
      <c r="E33" s="129">
        <v>20.425642</v>
      </c>
      <c r="F33" s="129">
        <v>25.216841975308643</v>
      </c>
      <c r="G33" s="124"/>
      <c r="H33" s="124"/>
      <c r="I33" s="131">
        <v>33.140317000000003</v>
      </c>
      <c r="J33" s="130">
        <v>40.913971604938268</v>
      </c>
      <c r="K33" s="123" t="s">
        <v>891</v>
      </c>
      <c r="L33" s="123" t="s">
        <v>925</v>
      </c>
      <c r="M33" s="123" t="s">
        <v>373</v>
      </c>
      <c r="N33" s="123" t="s">
        <v>945</v>
      </c>
      <c r="O33" s="123" t="s">
        <v>946</v>
      </c>
    </row>
    <row r="34" spans="2:15" ht="24" customHeight="1" x14ac:dyDescent="0.25">
      <c r="B34" s="123" t="s">
        <v>128</v>
      </c>
      <c r="C34" s="123" t="s">
        <v>947</v>
      </c>
      <c r="D34" s="123" t="s">
        <v>364</v>
      </c>
      <c r="E34" s="129">
        <v>17.454820000000002</v>
      </c>
      <c r="F34" s="129">
        <v>21.549160493827159</v>
      </c>
      <c r="G34" s="124"/>
      <c r="H34" s="124"/>
      <c r="I34" s="131">
        <v>85.768050000000002</v>
      </c>
      <c r="J34" s="130">
        <v>105.88648148148148</v>
      </c>
      <c r="K34" s="123" t="s">
        <v>891</v>
      </c>
      <c r="L34" s="123" t="s">
        <v>925</v>
      </c>
      <c r="M34" s="123" t="s">
        <v>372</v>
      </c>
      <c r="N34" s="123" t="s">
        <v>948</v>
      </c>
      <c r="O34" s="123" t="s">
        <v>456</v>
      </c>
    </row>
    <row r="35" spans="2:15" ht="24" customHeight="1" x14ac:dyDescent="0.25">
      <c r="B35" s="123" t="s">
        <v>889</v>
      </c>
      <c r="C35" s="123" t="s">
        <v>949</v>
      </c>
      <c r="D35" s="123" t="s">
        <v>364</v>
      </c>
      <c r="E35" s="129">
        <v>72.142722000000006</v>
      </c>
      <c r="F35" s="129">
        <v>89.06508888888888</v>
      </c>
      <c r="G35" s="124"/>
      <c r="H35" s="124"/>
      <c r="I35" s="131">
        <v>53.987679</v>
      </c>
      <c r="J35" s="130">
        <v>66.651455555555557</v>
      </c>
      <c r="K35" s="123" t="s">
        <v>891</v>
      </c>
      <c r="L35" s="123" t="s">
        <v>370</v>
      </c>
      <c r="M35" s="123" t="s">
        <v>372</v>
      </c>
      <c r="N35" s="123" t="s">
        <v>950</v>
      </c>
      <c r="O35" s="123" t="s">
        <v>951</v>
      </c>
    </row>
    <row r="36" spans="2:15" ht="24" customHeight="1" x14ac:dyDescent="0.25">
      <c r="B36" s="123" t="s">
        <v>889</v>
      </c>
      <c r="C36" s="123" t="s">
        <v>952</v>
      </c>
      <c r="D36" s="123" t="s">
        <v>364</v>
      </c>
      <c r="E36" s="129">
        <v>5.9</v>
      </c>
      <c r="F36" s="129">
        <v>7.283950617283951</v>
      </c>
      <c r="G36" s="124"/>
      <c r="H36" s="124"/>
      <c r="I36" s="131">
        <v>554.56923200000006</v>
      </c>
      <c r="J36" s="130">
        <v>684.65337283950612</v>
      </c>
      <c r="K36" s="123" t="s">
        <v>891</v>
      </c>
      <c r="L36" s="123" t="s">
        <v>925</v>
      </c>
      <c r="M36" s="123" t="s">
        <v>372</v>
      </c>
      <c r="N36" s="123" t="s">
        <v>953</v>
      </c>
      <c r="O36" s="123" t="s">
        <v>954</v>
      </c>
    </row>
    <row r="37" spans="2:15" ht="24" customHeight="1" x14ac:dyDescent="0.25">
      <c r="B37" s="123" t="s">
        <v>889</v>
      </c>
      <c r="C37" s="123" t="s">
        <v>955</v>
      </c>
      <c r="D37" s="123" t="s">
        <v>814</v>
      </c>
      <c r="E37" s="129">
        <v>159.532836</v>
      </c>
      <c r="F37" s="129">
        <v>196.9541185185185</v>
      </c>
      <c r="G37" s="124"/>
      <c r="H37" s="124"/>
      <c r="I37" s="131">
        <v>100</v>
      </c>
      <c r="J37" s="130">
        <v>123.45679012345677</v>
      </c>
      <c r="K37" s="123" t="s">
        <v>891</v>
      </c>
      <c r="L37" s="123" t="s">
        <v>925</v>
      </c>
      <c r="M37" s="123" t="s">
        <v>956</v>
      </c>
      <c r="N37" s="123" t="s">
        <v>957</v>
      </c>
      <c r="O37" s="123" t="s">
        <v>958</v>
      </c>
    </row>
    <row r="38" spans="2:15" ht="24" customHeight="1" x14ac:dyDescent="0.25">
      <c r="B38" s="123" t="s">
        <v>135</v>
      </c>
      <c r="C38" s="123" t="s">
        <v>959</v>
      </c>
      <c r="D38" s="123" t="s">
        <v>364</v>
      </c>
      <c r="E38" s="129">
        <v>1.6648550500000001</v>
      </c>
      <c r="F38" s="129">
        <v>2.0553766049382713</v>
      </c>
      <c r="G38" s="124"/>
      <c r="H38" s="124"/>
      <c r="I38" s="131">
        <v>3.4863</v>
      </c>
      <c r="J38" s="130">
        <v>4.3040740740740739</v>
      </c>
      <c r="K38" s="123" t="s">
        <v>891</v>
      </c>
      <c r="L38" s="123" t="s">
        <v>370</v>
      </c>
      <c r="M38" s="123" t="s">
        <v>373</v>
      </c>
      <c r="N38" s="123" t="s">
        <v>389</v>
      </c>
      <c r="O38" s="123" t="s">
        <v>960</v>
      </c>
    </row>
    <row r="39" spans="2:15" ht="24" customHeight="1" x14ac:dyDescent="0.25">
      <c r="B39" s="123" t="s">
        <v>113</v>
      </c>
      <c r="C39" s="123" t="s">
        <v>961</v>
      </c>
      <c r="D39" s="123" t="s">
        <v>364</v>
      </c>
      <c r="E39" s="129">
        <v>19.5</v>
      </c>
      <c r="F39" s="129">
        <v>24.074074074074073</v>
      </c>
      <c r="G39" s="124"/>
      <c r="H39" s="124"/>
      <c r="I39" s="131">
        <v>86.134292000000002</v>
      </c>
      <c r="J39" s="130">
        <v>106.33863209876542</v>
      </c>
      <c r="K39" s="123" t="s">
        <v>891</v>
      </c>
      <c r="L39" s="123" t="s">
        <v>925</v>
      </c>
      <c r="M39" s="123" t="s">
        <v>372</v>
      </c>
      <c r="N39" s="123" t="s">
        <v>962</v>
      </c>
      <c r="O39" s="123" t="s">
        <v>963</v>
      </c>
    </row>
    <row r="40" spans="2:15" ht="24" customHeight="1" x14ac:dyDescent="0.25">
      <c r="B40" s="123" t="s">
        <v>889</v>
      </c>
      <c r="C40" s="123" t="s">
        <v>964</v>
      </c>
      <c r="D40" s="123" t="s">
        <v>364</v>
      </c>
      <c r="E40" s="129">
        <v>62.892605770000003</v>
      </c>
      <c r="F40" s="129">
        <v>77.645192308641967</v>
      </c>
      <c r="G40" s="124"/>
      <c r="H40" s="124"/>
      <c r="I40" s="131">
        <v>253.09877499999999</v>
      </c>
      <c r="J40" s="130">
        <v>312.46762345679008</v>
      </c>
      <c r="K40" s="123" t="s">
        <v>965</v>
      </c>
      <c r="L40" s="123" t="s">
        <v>370</v>
      </c>
      <c r="M40" s="123" t="s">
        <v>372</v>
      </c>
      <c r="N40" s="123" t="s">
        <v>966</v>
      </c>
      <c r="O40" s="123" t="s">
        <v>792</v>
      </c>
    </row>
    <row r="41" spans="2:15" ht="24" customHeight="1" x14ac:dyDescent="0.25">
      <c r="B41" s="123" t="s">
        <v>967</v>
      </c>
      <c r="C41" s="123" t="s">
        <v>968</v>
      </c>
      <c r="D41" s="123" t="s">
        <v>364</v>
      </c>
      <c r="E41" s="129">
        <v>51</v>
      </c>
      <c r="F41" s="129">
        <v>62.962962962962955</v>
      </c>
      <c r="G41" s="124"/>
      <c r="H41" s="124"/>
      <c r="I41" s="131">
        <v>55.762132999999999</v>
      </c>
      <c r="J41" s="130">
        <v>68.842139506172842</v>
      </c>
      <c r="K41" s="123" t="s">
        <v>891</v>
      </c>
      <c r="L41" s="123" t="s">
        <v>925</v>
      </c>
      <c r="M41" s="123" t="s">
        <v>372</v>
      </c>
      <c r="N41" s="123" t="s">
        <v>969</v>
      </c>
      <c r="O41" s="123" t="s">
        <v>580</v>
      </c>
    </row>
    <row r="42" spans="2:15" ht="24" customHeight="1" x14ac:dyDescent="0.25">
      <c r="B42" s="123" t="s">
        <v>123</v>
      </c>
      <c r="C42" s="123" t="s">
        <v>970</v>
      </c>
      <c r="D42" s="123" t="s">
        <v>364</v>
      </c>
      <c r="E42" s="129">
        <v>9.9969199999999994</v>
      </c>
      <c r="F42" s="129">
        <v>12.341876543209874</v>
      </c>
      <c r="G42" s="124"/>
      <c r="H42" s="124"/>
      <c r="I42" s="131">
        <v>86.508790000000005</v>
      </c>
      <c r="J42" s="130">
        <v>106.80097530864197</v>
      </c>
      <c r="K42" s="123" t="s">
        <v>891</v>
      </c>
      <c r="L42" s="123" t="s">
        <v>925</v>
      </c>
      <c r="M42" s="123" t="s">
        <v>372</v>
      </c>
      <c r="N42" s="123" t="s">
        <v>971</v>
      </c>
      <c r="O42" s="123" t="s">
        <v>972</v>
      </c>
    </row>
    <row r="43" spans="2:15" ht="24" customHeight="1" x14ac:dyDescent="0.25">
      <c r="B43" s="123" t="s">
        <v>118</v>
      </c>
      <c r="C43" s="123" t="s">
        <v>973</v>
      </c>
      <c r="D43" s="123" t="s">
        <v>364</v>
      </c>
      <c r="E43" s="129">
        <v>1.4</v>
      </c>
      <c r="F43" s="129">
        <v>1.728395061728395</v>
      </c>
      <c r="G43" s="124"/>
      <c r="H43" s="124"/>
      <c r="I43" s="131">
        <v>22.004432999999999</v>
      </c>
      <c r="J43" s="130">
        <v>27.165966666666666</v>
      </c>
      <c r="K43" s="123" t="s">
        <v>974</v>
      </c>
      <c r="L43" s="123" t="s">
        <v>925</v>
      </c>
      <c r="M43" s="123" t="s">
        <v>372</v>
      </c>
      <c r="N43" s="123" t="s">
        <v>975</v>
      </c>
      <c r="O43" s="123" t="s">
        <v>976</v>
      </c>
    </row>
    <row r="44" spans="2:15" ht="24" customHeight="1" x14ac:dyDescent="0.25">
      <c r="B44" s="123" t="s">
        <v>127</v>
      </c>
      <c r="C44" s="123" t="s">
        <v>977</v>
      </c>
      <c r="D44" s="123" t="s">
        <v>364</v>
      </c>
      <c r="E44" s="129">
        <v>9.4548009999999998</v>
      </c>
      <c r="F44" s="129">
        <v>11.672593827160492</v>
      </c>
      <c r="G44" s="124"/>
      <c r="H44" s="124"/>
      <c r="I44" s="131">
        <v>121.588522</v>
      </c>
      <c r="J44" s="130">
        <v>150.10928641975306</v>
      </c>
      <c r="K44" s="123" t="s">
        <v>891</v>
      </c>
      <c r="L44" s="123" t="s">
        <v>370</v>
      </c>
      <c r="M44" s="123" t="s">
        <v>956</v>
      </c>
      <c r="N44" s="123" t="s">
        <v>385</v>
      </c>
      <c r="O44" s="123" t="s">
        <v>978</v>
      </c>
    </row>
    <row r="45" spans="2:15" ht="24" customHeight="1" x14ac:dyDescent="0.25">
      <c r="B45" s="123" t="s">
        <v>127</v>
      </c>
      <c r="C45" s="123" t="s">
        <v>979</v>
      </c>
      <c r="D45" s="123" t="s">
        <v>364</v>
      </c>
      <c r="E45" s="129">
        <v>1.122198</v>
      </c>
      <c r="F45" s="129">
        <v>1.3854296296296293</v>
      </c>
      <c r="G45" s="124"/>
      <c r="H45" s="124"/>
      <c r="I45" s="131">
        <v>130.72571099999999</v>
      </c>
      <c r="J45" s="130">
        <v>161.38976666666665</v>
      </c>
      <c r="K45" s="123" t="s">
        <v>891</v>
      </c>
      <c r="L45" s="123" t="s">
        <v>925</v>
      </c>
      <c r="M45" s="123" t="s">
        <v>956</v>
      </c>
      <c r="N45" s="123" t="s">
        <v>980</v>
      </c>
      <c r="O45" s="123" t="s">
        <v>981</v>
      </c>
    </row>
    <row r="46" spans="2:15" ht="24" customHeight="1" x14ac:dyDescent="0.25">
      <c r="B46" s="123" t="s">
        <v>113</v>
      </c>
      <c r="C46" s="123" t="s">
        <v>982</v>
      </c>
      <c r="D46" s="123" t="s">
        <v>364</v>
      </c>
      <c r="E46" s="129">
        <v>6.8074329999999996</v>
      </c>
      <c r="F46" s="129">
        <v>8.4042382716049389</v>
      </c>
      <c r="G46" s="124"/>
      <c r="H46" s="124"/>
      <c r="I46" s="131">
        <v>257.51499000000001</v>
      </c>
      <c r="J46" s="130">
        <v>317.91974074074074</v>
      </c>
      <c r="K46" s="44" t="s">
        <v>891</v>
      </c>
      <c r="L46" s="123" t="s">
        <v>925</v>
      </c>
      <c r="M46" s="123" t="s">
        <v>956</v>
      </c>
      <c r="N46" s="123" t="s">
        <v>983</v>
      </c>
      <c r="O46" s="123" t="s">
        <v>564</v>
      </c>
    </row>
    <row r="47" spans="2:15" ht="24" customHeight="1" x14ac:dyDescent="0.25">
      <c r="B47" s="123" t="s">
        <v>111</v>
      </c>
      <c r="C47" s="123" t="s">
        <v>984</v>
      </c>
      <c r="D47" s="123" t="s">
        <v>364</v>
      </c>
      <c r="E47" s="129">
        <v>382.95270499999998</v>
      </c>
      <c r="F47" s="129">
        <v>472.78111728395055</v>
      </c>
      <c r="G47" s="124"/>
      <c r="H47" s="124"/>
      <c r="I47" s="131">
        <v>7846.0900650000003</v>
      </c>
      <c r="J47" s="130">
        <v>9686.5309444444447</v>
      </c>
      <c r="K47" s="123" t="s">
        <v>891</v>
      </c>
      <c r="L47" s="123" t="s">
        <v>370</v>
      </c>
      <c r="M47" s="123" t="s">
        <v>376</v>
      </c>
      <c r="N47" s="123" t="s">
        <v>985</v>
      </c>
      <c r="O47" s="123" t="s">
        <v>440</v>
      </c>
    </row>
    <row r="48" spans="2:15" ht="24" customHeight="1" x14ac:dyDescent="0.25">
      <c r="B48" s="120"/>
      <c r="C48" s="120"/>
      <c r="D48" s="121"/>
      <c r="E48" s="121"/>
      <c r="F48" s="122"/>
      <c r="G48" s="121"/>
      <c r="H48" s="122"/>
      <c r="I48" s="121"/>
      <c r="J48" s="122"/>
      <c r="K48" s="120"/>
      <c r="L48" s="120"/>
      <c r="M48" s="120"/>
      <c r="N48" s="120"/>
      <c r="O48" s="120"/>
    </row>
    <row r="49" spans="2:26" ht="24" customHeight="1" x14ac:dyDescent="0.25">
      <c r="B49" s="120"/>
      <c r="C49" s="120"/>
      <c r="D49" s="121"/>
      <c r="E49" s="121"/>
      <c r="F49" s="122"/>
      <c r="G49" s="121"/>
      <c r="H49" s="122"/>
      <c r="I49" s="121"/>
      <c r="J49" s="122"/>
      <c r="K49" s="120"/>
      <c r="L49" s="120"/>
      <c r="M49" s="120"/>
      <c r="N49" s="120"/>
      <c r="O49" s="120"/>
    </row>
    <row r="50" spans="2:26" ht="11.5" x14ac:dyDescent="0.25">
      <c r="B50" s="9"/>
      <c r="C50" s="9"/>
      <c r="D50" s="9"/>
    </row>
    <row r="51" spans="2:26" ht="11.5" x14ac:dyDescent="0.25">
      <c r="B51" s="19" t="s">
        <v>45</v>
      </c>
      <c r="C51" s="19"/>
      <c r="D51" s="19"/>
      <c r="E51" s="19"/>
      <c r="F51" s="19"/>
      <c r="G51" s="19"/>
      <c r="H51" s="28"/>
      <c r="I51" s="29"/>
      <c r="J51" s="30"/>
      <c r="K51" s="30"/>
      <c r="L51" s="31"/>
      <c r="M51" s="30"/>
      <c r="N51" s="32"/>
      <c r="O51" s="30"/>
    </row>
    <row r="52" spans="2:26" ht="11.5" x14ac:dyDescent="0.25">
      <c r="B52" s="44" t="s">
        <v>77</v>
      </c>
      <c r="C52" s="44"/>
      <c r="D52" s="44"/>
      <c r="E52" s="44"/>
      <c r="F52" s="44"/>
      <c r="G52" s="44"/>
      <c r="H52" s="44"/>
      <c r="I52" s="44"/>
      <c r="J52" s="44"/>
      <c r="K52" s="44"/>
      <c r="L52" s="44"/>
      <c r="M52" s="44"/>
      <c r="N52" s="44"/>
      <c r="O52" s="44"/>
    </row>
    <row r="53" spans="2:26" ht="12.75" customHeight="1" x14ac:dyDescent="0.25">
      <c r="B53" s="45" t="s">
        <v>78</v>
      </c>
      <c r="C53" s="45"/>
      <c r="D53" s="45"/>
      <c r="E53" s="45"/>
      <c r="F53" s="45"/>
      <c r="G53" s="45"/>
      <c r="H53" s="45"/>
      <c r="I53" s="45"/>
      <c r="J53" s="45"/>
      <c r="K53" s="45"/>
      <c r="L53" s="45"/>
      <c r="M53" s="45"/>
      <c r="N53" s="45"/>
      <c r="O53" s="45"/>
      <c r="P53" s="30"/>
      <c r="Q53" s="30"/>
    </row>
    <row r="54" spans="2:26" ht="12" customHeight="1" x14ac:dyDescent="0.25">
      <c r="B54" s="1" t="s">
        <v>79</v>
      </c>
      <c r="C54" s="62"/>
      <c r="D54" s="62"/>
      <c r="P54" s="62"/>
      <c r="Q54" s="62"/>
      <c r="R54" s="62"/>
      <c r="S54" s="62"/>
      <c r="T54" s="62"/>
      <c r="U54" s="62"/>
      <c r="V54" s="62"/>
      <c r="W54" s="62"/>
      <c r="X54" s="62"/>
      <c r="Y54" s="62"/>
      <c r="Z54" s="62"/>
    </row>
    <row r="55" spans="2:26" ht="12" customHeight="1" x14ac:dyDescent="0.25">
      <c r="B55" s="1" t="s">
        <v>80</v>
      </c>
      <c r="C55" s="62"/>
      <c r="D55" s="62"/>
    </row>
    <row r="56" spans="2:26" ht="12" customHeight="1" x14ac:dyDescent="0.25">
      <c r="B56" s="1" t="s">
        <v>81</v>
      </c>
      <c r="C56" s="62"/>
      <c r="D56" s="62"/>
    </row>
    <row r="57" spans="2:26" ht="12" customHeight="1" x14ac:dyDescent="0.25">
      <c r="B57" s="1" t="s">
        <v>82</v>
      </c>
      <c r="C57" s="62"/>
      <c r="D57" s="62"/>
    </row>
    <row r="58" spans="2:26" ht="12" customHeight="1" x14ac:dyDescent="0.25">
      <c r="B58" s="1" t="s">
        <v>83</v>
      </c>
      <c r="C58" s="62"/>
      <c r="D58" s="62"/>
    </row>
    <row r="59" spans="2:26" ht="12" customHeight="1" x14ac:dyDescent="0.25">
      <c r="B59" s="1" t="s">
        <v>84</v>
      </c>
      <c r="C59" s="62"/>
      <c r="D59" s="62"/>
    </row>
    <row r="60" spans="2:26" ht="12" customHeight="1" x14ac:dyDescent="0.25">
      <c r="B60" s="1" t="s">
        <v>85</v>
      </c>
      <c r="C60" s="62"/>
      <c r="D60" s="62"/>
    </row>
    <row r="61" spans="2:26" ht="12" customHeight="1" x14ac:dyDescent="0.25">
      <c r="B61" s="1" t="s">
        <v>86</v>
      </c>
      <c r="C61" s="62"/>
      <c r="D61" s="62"/>
    </row>
    <row r="62" spans="2:26" ht="12" customHeight="1" x14ac:dyDescent="0.25">
      <c r="B62" s="63"/>
      <c r="C62" s="62"/>
      <c r="D62" s="62"/>
    </row>
    <row r="63" spans="2:26" ht="11.5" x14ac:dyDescent="0.25">
      <c r="B63" s="2" t="s">
        <v>46</v>
      </c>
      <c r="C63" s="2"/>
    </row>
    <row r="64" spans="2:26" ht="13.5" customHeight="1" x14ac:dyDescent="0.25">
      <c r="B64" s="1" t="s">
        <v>47</v>
      </c>
    </row>
    <row r="65" spans="2:2" ht="13.5" customHeight="1" x14ac:dyDescent="0.25">
      <c r="B65" s="128" t="s">
        <v>1010</v>
      </c>
    </row>
    <row r="66" spans="2:2" ht="11.5" x14ac:dyDescent="0.25"/>
    <row r="67" spans="2:2" ht="11.5" x14ac:dyDescent="0.25"/>
    <row r="68" spans="2:2" ht="11.5" x14ac:dyDescent="0.25"/>
    <row r="69" spans="2:2" ht="11.5" x14ac:dyDescent="0.25"/>
    <row r="70" spans="2:2" ht="11.5" x14ac:dyDescent="0.25"/>
    <row r="71" spans="2:2" ht="11.5" x14ac:dyDescent="0.25"/>
    <row r="72" spans="2:2" ht="11.5" x14ac:dyDescent="0.25"/>
  </sheetData>
  <hyperlinks>
    <hyperlink ref="B5" location="'Index sheet'!A1" display="Back to index" xr:uid="{00000000-0004-0000-0500-000000000000}"/>
  </hyperlinks>
  <pageMargins left="0.7" right="0.7" top="0.75" bottom="0.75" header="0.3" footer="0.3"/>
  <pageSetup paperSize="9" orientation="portrait"/>
  <ignoredErrors>
    <ignoredError sqref="B1:Z2 B4:Z8 B3 D3:Z3 B50:Z64 B66:Z72 C65:Z65 B9:D9 G9:H9 K9:Z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Z58"/>
  <sheetViews>
    <sheetView showGridLines="0" topLeftCell="A33" workbookViewId="0">
      <selection activeCell="E10" sqref="E10:E41"/>
    </sheetView>
  </sheetViews>
  <sheetFormatPr defaultColWidth="9.1796875" defaultRowHeight="12" customHeight="1" x14ac:dyDescent="0.25"/>
  <cols>
    <col min="1" max="1" width="2.26953125" style="1" customWidth="1"/>
    <col min="2" max="7" width="15.81640625" style="1" customWidth="1"/>
    <col min="8" max="8" width="15.1796875" style="1" customWidth="1"/>
    <col min="9" max="14" width="15.81640625" style="1" customWidth="1"/>
    <col min="15" max="15" width="20.453125" style="1" customWidth="1"/>
    <col min="16" max="16" width="9.1796875" style="1" customWidth="1"/>
    <col min="17" max="16384" width="9.1796875" style="1"/>
  </cols>
  <sheetData>
    <row r="1" spans="2:26" s="46" customFormat="1" ht="16" customHeight="1" x14ac:dyDescent="0.35">
      <c r="B1" s="6" t="s">
        <v>66</v>
      </c>
      <c r="C1" s="6"/>
      <c r="D1" s="6"/>
    </row>
    <row r="2" spans="2:26" s="46" customFormat="1" ht="15" customHeight="1" x14ac:dyDescent="0.35">
      <c r="B2" s="6" t="s">
        <v>67</v>
      </c>
      <c r="C2" s="6"/>
      <c r="D2" s="6"/>
      <c r="E2" s="6"/>
      <c r="F2" s="6"/>
      <c r="G2" s="6"/>
      <c r="H2" s="6"/>
      <c r="I2" s="1" t="s">
        <v>49</v>
      </c>
      <c r="J2" s="6"/>
      <c r="K2" s="6"/>
      <c r="L2" s="6"/>
    </row>
    <row r="3" spans="2:26" ht="16" customHeight="1" x14ac:dyDescent="0.25">
      <c r="B3" s="10" t="s">
        <v>26</v>
      </c>
      <c r="C3" s="10" t="s">
        <v>1008</v>
      </c>
    </row>
    <row r="4" spans="2:26" ht="16" customHeight="1" x14ac:dyDescent="0.25">
      <c r="B4" s="10"/>
      <c r="C4" s="10"/>
    </row>
    <row r="5" spans="2:26" ht="11.5" x14ac:dyDescent="0.25">
      <c r="B5" s="12" t="s">
        <v>27</v>
      </c>
      <c r="C5" s="47"/>
      <c r="D5" s="48"/>
      <c r="E5" s="49"/>
    </row>
    <row r="6" spans="2:26" ht="11.5" x14ac:dyDescent="0.25">
      <c r="B6" s="9"/>
      <c r="C6" s="9"/>
      <c r="D6" s="9"/>
    </row>
    <row r="7" spans="2:26" ht="36.75" customHeight="1" x14ac:dyDescent="0.25">
      <c r="B7" s="14" t="s">
        <v>68</v>
      </c>
      <c r="C7" s="14" t="s">
        <v>69</v>
      </c>
      <c r="D7" s="50" t="s">
        <v>70</v>
      </c>
      <c r="E7" s="51" t="s">
        <v>71</v>
      </c>
      <c r="F7" s="52"/>
      <c r="G7" s="52"/>
      <c r="H7" s="52"/>
      <c r="I7" s="53" t="s">
        <v>72</v>
      </c>
      <c r="J7" s="54"/>
      <c r="K7" s="14" t="s">
        <v>73</v>
      </c>
      <c r="L7" s="14" t="s">
        <v>74</v>
      </c>
      <c r="M7" s="14" t="s">
        <v>36</v>
      </c>
      <c r="N7" s="14" t="s">
        <v>75</v>
      </c>
      <c r="O7" s="14" t="s">
        <v>76</v>
      </c>
    </row>
    <row r="8" spans="2:26" ht="11.5" x14ac:dyDescent="0.25">
      <c r="B8" s="20"/>
      <c r="C8" s="20"/>
      <c r="D8" s="55"/>
      <c r="E8" s="56" t="s">
        <v>41</v>
      </c>
      <c r="F8" s="56"/>
      <c r="G8" s="56" t="s">
        <v>42</v>
      </c>
      <c r="H8" s="56"/>
      <c r="I8" s="57"/>
      <c r="J8" s="58"/>
      <c r="K8" s="20"/>
      <c r="L8" s="20"/>
      <c r="M8" s="20"/>
      <c r="N8" s="23"/>
      <c r="O8" s="20"/>
    </row>
    <row r="9" spans="2:26" ht="24" customHeight="1" x14ac:dyDescent="0.25">
      <c r="B9" s="24"/>
      <c r="C9" s="24"/>
      <c r="D9" s="59"/>
      <c r="E9" s="60" t="s">
        <v>1011</v>
      </c>
      <c r="F9" s="61" t="s">
        <v>1012</v>
      </c>
      <c r="G9" s="60" t="s">
        <v>43</v>
      </c>
      <c r="H9" s="61" t="s">
        <v>44</v>
      </c>
      <c r="I9" s="60" t="s">
        <v>1011</v>
      </c>
      <c r="J9" s="61" t="s">
        <v>1012</v>
      </c>
      <c r="K9" s="24"/>
      <c r="L9" s="24"/>
      <c r="M9" s="24"/>
      <c r="N9" s="27"/>
      <c r="O9" s="20"/>
    </row>
    <row r="10" spans="2:26" ht="230" x14ac:dyDescent="0.25">
      <c r="B10" s="125" t="s">
        <v>111</v>
      </c>
      <c r="C10" s="125" t="s">
        <v>986</v>
      </c>
      <c r="D10" s="125" t="s">
        <v>364</v>
      </c>
      <c r="E10" s="132">
        <v>1.621926</v>
      </c>
      <c r="F10" s="132">
        <v>2.2218164383561643</v>
      </c>
      <c r="G10" s="126"/>
      <c r="H10" s="127"/>
      <c r="I10" s="132">
        <v>10</v>
      </c>
      <c r="J10" s="132">
        <v>13.698630136986303</v>
      </c>
      <c r="K10" s="125" t="s">
        <v>891</v>
      </c>
      <c r="L10" s="125" t="s">
        <v>376</v>
      </c>
      <c r="M10" s="125" t="s">
        <v>418</v>
      </c>
      <c r="N10" s="125" t="s">
        <v>381</v>
      </c>
      <c r="O10" s="125" t="s">
        <v>987</v>
      </c>
    </row>
    <row r="11" spans="2:26" ht="264.5" x14ac:dyDescent="0.25">
      <c r="B11" s="125" t="s">
        <v>902</v>
      </c>
      <c r="C11" s="125" t="s">
        <v>903</v>
      </c>
      <c r="D11" s="123" t="s">
        <v>364</v>
      </c>
      <c r="E11" s="132">
        <v>1.2179901977822558</v>
      </c>
      <c r="F11" s="132">
        <v>1.6684797229893915</v>
      </c>
      <c r="G11" s="126"/>
      <c r="H11" s="127"/>
      <c r="I11" s="133">
        <v>50</v>
      </c>
      <c r="J11" s="132">
        <v>68.493150684931507</v>
      </c>
      <c r="K11" s="125" t="s">
        <v>891</v>
      </c>
      <c r="L11" s="125" t="s">
        <v>370</v>
      </c>
      <c r="M11" s="125" t="s">
        <v>373</v>
      </c>
      <c r="N11" s="125" t="s">
        <v>389</v>
      </c>
      <c r="O11" s="125" t="s">
        <v>867</v>
      </c>
    </row>
    <row r="12" spans="2:26" ht="195.5" x14ac:dyDescent="0.25">
      <c r="B12" s="125" t="s">
        <v>124</v>
      </c>
      <c r="C12" s="125" t="s">
        <v>904</v>
      </c>
      <c r="D12" s="125" t="s">
        <v>364</v>
      </c>
      <c r="E12" s="132">
        <v>0</v>
      </c>
      <c r="F12" s="132">
        <v>0</v>
      </c>
      <c r="G12" s="126"/>
      <c r="H12" s="127"/>
      <c r="I12" s="129">
        <v>31.43</v>
      </c>
      <c r="J12" s="132">
        <v>43.054794520547951</v>
      </c>
      <c r="K12" s="125" t="s">
        <v>891</v>
      </c>
      <c r="L12" s="125" t="s">
        <v>370</v>
      </c>
      <c r="M12" s="125" t="s">
        <v>373</v>
      </c>
      <c r="N12" s="125" t="s">
        <v>379</v>
      </c>
      <c r="O12" s="125" t="s">
        <v>905</v>
      </c>
    </row>
    <row r="13" spans="2:26" ht="12.75" customHeight="1" x14ac:dyDescent="0.25">
      <c r="B13" s="123" t="s">
        <v>889</v>
      </c>
      <c r="C13" s="123" t="s">
        <v>906</v>
      </c>
      <c r="D13" s="124" t="s">
        <v>364</v>
      </c>
      <c r="E13" s="129">
        <v>17.579046546320804</v>
      </c>
      <c r="F13" s="132">
        <v>24.080885679891512</v>
      </c>
      <c r="G13" s="124"/>
      <c r="H13" s="127"/>
      <c r="I13" s="133">
        <v>375</v>
      </c>
      <c r="J13" s="132">
        <v>513.69863013698637</v>
      </c>
      <c r="K13" s="123" t="s">
        <v>891</v>
      </c>
      <c r="L13" s="123" t="s">
        <v>370</v>
      </c>
      <c r="M13" s="123" t="s">
        <v>376</v>
      </c>
      <c r="N13" s="123" t="s">
        <v>385</v>
      </c>
      <c r="O13" s="123" t="s">
        <v>907</v>
      </c>
      <c r="P13" s="30"/>
      <c r="Q13" s="30"/>
    </row>
    <row r="14" spans="2:26" ht="12" customHeight="1" x14ac:dyDescent="0.25">
      <c r="B14" s="123" t="s">
        <v>889</v>
      </c>
      <c r="C14" s="123" t="s">
        <v>908</v>
      </c>
      <c r="D14" s="124" t="s">
        <v>364</v>
      </c>
      <c r="E14" s="129">
        <v>3</v>
      </c>
      <c r="F14" s="132">
        <v>4.1095890410958908</v>
      </c>
      <c r="G14" s="124"/>
      <c r="H14" s="127"/>
      <c r="I14" s="133">
        <v>80</v>
      </c>
      <c r="J14" s="132">
        <v>109.58904109589042</v>
      </c>
      <c r="K14" s="123" t="s">
        <v>891</v>
      </c>
      <c r="L14" s="123" t="s">
        <v>370</v>
      </c>
      <c r="M14" s="123" t="s">
        <v>372</v>
      </c>
      <c r="N14" s="123" t="s">
        <v>379</v>
      </c>
      <c r="O14" s="123" t="s">
        <v>909</v>
      </c>
      <c r="P14" s="62"/>
      <c r="Q14" s="62"/>
      <c r="R14" s="62"/>
      <c r="S14" s="62"/>
      <c r="T14" s="62"/>
      <c r="U14" s="62"/>
      <c r="V14" s="62"/>
      <c r="W14" s="62"/>
      <c r="X14" s="62"/>
      <c r="Y14" s="62"/>
      <c r="Z14" s="62"/>
    </row>
    <row r="15" spans="2:26" ht="12" customHeight="1" x14ac:dyDescent="0.25">
      <c r="B15" s="123" t="s">
        <v>889</v>
      </c>
      <c r="C15" s="123" t="s">
        <v>910</v>
      </c>
      <c r="D15" s="124" t="s">
        <v>364</v>
      </c>
      <c r="E15" s="129">
        <v>12.981220441994301</v>
      </c>
      <c r="F15" s="132">
        <v>17.78249375615658</v>
      </c>
      <c r="G15" s="124"/>
      <c r="H15" s="127"/>
      <c r="I15" s="133">
        <v>54.54</v>
      </c>
      <c r="J15" s="132">
        <v>74.712328767123296</v>
      </c>
      <c r="K15" s="123" t="s">
        <v>365</v>
      </c>
      <c r="L15" s="123" t="s">
        <v>370</v>
      </c>
      <c r="M15" s="123" t="s">
        <v>373</v>
      </c>
      <c r="N15" s="123" t="s">
        <v>389</v>
      </c>
      <c r="O15" s="123" t="s">
        <v>911</v>
      </c>
    </row>
    <row r="16" spans="2:26" ht="12" customHeight="1" x14ac:dyDescent="0.25">
      <c r="B16" s="123" t="s">
        <v>889</v>
      </c>
      <c r="C16" s="123" t="s">
        <v>913</v>
      </c>
      <c r="D16" s="124" t="s">
        <v>814</v>
      </c>
      <c r="E16" s="129">
        <v>11.045373505243759</v>
      </c>
      <c r="F16" s="132">
        <v>15.130648637320219</v>
      </c>
      <c r="G16" s="124"/>
      <c r="H16" s="127"/>
      <c r="I16" s="133">
        <v>2700</v>
      </c>
      <c r="J16" s="132">
        <v>3698.6301369863013</v>
      </c>
      <c r="K16" s="123" t="s">
        <v>891</v>
      </c>
      <c r="L16" s="123" t="s">
        <v>370</v>
      </c>
      <c r="M16" s="123" t="s">
        <v>376</v>
      </c>
      <c r="N16" s="123" t="s">
        <v>379</v>
      </c>
      <c r="O16" s="123" t="s">
        <v>914</v>
      </c>
    </row>
    <row r="17" spans="2:15" ht="12" customHeight="1" x14ac:dyDescent="0.25">
      <c r="B17" s="123" t="s">
        <v>112</v>
      </c>
      <c r="C17" s="123" t="s">
        <v>915</v>
      </c>
      <c r="D17" s="124" t="s">
        <v>364</v>
      </c>
      <c r="E17" s="129">
        <v>5.2193569999999996</v>
      </c>
      <c r="F17" s="132">
        <v>7.1498041095890414</v>
      </c>
      <c r="G17" s="124"/>
      <c r="H17" s="124"/>
      <c r="I17" s="133">
        <v>119.9</v>
      </c>
      <c r="J17" s="132">
        <v>164.24657534246575</v>
      </c>
      <c r="K17" s="123" t="s">
        <v>891</v>
      </c>
      <c r="L17" s="123" t="s">
        <v>370</v>
      </c>
      <c r="M17" s="123" t="s">
        <v>381</v>
      </c>
      <c r="N17" s="123" t="s">
        <v>382</v>
      </c>
      <c r="O17" s="123" t="s">
        <v>916</v>
      </c>
    </row>
    <row r="18" spans="2:15" ht="12" customHeight="1" x14ac:dyDescent="0.25">
      <c r="B18" s="123" t="s">
        <v>889</v>
      </c>
      <c r="C18" s="123" t="s">
        <v>606</v>
      </c>
      <c r="D18" s="124" t="s">
        <v>364</v>
      </c>
      <c r="E18" s="129">
        <v>3.53</v>
      </c>
      <c r="F18" s="132">
        <v>4.8356164383561646</v>
      </c>
      <c r="G18" s="124"/>
      <c r="H18" s="124"/>
      <c r="I18" s="133">
        <v>148</v>
      </c>
      <c r="J18" s="132">
        <v>202.73972602739727</v>
      </c>
      <c r="K18" s="123" t="s">
        <v>891</v>
      </c>
      <c r="L18" s="123" t="s">
        <v>370</v>
      </c>
      <c r="M18" s="123" t="s">
        <v>373</v>
      </c>
      <c r="N18" s="123" t="s">
        <v>379</v>
      </c>
      <c r="O18" s="123" t="s">
        <v>917</v>
      </c>
    </row>
    <row r="19" spans="2:15" ht="12" customHeight="1" x14ac:dyDescent="0.25">
      <c r="B19" s="123" t="s">
        <v>889</v>
      </c>
      <c r="C19" s="123" t="s">
        <v>168</v>
      </c>
      <c r="D19" s="123" t="s">
        <v>364</v>
      </c>
      <c r="E19" s="129">
        <v>81.583467999999996</v>
      </c>
      <c r="F19" s="132">
        <v>111.75817534246576</v>
      </c>
      <c r="G19" s="124"/>
      <c r="H19" s="124"/>
      <c r="I19" s="133">
        <v>200</v>
      </c>
      <c r="J19" s="132">
        <v>273.97260273972603</v>
      </c>
      <c r="K19" s="123" t="s">
        <v>365</v>
      </c>
      <c r="L19" s="123" t="s">
        <v>370</v>
      </c>
      <c r="M19" s="123" t="s">
        <v>373</v>
      </c>
      <c r="N19" s="123" t="s">
        <v>919</v>
      </c>
      <c r="O19" s="123" t="s">
        <v>920</v>
      </c>
    </row>
    <row r="20" spans="2:15" ht="12" customHeight="1" x14ac:dyDescent="0.25">
      <c r="B20" s="123" t="s">
        <v>889</v>
      </c>
      <c r="C20" s="123" t="s">
        <v>949</v>
      </c>
      <c r="D20" s="123" t="s">
        <v>364</v>
      </c>
      <c r="E20" s="129">
        <v>575.07596599999999</v>
      </c>
      <c r="F20" s="132">
        <v>787.77529589041103</v>
      </c>
      <c r="G20" s="124"/>
      <c r="H20" s="124"/>
      <c r="I20" s="133">
        <v>53.987679</v>
      </c>
      <c r="J20" s="132">
        <v>73.955724657534248</v>
      </c>
      <c r="K20" s="123" t="s">
        <v>891</v>
      </c>
      <c r="L20" s="123" t="s">
        <v>370</v>
      </c>
      <c r="M20" s="123" t="s">
        <v>372</v>
      </c>
      <c r="N20" s="123" t="s">
        <v>950</v>
      </c>
      <c r="O20" s="123" t="s">
        <v>951</v>
      </c>
    </row>
    <row r="21" spans="2:15" ht="12" customHeight="1" x14ac:dyDescent="0.25">
      <c r="B21" s="123" t="s">
        <v>127</v>
      </c>
      <c r="C21" s="123" t="s">
        <v>977</v>
      </c>
      <c r="D21" s="123" t="s">
        <v>364</v>
      </c>
      <c r="E21" s="129">
        <v>323.33731799999998</v>
      </c>
      <c r="F21" s="132">
        <v>442.92783287671233</v>
      </c>
      <c r="G21" s="124"/>
      <c r="H21" s="124"/>
      <c r="I21" s="133">
        <v>121.588522</v>
      </c>
      <c r="J21" s="132">
        <v>166.55961917808219</v>
      </c>
      <c r="K21" s="123" t="s">
        <v>891</v>
      </c>
      <c r="L21" s="123" t="s">
        <v>370</v>
      </c>
      <c r="M21" s="123" t="s">
        <v>956</v>
      </c>
      <c r="N21" s="123" t="s">
        <v>385</v>
      </c>
      <c r="O21" s="123" t="s">
        <v>978</v>
      </c>
    </row>
    <row r="22" spans="2:15" ht="12" customHeight="1" x14ac:dyDescent="0.25">
      <c r="B22" s="123" t="s">
        <v>889</v>
      </c>
      <c r="C22" s="123" t="s">
        <v>936</v>
      </c>
      <c r="D22" s="123" t="s">
        <v>364</v>
      </c>
      <c r="E22" s="129">
        <v>180.27435600000001</v>
      </c>
      <c r="F22" s="132">
        <v>246.95117260273972</v>
      </c>
      <c r="G22" s="124"/>
      <c r="H22" s="124"/>
      <c r="I22" s="133">
        <v>340.29143199999999</v>
      </c>
      <c r="J22" s="132">
        <v>466.15264657534249</v>
      </c>
      <c r="K22" s="123" t="s">
        <v>891</v>
      </c>
      <c r="L22" s="123" t="s">
        <v>370</v>
      </c>
      <c r="M22" s="123" t="s">
        <v>373</v>
      </c>
      <c r="N22" s="123" t="s">
        <v>988</v>
      </c>
      <c r="O22" s="123" t="s">
        <v>938</v>
      </c>
    </row>
    <row r="23" spans="2:15" ht="126.5" x14ac:dyDescent="0.25">
      <c r="B23" s="123" t="s">
        <v>120</v>
      </c>
      <c r="C23" s="123" t="s">
        <v>924</v>
      </c>
      <c r="D23" s="123" t="s">
        <v>364</v>
      </c>
      <c r="E23" s="129">
        <v>165.55101099999999</v>
      </c>
      <c r="F23" s="132">
        <v>226.78220684931509</v>
      </c>
      <c r="G23" s="124"/>
      <c r="H23" s="124"/>
      <c r="I23" s="133">
        <v>46.367850859999997</v>
      </c>
      <c r="J23" s="132">
        <v>63.517603917808216</v>
      </c>
      <c r="K23" s="123" t="s">
        <v>891</v>
      </c>
      <c r="L23" s="123" t="s">
        <v>925</v>
      </c>
      <c r="M23" s="123" t="s">
        <v>372</v>
      </c>
      <c r="N23" s="123" t="s">
        <v>989</v>
      </c>
      <c r="O23" s="123" t="s">
        <v>927</v>
      </c>
    </row>
    <row r="24" spans="2:15" ht="13.5" customHeight="1" x14ac:dyDescent="0.25">
      <c r="B24" s="123" t="s">
        <v>111</v>
      </c>
      <c r="C24" s="123" t="s">
        <v>990</v>
      </c>
      <c r="D24" s="123" t="s">
        <v>814</v>
      </c>
      <c r="E24" s="129">
        <v>124.32</v>
      </c>
      <c r="F24" s="132">
        <v>170.30136986301372</v>
      </c>
      <c r="G24" s="124"/>
      <c r="H24" s="124"/>
      <c r="I24" s="133">
        <v>30.762</v>
      </c>
      <c r="J24" s="132">
        <v>42.139726027397259</v>
      </c>
      <c r="K24" s="123" t="s">
        <v>891</v>
      </c>
      <c r="L24" s="123" t="s">
        <v>925</v>
      </c>
      <c r="M24" s="123" t="s">
        <v>376</v>
      </c>
      <c r="N24" s="123" t="s">
        <v>116</v>
      </c>
      <c r="O24" s="123" t="s">
        <v>991</v>
      </c>
    </row>
    <row r="25" spans="2:15" ht="13.5" customHeight="1" x14ac:dyDescent="0.25">
      <c r="B25" s="123" t="s">
        <v>889</v>
      </c>
      <c r="C25" s="123" t="s">
        <v>934</v>
      </c>
      <c r="D25" s="123" t="s">
        <v>364</v>
      </c>
      <c r="E25" s="129">
        <v>70.22</v>
      </c>
      <c r="F25" s="132">
        <v>96.191780821917817</v>
      </c>
      <c r="G25" s="124"/>
      <c r="H25" s="124"/>
      <c r="I25" s="133">
        <v>813.508152</v>
      </c>
      <c r="J25" s="132">
        <v>1114.3947287671233</v>
      </c>
      <c r="K25" s="123" t="s">
        <v>891</v>
      </c>
      <c r="L25" s="123" t="s">
        <v>370</v>
      </c>
      <c r="M25" s="123" t="s">
        <v>372</v>
      </c>
      <c r="N25" s="123" t="s">
        <v>992</v>
      </c>
      <c r="O25" s="123" t="s">
        <v>526</v>
      </c>
    </row>
    <row r="26" spans="2:15" ht="287.5" x14ac:dyDescent="0.25">
      <c r="B26" s="123" t="s">
        <v>889</v>
      </c>
      <c r="C26" s="123" t="s">
        <v>964</v>
      </c>
      <c r="D26" s="123" t="s">
        <v>364</v>
      </c>
      <c r="E26" s="129">
        <v>63</v>
      </c>
      <c r="F26" s="132">
        <v>86.301369863013704</v>
      </c>
      <c r="G26" s="124"/>
      <c r="H26" s="124"/>
      <c r="I26" s="133">
        <v>253.09877499999999</v>
      </c>
      <c r="J26" s="132">
        <v>346.71065068493152</v>
      </c>
      <c r="K26" s="123" t="s">
        <v>965</v>
      </c>
      <c r="L26" s="123" t="s">
        <v>370</v>
      </c>
      <c r="M26" s="123" t="s">
        <v>372</v>
      </c>
      <c r="N26" s="123" t="s">
        <v>966</v>
      </c>
      <c r="O26" s="123" t="s">
        <v>792</v>
      </c>
    </row>
    <row r="27" spans="2:15" ht="230" x14ac:dyDescent="0.25">
      <c r="B27" s="123" t="s">
        <v>889</v>
      </c>
      <c r="C27" s="123" t="s">
        <v>942</v>
      </c>
      <c r="D27" s="123" t="s">
        <v>364</v>
      </c>
      <c r="E27" s="129">
        <v>49.483880999999997</v>
      </c>
      <c r="F27" s="132">
        <v>67.786138356164386</v>
      </c>
      <c r="G27" s="124"/>
      <c r="H27" s="124"/>
      <c r="I27" s="133">
        <v>18.212976999999999</v>
      </c>
      <c r="J27" s="132">
        <v>24.949283561643835</v>
      </c>
      <c r="K27" s="123" t="s">
        <v>891</v>
      </c>
      <c r="L27" s="123" t="s">
        <v>925</v>
      </c>
      <c r="M27" s="123" t="s">
        <v>373</v>
      </c>
      <c r="N27" s="123" t="s">
        <v>474</v>
      </c>
      <c r="O27" s="123" t="s">
        <v>943</v>
      </c>
    </row>
    <row r="28" spans="2:15" ht="103.5" x14ac:dyDescent="0.25">
      <c r="B28" s="123" t="s">
        <v>993</v>
      </c>
      <c r="C28" s="123" t="s">
        <v>994</v>
      </c>
      <c r="D28" s="123" t="s">
        <v>364</v>
      </c>
      <c r="E28" s="129">
        <v>2.2000000000000002</v>
      </c>
      <c r="F28" s="132">
        <v>3.0136986301369864</v>
      </c>
      <c r="G28" s="124"/>
      <c r="H28" s="124"/>
      <c r="I28" s="133">
        <v>91.207167999999996</v>
      </c>
      <c r="J28" s="132">
        <v>124.94132602739727</v>
      </c>
      <c r="K28" s="123" t="s">
        <v>891</v>
      </c>
      <c r="L28" s="123" t="s">
        <v>370</v>
      </c>
      <c r="M28" s="123" t="s">
        <v>376</v>
      </c>
      <c r="N28" s="123" t="s">
        <v>995</v>
      </c>
      <c r="O28" s="123" t="s">
        <v>996</v>
      </c>
    </row>
    <row r="29" spans="2:15" ht="172.5" x14ac:dyDescent="0.25">
      <c r="B29" s="123" t="s">
        <v>889</v>
      </c>
      <c r="C29" s="123" t="s">
        <v>952</v>
      </c>
      <c r="D29" s="123" t="s">
        <v>364</v>
      </c>
      <c r="E29" s="129">
        <v>6.7</v>
      </c>
      <c r="F29" s="132">
        <v>9.1780821917808222</v>
      </c>
      <c r="G29" s="124"/>
      <c r="H29" s="124"/>
      <c r="I29" s="133">
        <v>554.56923200000006</v>
      </c>
      <c r="J29" s="132">
        <v>759.68387945205484</v>
      </c>
      <c r="K29" s="123" t="s">
        <v>891</v>
      </c>
      <c r="L29" s="123" t="s">
        <v>925</v>
      </c>
      <c r="M29" s="123" t="s">
        <v>372</v>
      </c>
      <c r="N29" s="123" t="s">
        <v>997</v>
      </c>
      <c r="O29" s="123" t="s">
        <v>954</v>
      </c>
    </row>
    <row r="30" spans="2:15" ht="103.5" x14ac:dyDescent="0.25">
      <c r="B30" s="123" t="s">
        <v>131</v>
      </c>
      <c r="C30" s="123" t="s">
        <v>944</v>
      </c>
      <c r="D30" s="123" t="s">
        <v>364</v>
      </c>
      <c r="E30" s="129">
        <v>4.6510259999999999</v>
      </c>
      <c r="F30" s="132">
        <v>6.3712684931506853</v>
      </c>
      <c r="G30" s="124"/>
      <c r="H30" s="124"/>
      <c r="I30" s="133">
        <v>33.140317000000003</v>
      </c>
      <c r="J30" s="132">
        <v>45.397694520547951</v>
      </c>
      <c r="K30" s="123" t="s">
        <v>891</v>
      </c>
      <c r="L30" s="123" t="s">
        <v>925</v>
      </c>
      <c r="M30" s="123" t="s">
        <v>373</v>
      </c>
      <c r="N30" s="123" t="s">
        <v>945</v>
      </c>
      <c r="O30" s="123" t="s">
        <v>946</v>
      </c>
    </row>
    <row r="31" spans="2:15" ht="310.5" x14ac:dyDescent="0.25">
      <c r="B31" s="123" t="s">
        <v>118</v>
      </c>
      <c r="C31" s="123" t="s">
        <v>973</v>
      </c>
      <c r="D31" s="123" t="s">
        <v>364</v>
      </c>
      <c r="E31" s="129">
        <v>3.52</v>
      </c>
      <c r="F31" s="132">
        <v>4.8219178082191787</v>
      </c>
      <c r="G31" s="124"/>
      <c r="H31" s="124"/>
      <c r="I31" s="133">
        <v>22.004432999999999</v>
      </c>
      <c r="J31" s="132">
        <v>30.143058904109591</v>
      </c>
      <c r="K31" s="123" t="s">
        <v>974</v>
      </c>
      <c r="L31" s="123" t="s">
        <v>925</v>
      </c>
      <c r="M31" s="123" t="s">
        <v>372</v>
      </c>
      <c r="N31" s="123" t="s">
        <v>975</v>
      </c>
      <c r="O31" s="123" t="s">
        <v>976</v>
      </c>
    </row>
    <row r="32" spans="2:15" ht="218.5" x14ac:dyDescent="0.25">
      <c r="B32" s="123" t="s">
        <v>134</v>
      </c>
      <c r="C32" s="123" t="s">
        <v>998</v>
      </c>
      <c r="D32" s="123" t="s">
        <v>364</v>
      </c>
      <c r="E32" s="129">
        <v>3.008791</v>
      </c>
      <c r="F32" s="132">
        <v>4.1216315068493152</v>
      </c>
      <c r="G32" s="124"/>
      <c r="H32" s="124"/>
      <c r="I32" s="133">
        <v>37.739324000000003</v>
      </c>
      <c r="J32" s="132">
        <v>51.69770410958904</v>
      </c>
      <c r="K32" s="123" t="s">
        <v>891</v>
      </c>
      <c r="L32" s="123" t="s">
        <v>370</v>
      </c>
      <c r="M32" s="123" t="s">
        <v>373</v>
      </c>
      <c r="N32" s="123" t="s">
        <v>999</v>
      </c>
      <c r="O32" s="123" t="s">
        <v>1000</v>
      </c>
    </row>
    <row r="33" spans="2:15" ht="12" customHeight="1" x14ac:dyDescent="0.25">
      <c r="B33" s="123" t="s">
        <v>127</v>
      </c>
      <c r="C33" s="123" t="s">
        <v>1001</v>
      </c>
      <c r="D33" s="123" t="s">
        <v>364</v>
      </c>
      <c r="E33" s="129">
        <v>2.4159290000000002</v>
      </c>
      <c r="F33" s="132">
        <v>3.3094917808219182</v>
      </c>
      <c r="G33" s="124"/>
      <c r="H33" s="124"/>
      <c r="I33" s="133">
        <v>63.715629</v>
      </c>
      <c r="J33" s="132">
        <v>87.281683561643845</v>
      </c>
      <c r="K33" s="123" t="s">
        <v>891</v>
      </c>
      <c r="L33" s="123" t="s">
        <v>370</v>
      </c>
      <c r="M33" s="123" t="s">
        <v>376</v>
      </c>
      <c r="N33" s="123" t="s">
        <v>1002</v>
      </c>
      <c r="O33" s="123" t="s">
        <v>1003</v>
      </c>
    </row>
    <row r="34" spans="2:15" ht="12" customHeight="1" x14ac:dyDescent="0.25">
      <c r="B34" s="123" t="s">
        <v>128</v>
      </c>
      <c r="C34" s="123" t="s">
        <v>947</v>
      </c>
      <c r="D34" s="123" t="s">
        <v>364</v>
      </c>
      <c r="E34" s="129">
        <v>2.5769655499999997</v>
      </c>
      <c r="F34" s="132">
        <v>3.5300897945205478</v>
      </c>
      <c r="G34" s="124"/>
      <c r="H34" s="124"/>
      <c r="I34" s="133">
        <v>85.768050000000002</v>
      </c>
      <c r="J34" s="132">
        <v>117.4904794520548</v>
      </c>
      <c r="K34" s="123" t="s">
        <v>891</v>
      </c>
      <c r="L34" s="123" t="s">
        <v>925</v>
      </c>
      <c r="M34" s="123" t="s">
        <v>372</v>
      </c>
      <c r="N34" s="123" t="s">
        <v>948</v>
      </c>
      <c r="O34" s="123" t="s">
        <v>456</v>
      </c>
    </row>
    <row r="35" spans="2:15" ht="12" customHeight="1" x14ac:dyDescent="0.25">
      <c r="B35" s="123" t="s">
        <v>127</v>
      </c>
      <c r="C35" s="123" t="s">
        <v>928</v>
      </c>
      <c r="D35" s="123" t="s">
        <v>364</v>
      </c>
      <c r="E35" s="129">
        <v>1.2937829999999999</v>
      </c>
      <c r="F35" s="132">
        <v>1.772305479452055</v>
      </c>
      <c r="G35" s="124"/>
      <c r="H35" s="124"/>
      <c r="I35" s="133">
        <v>39.683056999999998</v>
      </c>
      <c r="J35" s="132">
        <v>54.360352054794518</v>
      </c>
      <c r="K35" s="123" t="s">
        <v>365</v>
      </c>
      <c r="L35" s="123" t="s">
        <v>929</v>
      </c>
      <c r="M35" s="123" t="s">
        <v>372</v>
      </c>
      <c r="N35" s="123" t="s">
        <v>930</v>
      </c>
      <c r="O35" s="123" t="s">
        <v>931</v>
      </c>
    </row>
    <row r="36" spans="2:15" ht="12" customHeight="1" x14ac:dyDescent="0.25">
      <c r="B36" s="123" t="s">
        <v>921</v>
      </c>
      <c r="C36" s="123" t="s">
        <v>922</v>
      </c>
      <c r="D36" s="123" t="s">
        <v>364</v>
      </c>
      <c r="E36" s="129">
        <v>0.21</v>
      </c>
      <c r="F36" s="132">
        <v>0.28767123287671231</v>
      </c>
      <c r="G36" s="124"/>
      <c r="H36" s="124"/>
      <c r="I36" s="133">
        <v>36.691844000000003</v>
      </c>
      <c r="J36" s="132">
        <v>50.262799999999999</v>
      </c>
      <c r="K36" s="123" t="s">
        <v>891</v>
      </c>
      <c r="L36" s="123" t="s">
        <v>370</v>
      </c>
      <c r="M36" s="123" t="s">
        <v>373</v>
      </c>
      <c r="N36" s="123" t="s">
        <v>923</v>
      </c>
      <c r="O36" s="123" t="s">
        <v>463</v>
      </c>
    </row>
    <row r="37" spans="2:15" ht="12" customHeight="1" x14ac:dyDescent="0.25">
      <c r="B37" s="123" t="s">
        <v>1004</v>
      </c>
      <c r="C37" s="123" t="s">
        <v>1005</v>
      </c>
      <c r="D37" s="123" t="s">
        <v>364</v>
      </c>
      <c r="E37" s="129">
        <v>4.0641999999999998E-2</v>
      </c>
      <c r="F37" s="132">
        <v>5.5673972602739728E-2</v>
      </c>
      <c r="G37" s="124"/>
      <c r="H37" s="124"/>
      <c r="I37" s="133">
        <v>8.1963840000000001</v>
      </c>
      <c r="J37" s="132">
        <v>11.227923287671233</v>
      </c>
      <c r="K37" s="123" t="s">
        <v>891</v>
      </c>
      <c r="L37" s="123" t="s">
        <v>370</v>
      </c>
      <c r="M37" s="123" t="s">
        <v>376</v>
      </c>
      <c r="N37" s="123" t="s">
        <v>1006</v>
      </c>
      <c r="O37" s="123" t="s">
        <v>1007</v>
      </c>
    </row>
    <row r="38" spans="2:15" ht="12" customHeight="1" x14ac:dyDescent="0.25">
      <c r="B38" s="123" t="s">
        <v>113</v>
      </c>
      <c r="C38" s="123" t="s">
        <v>961</v>
      </c>
      <c r="D38" s="123" t="s">
        <v>364</v>
      </c>
      <c r="E38" s="129">
        <v>23.78</v>
      </c>
      <c r="F38" s="129">
        <v>32.575342465753423</v>
      </c>
      <c r="G38" s="124"/>
      <c r="H38" s="124"/>
      <c r="I38" s="133">
        <v>86.134292000000002</v>
      </c>
      <c r="J38" s="129">
        <v>117.99218082191781</v>
      </c>
      <c r="K38" s="123" t="s">
        <v>891</v>
      </c>
      <c r="L38" s="123" t="s">
        <v>925</v>
      </c>
      <c r="M38" s="123" t="s">
        <v>372</v>
      </c>
      <c r="N38" s="123" t="s">
        <v>962</v>
      </c>
      <c r="O38" s="123" t="s">
        <v>963</v>
      </c>
    </row>
    <row r="39" spans="2:15" ht="12" customHeight="1" x14ac:dyDescent="0.25">
      <c r="B39" s="123" t="s">
        <v>889</v>
      </c>
      <c r="C39" s="123" t="s">
        <v>939</v>
      </c>
      <c r="D39" s="123" t="s">
        <v>364</v>
      </c>
      <c r="E39" s="129">
        <v>14.87056819</v>
      </c>
      <c r="F39" s="129">
        <v>20.370641356164384</v>
      </c>
      <c r="G39" s="124"/>
      <c r="H39" s="124"/>
      <c r="I39" s="133">
        <v>83.893962000000002</v>
      </c>
      <c r="J39" s="129">
        <v>114.92323561643836</v>
      </c>
      <c r="K39" s="123" t="s">
        <v>891</v>
      </c>
      <c r="L39" s="123" t="s">
        <v>925</v>
      </c>
      <c r="M39" s="123" t="s">
        <v>372</v>
      </c>
      <c r="N39" s="123" t="s">
        <v>940</v>
      </c>
      <c r="O39" s="123" t="s">
        <v>941</v>
      </c>
    </row>
    <row r="40" spans="2:15" ht="12" customHeight="1" x14ac:dyDescent="0.25">
      <c r="B40" s="123" t="s">
        <v>123</v>
      </c>
      <c r="C40" s="123" t="s">
        <v>970</v>
      </c>
      <c r="D40" s="123" t="s">
        <v>364</v>
      </c>
      <c r="E40" s="129">
        <v>3.8</v>
      </c>
      <c r="F40" s="129">
        <v>5.2054794520547949</v>
      </c>
      <c r="G40" s="124"/>
      <c r="H40" s="124"/>
      <c r="I40" s="133">
        <v>86.508790000000005</v>
      </c>
      <c r="J40" s="129">
        <v>118.50519178082192</v>
      </c>
      <c r="K40" s="123" t="s">
        <v>891</v>
      </c>
      <c r="L40" s="123" t="s">
        <v>925</v>
      </c>
      <c r="M40" s="123" t="s">
        <v>372</v>
      </c>
      <c r="N40" s="123" t="s">
        <v>971</v>
      </c>
      <c r="O40" s="123" t="s">
        <v>972</v>
      </c>
    </row>
    <row r="41" spans="2:15" ht="12" customHeight="1" x14ac:dyDescent="0.25">
      <c r="B41" s="123" t="s">
        <v>111</v>
      </c>
      <c r="C41" s="123" t="s">
        <v>984</v>
      </c>
      <c r="D41" s="123" t="s">
        <v>364</v>
      </c>
      <c r="E41" s="129">
        <v>327.30685399999999</v>
      </c>
      <c r="F41" s="129">
        <v>448.36555342465755</v>
      </c>
      <c r="G41" s="124"/>
      <c r="H41" s="124"/>
      <c r="I41" s="133">
        <v>7846.0900650000003</v>
      </c>
      <c r="J41" s="129">
        <v>10748.068582191781</v>
      </c>
      <c r="K41" s="123" t="s">
        <v>891</v>
      </c>
      <c r="L41" s="123" t="s">
        <v>370</v>
      </c>
      <c r="M41" s="123" t="s">
        <v>376</v>
      </c>
      <c r="N41" s="123" t="s">
        <v>985</v>
      </c>
      <c r="O41" s="123" t="s">
        <v>440</v>
      </c>
    </row>
    <row r="44" spans="2:15" ht="12" customHeight="1" x14ac:dyDescent="0.25">
      <c r="B44" s="19" t="s">
        <v>45</v>
      </c>
    </row>
    <row r="45" spans="2:15" ht="12" customHeight="1" x14ac:dyDescent="0.25">
      <c r="B45" s="44" t="s">
        <v>77</v>
      </c>
    </row>
    <row r="46" spans="2:15" ht="12" customHeight="1" x14ac:dyDescent="0.25">
      <c r="B46" s="45" t="s">
        <v>78</v>
      </c>
    </row>
    <row r="47" spans="2:15" ht="12" customHeight="1" x14ac:dyDescent="0.25">
      <c r="B47" s="1" t="s">
        <v>79</v>
      </c>
    </row>
    <row r="48" spans="2:15" ht="12" customHeight="1" x14ac:dyDescent="0.25">
      <c r="B48" s="1" t="s">
        <v>80</v>
      </c>
    </row>
    <row r="49" spans="2:2" ht="12" customHeight="1" x14ac:dyDescent="0.25">
      <c r="B49" s="1" t="s">
        <v>81</v>
      </c>
    </row>
    <row r="50" spans="2:2" ht="12" customHeight="1" x14ac:dyDescent="0.25">
      <c r="B50" s="1" t="s">
        <v>82</v>
      </c>
    </row>
    <row r="51" spans="2:2" ht="12" customHeight="1" x14ac:dyDescent="0.25">
      <c r="B51" s="1" t="s">
        <v>83</v>
      </c>
    </row>
    <row r="52" spans="2:2" ht="12" customHeight="1" x14ac:dyDescent="0.25">
      <c r="B52" s="1" t="s">
        <v>84</v>
      </c>
    </row>
    <row r="53" spans="2:2" ht="12" customHeight="1" x14ac:dyDescent="0.25">
      <c r="B53" s="1" t="s">
        <v>85</v>
      </c>
    </row>
    <row r="54" spans="2:2" ht="12" customHeight="1" x14ac:dyDescent="0.25">
      <c r="B54" s="1" t="s">
        <v>86</v>
      </c>
    </row>
    <row r="55" spans="2:2" ht="12" customHeight="1" x14ac:dyDescent="0.25">
      <c r="B55" s="63"/>
    </row>
    <row r="56" spans="2:2" ht="12" customHeight="1" x14ac:dyDescent="0.25">
      <c r="B56" s="2" t="s">
        <v>46</v>
      </c>
    </row>
    <row r="57" spans="2:2" ht="12" customHeight="1" x14ac:dyDescent="0.25">
      <c r="B57" s="128" t="s">
        <v>47</v>
      </c>
    </row>
    <row r="58" spans="2:2" ht="12" customHeight="1" x14ac:dyDescent="0.25">
      <c r="B58" s="128" t="s">
        <v>1009</v>
      </c>
    </row>
  </sheetData>
  <hyperlinks>
    <hyperlink ref="B5" location="'Index sheet'!A1" display="Back to index" xr:uid="{00000000-0004-0000-0600-000000000000}"/>
  </hyperlinks>
  <pageMargins left="0.7" right="0.7" top="0.75" bottom="0.75" header="0.3" footer="0.3"/>
  <pageSetup paperSize="9" orientation="portrait"/>
  <ignoredErrors>
    <ignoredError sqref="B1:Z2 P10:Z32 B4:Z8 B3 D3:Z3 B9:D9 G9:H9 K9:Z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45"/>
  <sheetViews>
    <sheetView showGridLines="0" topLeftCell="A12" workbookViewId="0">
      <selection activeCell="C13" sqref="C13:J13"/>
    </sheetView>
  </sheetViews>
  <sheetFormatPr defaultColWidth="9.1796875" defaultRowHeight="12" customHeight="1" x14ac:dyDescent="0.25"/>
  <cols>
    <col min="1" max="1" width="2.26953125" style="1" customWidth="1"/>
    <col min="2" max="3" width="14.81640625" style="1" customWidth="1"/>
    <col min="4" max="4" width="38.453125" style="1" customWidth="1"/>
    <col min="5" max="7" width="14.81640625" style="1" customWidth="1"/>
    <col min="8" max="8" width="17.90625" style="1" customWidth="1"/>
    <col min="9" max="10" width="14.81640625" style="1" customWidth="1"/>
    <col min="11" max="11" width="20.453125" style="1" customWidth="1"/>
    <col min="12" max="12" width="8.81640625" style="1" customWidth="1"/>
    <col min="13" max="13" width="9.1796875" style="1" customWidth="1"/>
    <col min="14" max="16384" width="9.1796875" style="1"/>
  </cols>
  <sheetData>
    <row r="1" spans="1:19" ht="15.75" customHeight="1" x14ac:dyDescent="0.25">
      <c r="B1" s="64" t="s">
        <v>87</v>
      </c>
      <c r="C1" s="64"/>
      <c r="D1" s="64"/>
      <c r="E1" s="64"/>
      <c r="F1" s="64"/>
      <c r="G1" s="64"/>
      <c r="H1" s="64"/>
      <c r="I1" s="64"/>
      <c r="J1" s="64"/>
      <c r="K1" s="64"/>
      <c r="M1" s="65"/>
      <c r="N1" s="65"/>
      <c r="O1" s="66"/>
      <c r="P1" s="66"/>
      <c r="R1" s="67"/>
      <c r="S1" s="65"/>
    </row>
    <row r="2" spans="1:19" ht="18.75" customHeight="1" x14ac:dyDescent="0.3">
      <c r="B2" s="6" t="s">
        <v>88</v>
      </c>
      <c r="C2" s="6"/>
      <c r="D2" s="6"/>
      <c r="E2" s="6"/>
      <c r="F2" s="6"/>
      <c r="G2" s="6"/>
      <c r="H2" s="6"/>
      <c r="I2" s="6"/>
      <c r="J2" s="6"/>
      <c r="K2" s="6"/>
      <c r="S2" s="19"/>
    </row>
    <row r="3" spans="1:19" ht="11.5" x14ac:dyDescent="0.25">
      <c r="B3" s="68"/>
      <c r="C3" s="68"/>
      <c r="D3" s="68"/>
      <c r="E3" s="68"/>
      <c r="F3" s="68"/>
      <c r="G3" s="68"/>
      <c r="H3" s="68"/>
      <c r="I3" s="68"/>
      <c r="J3" s="68"/>
      <c r="K3" s="68"/>
      <c r="R3" s="67"/>
      <c r="S3" s="65"/>
    </row>
    <row r="4" spans="1:19" ht="11.5" x14ac:dyDescent="0.25">
      <c r="B4" s="12" t="s">
        <v>27</v>
      </c>
      <c r="C4" s="12"/>
      <c r="D4" s="69"/>
      <c r="E4" s="12"/>
      <c r="F4" s="12"/>
      <c r="G4" s="12"/>
      <c r="H4" s="12"/>
      <c r="I4" s="12"/>
      <c r="J4" s="70"/>
      <c r="K4" s="70"/>
    </row>
    <row r="5" spans="1:19" ht="11.5" x14ac:dyDescent="0.25">
      <c r="A5" s="2"/>
    </row>
    <row r="6" spans="1:19" s="19" customFormat="1" ht="24.75" customHeight="1" x14ac:dyDescent="0.25">
      <c r="B6" s="110" t="s">
        <v>89</v>
      </c>
      <c r="C6" s="117" t="s">
        <v>90</v>
      </c>
      <c r="D6" s="14" t="s">
        <v>91</v>
      </c>
      <c r="E6" s="113" t="s">
        <v>92</v>
      </c>
      <c r="F6" s="110" t="s">
        <v>93</v>
      </c>
      <c r="G6" s="14" t="s">
        <v>94</v>
      </c>
      <c r="H6" s="14" t="s">
        <v>95</v>
      </c>
      <c r="I6" s="14" t="s">
        <v>96</v>
      </c>
      <c r="J6" s="72" t="s">
        <v>97</v>
      </c>
      <c r="K6" s="111" t="s">
        <v>98</v>
      </c>
    </row>
    <row r="7" spans="1:19" ht="61.5" customHeight="1" x14ac:dyDescent="0.25">
      <c r="B7" s="97" t="s">
        <v>615</v>
      </c>
      <c r="C7" s="112" t="s">
        <v>812</v>
      </c>
      <c r="D7" s="191" t="s">
        <v>848</v>
      </c>
      <c r="E7" s="112" t="s">
        <v>370</v>
      </c>
      <c r="F7" s="112" t="s">
        <v>373</v>
      </c>
      <c r="G7" s="115" t="s">
        <v>379</v>
      </c>
      <c r="H7" s="115" t="s">
        <v>887</v>
      </c>
      <c r="I7" s="112" t="s">
        <v>842</v>
      </c>
      <c r="J7" s="188" t="s">
        <v>843</v>
      </c>
      <c r="K7" s="187" t="s">
        <v>847</v>
      </c>
    </row>
    <row r="8" spans="1:19" ht="95.5" customHeight="1" x14ac:dyDescent="0.25">
      <c r="B8" s="97" t="s">
        <v>616</v>
      </c>
      <c r="C8" s="114" t="s">
        <v>851</v>
      </c>
      <c r="D8" s="191"/>
      <c r="E8" s="112" t="s">
        <v>370</v>
      </c>
      <c r="F8" s="112" t="s">
        <v>373</v>
      </c>
      <c r="G8" s="115" t="s">
        <v>379</v>
      </c>
      <c r="H8" s="119" t="s">
        <v>886</v>
      </c>
      <c r="I8" s="112" t="s">
        <v>842</v>
      </c>
      <c r="J8" s="189"/>
      <c r="K8" s="187"/>
    </row>
    <row r="9" spans="1:19" ht="69" x14ac:dyDescent="0.25">
      <c r="B9" s="97" t="s">
        <v>617</v>
      </c>
      <c r="C9" s="115" t="s">
        <v>849</v>
      </c>
      <c r="D9" s="191"/>
      <c r="E9" s="112" t="s">
        <v>370</v>
      </c>
      <c r="F9" s="112" t="s">
        <v>373</v>
      </c>
      <c r="G9" s="115" t="s">
        <v>379</v>
      </c>
      <c r="H9" s="119" t="s">
        <v>885</v>
      </c>
      <c r="I9" s="112" t="s">
        <v>842</v>
      </c>
      <c r="J9" s="189"/>
      <c r="K9" s="187"/>
    </row>
    <row r="10" spans="1:19" ht="87.5" customHeight="1" x14ac:dyDescent="0.25">
      <c r="B10" s="97" t="s">
        <v>180</v>
      </c>
      <c r="C10" s="1" t="s">
        <v>850</v>
      </c>
      <c r="D10" s="191"/>
      <c r="E10" s="112" t="s">
        <v>370</v>
      </c>
      <c r="F10" s="112" t="s">
        <v>373</v>
      </c>
      <c r="G10" s="115" t="s">
        <v>379</v>
      </c>
      <c r="H10" s="119" t="s">
        <v>884</v>
      </c>
      <c r="I10" s="112" t="s">
        <v>842</v>
      </c>
      <c r="J10" s="190"/>
      <c r="K10" s="187"/>
    </row>
    <row r="11" spans="1:19" ht="162" customHeight="1" x14ac:dyDescent="0.3">
      <c r="B11" s="97" t="s">
        <v>811</v>
      </c>
      <c r="C11" s="112" t="s">
        <v>812</v>
      </c>
      <c r="D11" s="79" t="s">
        <v>845</v>
      </c>
      <c r="E11" s="112" t="s">
        <v>370</v>
      </c>
      <c r="F11" s="112" t="s">
        <v>373</v>
      </c>
      <c r="G11" s="115" t="s">
        <v>379</v>
      </c>
      <c r="H11" s="115" t="s">
        <v>846</v>
      </c>
      <c r="I11" s="112" t="s">
        <v>842</v>
      </c>
      <c r="J11" s="115" t="s">
        <v>843</v>
      </c>
      <c r="K11" s="116" t="s">
        <v>844</v>
      </c>
    </row>
    <row r="12" spans="1:19" ht="162" customHeight="1" x14ac:dyDescent="0.25">
      <c r="B12" s="146" t="s">
        <v>354</v>
      </c>
      <c r="C12" s="147" t="s">
        <v>1061</v>
      </c>
      <c r="D12" s="135" t="s">
        <v>1014</v>
      </c>
      <c r="E12" s="148" t="s">
        <v>372</v>
      </c>
      <c r="F12" s="148" t="s">
        <v>372</v>
      </c>
      <c r="G12" s="148" t="s">
        <v>621</v>
      </c>
      <c r="H12" s="135" t="s">
        <v>1062</v>
      </c>
      <c r="I12" s="135" t="s">
        <v>842</v>
      </c>
      <c r="J12" s="152" t="s">
        <v>1063</v>
      </c>
      <c r="K12" s="135"/>
    </row>
    <row r="13" spans="1:19" ht="162" customHeight="1" x14ac:dyDescent="0.25">
      <c r="B13" s="146" t="s">
        <v>357</v>
      </c>
      <c r="C13" s="147" t="s">
        <v>1064</v>
      </c>
      <c r="D13" s="149" t="s">
        <v>1017</v>
      </c>
      <c r="E13" s="148" t="s">
        <v>372</v>
      </c>
      <c r="F13" s="148" t="s">
        <v>372</v>
      </c>
      <c r="G13" s="149" t="s">
        <v>1097</v>
      </c>
      <c r="H13" s="149" t="s">
        <v>1065</v>
      </c>
      <c r="I13" s="149" t="s">
        <v>842</v>
      </c>
      <c r="J13" s="152" t="s">
        <v>1063</v>
      </c>
      <c r="K13" s="149"/>
    </row>
    <row r="14" spans="1:19" ht="162" customHeight="1" x14ac:dyDescent="0.25">
      <c r="B14" s="146" t="s">
        <v>1066</v>
      </c>
      <c r="C14" s="150" t="s">
        <v>1067</v>
      </c>
      <c r="D14" s="151" t="s">
        <v>1025</v>
      </c>
      <c r="E14" s="148" t="s">
        <v>372</v>
      </c>
      <c r="F14" s="148" t="s">
        <v>372</v>
      </c>
      <c r="G14" s="149" t="s">
        <v>621</v>
      </c>
      <c r="H14" s="149" t="s">
        <v>1068</v>
      </c>
      <c r="I14" s="149" t="s">
        <v>842</v>
      </c>
      <c r="J14" s="135" t="s">
        <v>1069</v>
      </c>
      <c r="K14" s="149"/>
    </row>
    <row r="15" spans="1:19" ht="162" customHeight="1" x14ac:dyDescent="0.25">
      <c r="B15" s="146" t="s">
        <v>1096</v>
      </c>
      <c r="C15" s="150" t="s">
        <v>1070</v>
      </c>
      <c r="D15" s="138" t="s">
        <v>626</v>
      </c>
      <c r="E15" s="148" t="s">
        <v>372</v>
      </c>
      <c r="F15" s="148" t="s">
        <v>372</v>
      </c>
      <c r="G15" s="149" t="s">
        <v>381</v>
      </c>
      <c r="H15" s="149" t="s">
        <v>1065</v>
      </c>
      <c r="I15" s="149" t="s">
        <v>1071</v>
      </c>
      <c r="J15" s="135" t="s">
        <v>1072</v>
      </c>
      <c r="K15" s="149"/>
    </row>
    <row r="16" spans="1:19" ht="162" customHeight="1" x14ac:dyDescent="0.25">
      <c r="B16" s="146" t="s">
        <v>358</v>
      </c>
      <c r="C16" s="147" t="s">
        <v>1073</v>
      </c>
      <c r="D16" s="149" t="s">
        <v>1018</v>
      </c>
      <c r="E16" s="148" t="s">
        <v>372</v>
      </c>
      <c r="F16" s="148" t="s">
        <v>372</v>
      </c>
      <c r="G16" s="149" t="s">
        <v>898</v>
      </c>
      <c r="H16" s="149" t="s">
        <v>1074</v>
      </c>
      <c r="I16" s="149" t="s">
        <v>842</v>
      </c>
      <c r="J16" s="152" t="s">
        <v>1063</v>
      </c>
      <c r="K16" s="149"/>
    </row>
    <row r="17" spans="2:19" ht="117" x14ac:dyDescent="0.3">
      <c r="B17" s="97" t="s">
        <v>640</v>
      </c>
      <c r="C17" s="112"/>
      <c r="D17" s="79" t="s">
        <v>641</v>
      </c>
      <c r="E17" s="112" t="s">
        <v>372</v>
      </c>
      <c r="F17" s="78" t="s">
        <v>373</v>
      </c>
      <c r="G17" s="78" t="s">
        <v>376</v>
      </c>
      <c r="H17" s="112" t="s">
        <v>1081</v>
      </c>
      <c r="I17" s="112" t="s">
        <v>869</v>
      </c>
      <c r="J17" s="115" t="s">
        <v>1080</v>
      </c>
      <c r="K17" s="112"/>
    </row>
    <row r="18" spans="2:19" ht="12.75" customHeight="1" x14ac:dyDescent="0.3">
      <c r="B18" s="88" t="s">
        <v>191</v>
      </c>
      <c r="C18" s="112"/>
      <c r="D18" s="115" t="s">
        <v>414</v>
      </c>
      <c r="E18" s="112" t="s">
        <v>372</v>
      </c>
      <c r="F18" s="88" t="s">
        <v>412</v>
      </c>
      <c r="G18" s="84" t="s">
        <v>413</v>
      </c>
      <c r="H18" s="112" t="s">
        <v>1082</v>
      </c>
      <c r="I18" s="112" t="s">
        <v>842</v>
      </c>
      <c r="J18" s="115" t="s">
        <v>1080</v>
      </c>
      <c r="K18" s="112"/>
    </row>
    <row r="19" spans="2:19" ht="12.75" customHeight="1" x14ac:dyDescent="0.3">
      <c r="B19" s="79" t="s">
        <v>658</v>
      </c>
      <c r="C19" s="112"/>
      <c r="D19" s="79" t="s">
        <v>659</v>
      </c>
      <c r="E19" s="112" t="s">
        <v>371</v>
      </c>
      <c r="F19" s="78" t="s">
        <v>376</v>
      </c>
      <c r="G19" s="78" t="s">
        <v>376</v>
      </c>
      <c r="H19" s="112" t="s">
        <v>1083</v>
      </c>
      <c r="I19" s="112" t="s">
        <v>869</v>
      </c>
      <c r="J19" s="115" t="s">
        <v>1080</v>
      </c>
      <c r="K19" s="112"/>
    </row>
    <row r="20" spans="2:19" ht="12.75" customHeight="1" x14ac:dyDescent="0.3">
      <c r="B20" s="87" t="s">
        <v>203</v>
      </c>
      <c r="C20" s="112"/>
      <c r="D20" s="162" t="s">
        <v>431</v>
      </c>
      <c r="E20" s="112" t="s">
        <v>372</v>
      </c>
      <c r="F20" s="87" t="s">
        <v>418</v>
      </c>
      <c r="G20" s="83" t="s">
        <v>376</v>
      </c>
      <c r="H20" s="112" t="s">
        <v>1084</v>
      </c>
      <c r="I20" s="112" t="s">
        <v>842</v>
      </c>
      <c r="J20" s="115" t="s">
        <v>1080</v>
      </c>
      <c r="K20" s="112"/>
    </row>
    <row r="21" spans="2:19" ht="12.75" customHeight="1" x14ac:dyDescent="0.3">
      <c r="B21" s="87" t="s">
        <v>223</v>
      </c>
      <c r="C21" s="112"/>
      <c r="D21" s="162" t="s">
        <v>456</v>
      </c>
      <c r="E21" s="112" t="s">
        <v>372</v>
      </c>
      <c r="F21" s="87" t="s">
        <v>376</v>
      </c>
      <c r="G21" s="83" t="s">
        <v>376</v>
      </c>
      <c r="H21" s="112" t="s">
        <v>1085</v>
      </c>
      <c r="I21" s="112" t="s">
        <v>842</v>
      </c>
      <c r="J21" s="115" t="s">
        <v>1080</v>
      </c>
      <c r="K21" s="112"/>
    </row>
    <row r="22" spans="2:19" ht="12.75" customHeight="1" x14ac:dyDescent="0.3">
      <c r="B22" s="88" t="s">
        <v>232</v>
      </c>
      <c r="C22" s="112"/>
      <c r="D22" s="163" t="s">
        <v>468</v>
      </c>
      <c r="E22" s="112" t="s">
        <v>372</v>
      </c>
      <c r="F22" s="88" t="s">
        <v>418</v>
      </c>
      <c r="G22" s="84" t="s">
        <v>467</v>
      </c>
      <c r="H22" s="112" t="s">
        <v>1086</v>
      </c>
      <c r="I22" s="112" t="s">
        <v>842</v>
      </c>
      <c r="J22" s="115" t="s">
        <v>843</v>
      </c>
      <c r="K22" s="112"/>
      <c r="R22" s="67"/>
      <c r="S22" s="65"/>
    </row>
    <row r="23" spans="2:19" ht="273" x14ac:dyDescent="0.3">
      <c r="B23" s="88" t="s">
        <v>237</v>
      </c>
      <c r="C23" s="112"/>
      <c r="D23" s="88" t="s">
        <v>475</v>
      </c>
      <c r="E23" s="112" t="s">
        <v>370</v>
      </c>
      <c r="F23" s="88" t="s">
        <v>373</v>
      </c>
      <c r="G23" s="84" t="s">
        <v>474</v>
      </c>
      <c r="H23" s="112" t="s">
        <v>1087</v>
      </c>
      <c r="I23" s="112" t="s">
        <v>842</v>
      </c>
      <c r="J23" s="115" t="s">
        <v>843</v>
      </c>
      <c r="K23" s="112"/>
    </row>
    <row r="24" spans="2:19" ht="273" x14ac:dyDescent="0.3">
      <c r="B24" s="88" t="s">
        <v>241</v>
      </c>
      <c r="C24" s="112"/>
      <c r="D24" s="163" t="s">
        <v>479</v>
      </c>
      <c r="E24" s="112" t="s">
        <v>372</v>
      </c>
      <c r="F24" s="88" t="s">
        <v>376</v>
      </c>
      <c r="G24" s="84" t="s">
        <v>376</v>
      </c>
      <c r="H24" s="112" t="s">
        <v>1088</v>
      </c>
      <c r="I24" s="112" t="s">
        <v>842</v>
      </c>
      <c r="J24" s="115" t="s">
        <v>843</v>
      </c>
      <c r="K24" s="112"/>
    </row>
    <row r="25" spans="2:19" ht="48" customHeight="1" x14ac:dyDescent="0.3">
      <c r="B25" s="87" t="s">
        <v>258</v>
      </c>
      <c r="C25" s="112"/>
      <c r="D25" s="162" t="s">
        <v>500</v>
      </c>
      <c r="E25" s="112" t="s">
        <v>371</v>
      </c>
      <c r="F25" s="87" t="s">
        <v>418</v>
      </c>
      <c r="G25" s="83" t="s">
        <v>467</v>
      </c>
      <c r="H25" s="112" t="s">
        <v>1086</v>
      </c>
      <c r="I25" s="112" t="s">
        <v>842</v>
      </c>
      <c r="J25" s="115" t="s">
        <v>1080</v>
      </c>
      <c r="K25" s="112"/>
    </row>
    <row r="26" spans="2:19" ht="67" customHeight="1" x14ac:dyDescent="0.3">
      <c r="B26" s="88" t="s">
        <v>262</v>
      </c>
      <c r="C26" s="112"/>
      <c r="D26" s="163" t="s">
        <v>504</v>
      </c>
      <c r="E26" s="112" t="s">
        <v>372</v>
      </c>
      <c r="F26" s="88" t="s">
        <v>373</v>
      </c>
      <c r="G26" s="84" t="s">
        <v>474</v>
      </c>
      <c r="H26" s="112" t="s">
        <v>1089</v>
      </c>
      <c r="I26" s="112" t="s">
        <v>869</v>
      </c>
      <c r="J26" s="115" t="s">
        <v>1080</v>
      </c>
      <c r="K26" s="112"/>
    </row>
    <row r="27" spans="2:19" ht="13.5" customHeight="1" x14ac:dyDescent="0.3">
      <c r="B27" s="87" t="s">
        <v>265</v>
      </c>
      <c r="C27" s="112"/>
      <c r="D27" s="162" t="s">
        <v>507</v>
      </c>
      <c r="E27" s="112" t="s">
        <v>372</v>
      </c>
      <c r="F27" s="87" t="s">
        <v>373</v>
      </c>
      <c r="G27" s="83" t="s">
        <v>474</v>
      </c>
      <c r="H27" s="112" t="s">
        <v>1090</v>
      </c>
      <c r="I27" s="112" t="s">
        <v>842</v>
      </c>
      <c r="J27" s="115" t="s">
        <v>1080</v>
      </c>
      <c r="K27" s="112"/>
    </row>
    <row r="28" spans="2:19" ht="13.5" customHeight="1" x14ac:dyDescent="0.3">
      <c r="B28" s="87" t="s">
        <v>266</v>
      </c>
      <c r="C28" s="112"/>
      <c r="D28" s="162" t="s">
        <v>508</v>
      </c>
      <c r="E28" s="112" t="s">
        <v>372</v>
      </c>
      <c r="F28" s="87" t="s">
        <v>376</v>
      </c>
      <c r="G28" s="83" t="s">
        <v>376</v>
      </c>
      <c r="H28" s="112" t="s">
        <v>1091</v>
      </c>
      <c r="I28" s="112" t="s">
        <v>842</v>
      </c>
      <c r="J28" s="115" t="s">
        <v>1080</v>
      </c>
      <c r="K28" s="112"/>
    </row>
    <row r="29" spans="2:19" ht="13.5" customHeight="1" x14ac:dyDescent="0.3">
      <c r="B29" s="87" t="s">
        <v>268</v>
      </c>
      <c r="C29" s="112"/>
      <c r="D29" s="162" t="s">
        <v>510</v>
      </c>
      <c r="E29" s="112" t="s">
        <v>372</v>
      </c>
      <c r="F29" s="87" t="s">
        <v>376</v>
      </c>
      <c r="G29" s="83" t="s">
        <v>376</v>
      </c>
      <c r="H29" s="112" t="s">
        <v>1092</v>
      </c>
      <c r="I29" s="112" t="s">
        <v>842</v>
      </c>
      <c r="J29" s="115" t="s">
        <v>843</v>
      </c>
      <c r="K29" s="112"/>
    </row>
    <row r="30" spans="2:19" ht="13.5" customHeight="1" x14ac:dyDescent="0.3">
      <c r="B30" s="87" t="s">
        <v>270</v>
      </c>
      <c r="C30" s="112"/>
      <c r="D30" s="162" t="s">
        <v>512</v>
      </c>
      <c r="E30" s="112" t="s">
        <v>372</v>
      </c>
      <c r="F30" s="87" t="s">
        <v>376</v>
      </c>
      <c r="G30" s="83" t="s">
        <v>376</v>
      </c>
      <c r="H30" s="112" t="s">
        <v>1093</v>
      </c>
      <c r="I30" s="112" t="s">
        <v>869</v>
      </c>
      <c r="J30" s="115" t="s">
        <v>1080</v>
      </c>
      <c r="K30" s="112"/>
    </row>
    <row r="31" spans="2:19" ht="13.5" customHeight="1" x14ac:dyDescent="0.3">
      <c r="B31" s="88" t="s">
        <v>282</v>
      </c>
      <c r="C31" s="112"/>
      <c r="D31" s="163" t="s">
        <v>524</v>
      </c>
      <c r="E31" s="112" t="s">
        <v>370</v>
      </c>
      <c r="F31" s="88" t="s">
        <v>373</v>
      </c>
      <c r="G31" s="84" t="s">
        <v>438</v>
      </c>
      <c r="H31" s="112" t="s">
        <v>1094</v>
      </c>
      <c r="I31" s="112" t="s">
        <v>869</v>
      </c>
      <c r="J31" s="115" t="s">
        <v>1080</v>
      </c>
      <c r="K31" s="112"/>
    </row>
    <row r="32" spans="2:19" ht="12" customHeight="1" x14ac:dyDescent="0.3">
      <c r="B32" s="78" t="s">
        <v>770</v>
      </c>
      <c r="C32" s="112"/>
      <c r="D32" s="86" t="s">
        <v>771</v>
      </c>
      <c r="E32" s="112" t="s">
        <v>372</v>
      </c>
      <c r="F32" s="78" t="s">
        <v>376</v>
      </c>
      <c r="G32" s="78" t="s">
        <v>376</v>
      </c>
      <c r="H32" s="112" t="s">
        <v>1095</v>
      </c>
      <c r="I32" s="112" t="s">
        <v>842</v>
      </c>
      <c r="J32" s="115" t="s">
        <v>1080</v>
      </c>
      <c r="K32" s="112"/>
    </row>
    <row r="33" spans="2:11" ht="12" customHeight="1" x14ac:dyDescent="0.3">
      <c r="B33" s="88" t="s">
        <v>303</v>
      </c>
      <c r="C33" s="112"/>
      <c r="D33" s="163" t="s">
        <v>548</v>
      </c>
      <c r="E33" s="112" t="s">
        <v>371</v>
      </c>
      <c r="F33" s="88" t="s">
        <v>418</v>
      </c>
      <c r="G33" s="84" t="s">
        <v>376</v>
      </c>
      <c r="H33" s="112" t="s">
        <v>1086</v>
      </c>
      <c r="I33" s="112" t="s">
        <v>842</v>
      </c>
      <c r="J33" s="115" t="s">
        <v>1080</v>
      </c>
      <c r="K33" s="112"/>
    </row>
    <row r="34" spans="2:11" ht="12" customHeight="1" x14ac:dyDescent="0.3">
      <c r="B34" s="87" t="s">
        <v>312</v>
      </c>
      <c r="C34" s="112"/>
      <c r="D34" s="162" t="s">
        <v>559</v>
      </c>
      <c r="E34" s="112" t="s">
        <v>371</v>
      </c>
      <c r="F34" s="87" t="s">
        <v>418</v>
      </c>
      <c r="G34" s="83" t="s">
        <v>467</v>
      </c>
      <c r="H34" s="112" t="s">
        <v>1086</v>
      </c>
      <c r="I34" s="112" t="s">
        <v>842</v>
      </c>
      <c r="J34" s="115" t="s">
        <v>843</v>
      </c>
      <c r="K34" s="112"/>
    </row>
    <row r="36" spans="2:11" ht="12" customHeight="1" x14ac:dyDescent="0.25">
      <c r="B36" s="19" t="s">
        <v>45</v>
      </c>
    </row>
    <row r="37" spans="2:11" ht="12" customHeight="1" x14ac:dyDescent="0.25">
      <c r="B37" s="73" t="s">
        <v>99</v>
      </c>
    </row>
    <row r="38" spans="2:11" ht="12" customHeight="1" x14ac:dyDescent="0.25">
      <c r="B38" s="1" t="s">
        <v>100</v>
      </c>
    </row>
    <row r="39" spans="2:11" ht="12" customHeight="1" x14ac:dyDescent="0.25">
      <c r="B39" s="1" t="s">
        <v>101</v>
      </c>
    </row>
    <row r="40" spans="2:11" ht="12" customHeight="1" x14ac:dyDescent="0.25">
      <c r="B40" s="1" t="s">
        <v>102</v>
      </c>
    </row>
    <row r="41" spans="2:11" ht="12" customHeight="1" x14ac:dyDescent="0.25">
      <c r="B41" s="1" t="s">
        <v>103</v>
      </c>
    </row>
    <row r="42" spans="2:11" ht="12" customHeight="1" x14ac:dyDescent="0.25">
      <c r="B42" s="74"/>
    </row>
    <row r="43" spans="2:11" ht="12" customHeight="1" x14ac:dyDescent="0.25">
      <c r="B43" s="2" t="s">
        <v>46</v>
      </c>
    </row>
    <row r="44" spans="2:11" ht="12" customHeight="1" x14ac:dyDescent="0.25">
      <c r="B44" s="1" t="s">
        <v>47</v>
      </c>
    </row>
    <row r="45" spans="2:11" ht="12" customHeight="1" x14ac:dyDescent="0.25">
      <c r="B45" s="1" t="s">
        <v>48</v>
      </c>
    </row>
  </sheetData>
  <mergeCells count="3">
    <mergeCell ref="K7:K10"/>
    <mergeCell ref="J7:J10"/>
    <mergeCell ref="D7:D10"/>
  </mergeCells>
  <hyperlinks>
    <hyperlink ref="B4" location="'Index sheet'!A1" display="Back to index" xr:uid="{00000000-0004-0000-0700-000000000000}"/>
    <hyperlink ref="K11" r:id="rId1" xr:uid="{B7FBC663-9FA0-4563-9AE9-AEBCF5CAE52A}"/>
    <hyperlink ref="K7" r:id="rId2" xr:uid="{C07038CA-ABCA-4F28-B43A-8E0D6DE87D40}"/>
  </hyperlinks>
  <pageMargins left="0.7" right="0.7" top="0.75" bottom="0.75" header="0.3" footer="0.3"/>
  <pageSetup paperSize="9" orientation="portrait"/>
  <ignoredErrors>
    <ignoredError sqref="A1:S6 A17:A31 A7 L7:S7 L17:S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O59"/>
  <sheetViews>
    <sheetView showGridLines="0" topLeftCell="A36" workbookViewId="0">
      <selection activeCell="C48" sqref="C48"/>
    </sheetView>
  </sheetViews>
  <sheetFormatPr defaultColWidth="8.7265625" defaultRowHeight="12" customHeight="1" x14ac:dyDescent="0.25"/>
  <cols>
    <col min="1" max="1" width="2.81640625" style="1" customWidth="1"/>
    <col min="2" max="2" width="22.453125" style="1" customWidth="1"/>
    <col min="3" max="3" width="24.1796875" style="1" customWidth="1"/>
    <col min="4" max="4" width="28.08984375" style="1" customWidth="1"/>
    <col min="5" max="5" width="22.453125" style="1" customWidth="1"/>
    <col min="6" max="6" width="16.1796875" style="1" customWidth="1"/>
    <col min="7" max="7" width="20.453125" style="1" customWidth="1"/>
    <col min="8" max="8" width="8.7265625" style="1" customWidth="1"/>
    <col min="9" max="16384" width="8.7265625" style="1"/>
  </cols>
  <sheetData>
    <row r="1" spans="2:15" ht="15.75" customHeight="1" x14ac:dyDescent="0.3">
      <c r="B1" s="6" t="s">
        <v>104</v>
      </c>
      <c r="C1" s="6"/>
      <c r="D1" s="6"/>
      <c r="E1" s="6"/>
      <c r="F1" s="6"/>
      <c r="G1" s="6"/>
      <c r="I1" s="65"/>
      <c r="J1" s="65"/>
      <c r="K1" s="66"/>
      <c r="L1" s="66"/>
      <c r="N1" s="67"/>
      <c r="O1" s="65"/>
    </row>
    <row r="2" spans="2:15" ht="18.75" customHeight="1" x14ac:dyDescent="0.3">
      <c r="B2" s="6" t="s">
        <v>105</v>
      </c>
      <c r="C2" s="6"/>
      <c r="D2" s="6"/>
      <c r="E2" s="6"/>
      <c r="F2" s="6"/>
      <c r="G2" s="6"/>
    </row>
    <row r="3" spans="2:15" ht="11.5" x14ac:dyDescent="0.25">
      <c r="B3" s="75"/>
      <c r="C3" s="75"/>
      <c r="D3" s="75"/>
      <c r="E3" s="75"/>
      <c r="F3" s="75"/>
      <c r="G3" s="75"/>
    </row>
    <row r="4" spans="2:15" ht="11.5" x14ac:dyDescent="0.25">
      <c r="B4" s="12" t="s">
        <v>27</v>
      </c>
      <c r="C4" s="12"/>
      <c r="D4" s="76"/>
      <c r="E4" s="12"/>
      <c r="F4" s="12"/>
      <c r="G4" s="12"/>
    </row>
    <row r="5" spans="2:15" ht="11.5" x14ac:dyDescent="0.25">
      <c r="B5" s="12"/>
      <c r="C5" s="12"/>
      <c r="D5" s="12"/>
      <c r="E5" s="12"/>
      <c r="F5" s="12"/>
      <c r="G5" s="12"/>
    </row>
    <row r="6" spans="2:15" ht="24.75" customHeight="1" x14ac:dyDescent="0.25">
      <c r="B6" s="71" t="s">
        <v>89</v>
      </c>
      <c r="C6" s="117" t="s">
        <v>90</v>
      </c>
      <c r="D6" s="117" t="s">
        <v>91</v>
      </c>
      <c r="E6" s="113" t="s">
        <v>92</v>
      </c>
      <c r="F6" s="14" t="s">
        <v>96</v>
      </c>
      <c r="G6" s="111" t="s">
        <v>106</v>
      </c>
    </row>
    <row r="7" spans="2:15" ht="115" x14ac:dyDescent="0.3">
      <c r="B7" s="79" t="s">
        <v>166</v>
      </c>
      <c r="C7" s="118" t="s">
        <v>852</v>
      </c>
      <c r="D7" s="119" t="s">
        <v>859</v>
      </c>
      <c r="E7" s="112" t="s">
        <v>370</v>
      </c>
      <c r="F7" s="112" t="s">
        <v>842</v>
      </c>
      <c r="G7" s="116" t="s">
        <v>860</v>
      </c>
    </row>
    <row r="8" spans="2:15" ht="103.5" x14ac:dyDescent="0.3">
      <c r="B8" s="79" t="s">
        <v>171</v>
      </c>
      <c r="C8" s="118" t="s">
        <v>853</v>
      </c>
      <c r="D8" s="119" t="s">
        <v>861</v>
      </c>
      <c r="E8" s="112" t="s">
        <v>370</v>
      </c>
      <c r="F8" s="112" t="s">
        <v>842</v>
      </c>
      <c r="G8" s="116" t="s">
        <v>862</v>
      </c>
    </row>
    <row r="9" spans="2:15" ht="184" x14ac:dyDescent="0.3">
      <c r="B9" s="79" t="s">
        <v>172</v>
      </c>
      <c r="C9" s="118" t="s">
        <v>854</v>
      </c>
      <c r="D9" s="119" t="s">
        <v>863</v>
      </c>
      <c r="E9" s="112" t="s">
        <v>370</v>
      </c>
      <c r="F9" s="112" t="s">
        <v>842</v>
      </c>
      <c r="G9" s="116" t="s">
        <v>864</v>
      </c>
    </row>
    <row r="10" spans="2:15" ht="230" x14ac:dyDescent="0.3">
      <c r="B10" s="79" t="s">
        <v>173</v>
      </c>
      <c r="C10" s="118" t="s">
        <v>855</v>
      </c>
      <c r="D10" s="119" t="s">
        <v>865</v>
      </c>
      <c r="E10" s="112" t="s">
        <v>370</v>
      </c>
      <c r="F10" s="112" t="s">
        <v>842</v>
      </c>
      <c r="G10" s="116" t="s">
        <v>866</v>
      </c>
    </row>
    <row r="11" spans="2:15" ht="184" x14ac:dyDescent="0.3">
      <c r="B11" s="79" t="s">
        <v>174</v>
      </c>
      <c r="C11" s="118" t="s">
        <v>812</v>
      </c>
      <c r="D11" s="119" t="s">
        <v>867</v>
      </c>
      <c r="E11" s="112" t="s">
        <v>370</v>
      </c>
      <c r="F11" s="112" t="s">
        <v>842</v>
      </c>
      <c r="G11" s="116" t="s">
        <v>868</v>
      </c>
    </row>
    <row r="12" spans="2:15" ht="195.5" x14ac:dyDescent="0.3">
      <c r="B12" s="79" t="s">
        <v>175</v>
      </c>
      <c r="C12" s="118" t="s">
        <v>856</v>
      </c>
      <c r="D12" s="119" t="s">
        <v>870</v>
      </c>
      <c r="E12" s="112" t="s">
        <v>370</v>
      </c>
      <c r="F12" s="112" t="s">
        <v>869</v>
      </c>
      <c r="G12" s="116" t="s">
        <v>871</v>
      </c>
    </row>
    <row r="13" spans="2:15" ht="172.5" x14ac:dyDescent="0.3">
      <c r="B13" s="79" t="s">
        <v>177</v>
      </c>
      <c r="C13" s="118" t="s">
        <v>812</v>
      </c>
      <c r="D13" s="119" t="s">
        <v>872</v>
      </c>
      <c r="E13" s="112" t="s">
        <v>370</v>
      </c>
      <c r="F13" s="112" t="s">
        <v>842</v>
      </c>
      <c r="G13" s="116" t="s">
        <v>873</v>
      </c>
    </row>
    <row r="14" spans="2:15" ht="126.5" x14ac:dyDescent="0.3">
      <c r="B14" s="79" t="s">
        <v>178</v>
      </c>
      <c r="C14" s="118" t="s">
        <v>857</v>
      </c>
      <c r="D14" s="119" t="s">
        <v>874</v>
      </c>
      <c r="E14" s="112" t="s">
        <v>370</v>
      </c>
      <c r="F14" s="112" t="s">
        <v>842</v>
      </c>
      <c r="G14" s="116" t="s">
        <v>875</v>
      </c>
    </row>
    <row r="15" spans="2:15" ht="126.5" x14ac:dyDescent="0.3">
      <c r="B15" s="79" t="s">
        <v>179</v>
      </c>
      <c r="C15" s="118" t="s">
        <v>857</v>
      </c>
      <c r="D15" s="119" t="s">
        <v>876</v>
      </c>
      <c r="E15" s="112" t="s">
        <v>370</v>
      </c>
      <c r="F15" s="112" t="s">
        <v>842</v>
      </c>
      <c r="G15" s="116" t="s">
        <v>877</v>
      </c>
    </row>
    <row r="16" spans="2:15" ht="92" x14ac:dyDescent="0.3">
      <c r="B16" s="79" t="s">
        <v>183</v>
      </c>
      <c r="C16" s="118" t="s">
        <v>858</v>
      </c>
      <c r="D16" s="119" t="s">
        <v>878</v>
      </c>
      <c r="E16" s="112" t="s">
        <v>370</v>
      </c>
      <c r="F16" s="112" t="s">
        <v>842</v>
      </c>
      <c r="G16" s="116" t="s">
        <v>879</v>
      </c>
    </row>
    <row r="17" spans="2:7" ht="92" x14ac:dyDescent="0.3">
      <c r="B17" s="79" t="s">
        <v>185</v>
      </c>
      <c r="C17" s="118" t="s">
        <v>812</v>
      </c>
      <c r="D17" s="119" t="s">
        <v>880</v>
      </c>
      <c r="E17" s="112" t="s">
        <v>370</v>
      </c>
      <c r="F17" s="112" t="s">
        <v>842</v>
      </c>
      <c r="G17" s="116" t="s">
        <v>881</v>
      </c>
    </row>
    <row r="18" spans="2:7" ht="149.5" x14ac:dyDescent="0.3">
      <c r="B18" s="79" t="s">
        <v>604</v>
      </c>
      <c r="C18" s="118" t="s">
        <v>858</v>
      </c>
      <c r="D18" s="119" t="s">
        <v>882</v>
      </c>
      <c r="E18" s="112" t="s">
        <v>370</v>
      </c>
      <c r="F18" s="112" t="s">
        <v>869</v>
      </c>
      <c r="G18" s="116" t="s">
        <v>883</v>
      </c>
    </row>
    <row r="19" spans="2:7" ht="13" x14ac:dyDescent="0.25">
      <c r="B19" s="153" t="s">
        <v>353</v>
      </c>
      <c r="C19" s="155" t="s">
        <v>1075</v>
      </c>
      <c r="D19" s="151" t="s">
        <v>1013</v>
      </c>
      <c r="E19" s="151" t="s">
        <v>372</v>
      </c>
      <c r="F19" s="151" t="s">
        <v>842</v>
      </c>
      <c r="G19" s="151"/>
    </row>
    <row r="20" spans="2:7" ht="13" x14ac:dyDescent="0.25">
      <c r="B20" s="153" t="s">
        <v>354</v>
      </c>
      <c r="C20" s="155" t="s">
        <v>1061</v>
      </c>
      <c r="D20" s="151" t="s">
        <v>1014</v>
      </c>
      <c r="E20" s="151" t="s">
        <v>372</v>
      </c>
      <c r="F20" s="151" t="s">
        <v>842</v>
      </c>
      <c r="G20" s="151"/>
    </row>
    <row r="21" spans="2:7" ht="12.75" customHeight="1" x14ac:dyDescent="0.25">
      <c r="B21" s="153" t="s">
        <v>355</v>
      </c>
      <c r="C21" s="155" t="s">
        <v>1076</v>
      </c>
      <c r="D21" s="151" t="s">
        <v>1015</v>
      </c>
      <c r="E21" s="151" t="s">
        <v>371</v>
      </c>
      <c r="F21" s="151" t="s">
        <v>842</v>
      </c>
      <c r="G21" s="151"/>
    </row>
    <row r="22" spans="2:7" ht="12.75" customHeight="1" x14ac:dyDescent="0.25">
      <c r="B22" s="153" t="s">
        <v>356</v>
      </c>
      <c r="C22" s="155" t="s">
        <v>1052</v>
      </c>
      <c r="D22" s="151" t="s">
        <v>1053</v>
      </c>
      <c r="E22" s="151" t="s">
        <v>371</v>
      </c>
      <c r="F22" s="151" t="s">
        <v>842</v>
      </c>
      <c r="G22" s="151"/>
    </row>
    <row r="23" spans="2:7" ht="12.75" customHeight="1" x14ac:dyDescent="0.25">
      <c r="B23" s="153" t="s">
        <v>357</v>
      </c>
      <c r="C23" s="155" t="s">
        <v>1064</v>
      </c>
      <c r="D23" s="151" t="s">
        <v>1017</v>
      </c>
      <c r="E23" s="151" t="s">
        <v>372</v>
      </c>
      <c r="F23" s="151" t="s">
        <v>842</v>
      </c>
      <c r="G23" s="151"/>
    </row>
    <row r="24" spans="2:7" ht="12.75" customHeight="1" x14ac:dyDescent="0.25">
      <c r="B24" s="153" t="s">
        <v>1051</v>
      </c>
      <c r="C24" s="155" t="s">
        <v>812</v>
      </c>
      <c r="D24" s="138" t="s">
        <v>639</v>
      </c>
      <c r="E24" s="151" t="s">
        <v>372</v>
      </c>
      <c r="F24" s="151" t="s">
        <v>842</v>
      </c>
      <c r="G24" s="151"/>
    </row>
    <row r="25" spans="2:7" ht="13" x14ac:dyDescent="0.25">
      <c r="B25" s="153" t="s">
        <v>1019</v>
      </c>
      <c r="C25" s="155" t="s">
        <v>853</v>
      </c>
      <c r="D25" s="138" t="s">
        <v>626</v>
      </c>
      <c r="E25" s="151" t="s">
        <v>372</v>
      </c>
      <c r="F25" s="151" t="s">
        <v>1071</v>
      </c>
      <c r="G25" s="151"/>
    </row>
    <row r="26" spans="2:7" ht="13" x14ac:dyDescent="0.25">
      <c r="B26" s="153" t="s">
        <v>358</v>
      </c>
      <c r="C26" s="155" t="s">
        <v>1073</v>
      </c>
      <c r="D26" s="151" t="s">
        <v>1018</v>
      </c>
      <c r="E26" s="151" t="s">
        <v>372</v>
      </c>
      <c r="F26" s="151" t="s">
        <v>842</v>
      </c>
      <c r="G26" s="151"/>
    </row>
    <row r="27" spans="2:7" ht="13.5" customHeight="1" x14ac:dyDescent="0.25">
      <c r="B27" s="153" t="s">
        <v>1077</v>
      </c>
      <c r="C27" s="155" t="s">
        <v>1034</v>
      </c>
      <c r="D27" s="151" t="s">
        <v>1036</v>
      </c>
      <c r="E27" s="151" t="s">
        <v>371</v>
      </c>
      <c r="F27" s="151" t="s">
        <v>842</v>
      </c>
      <c r="G27" s="151"/>
    </row>
    <row r="28" spans="2:7" ht="13.5" customHeight="1" x14ac:dyDescent="0.25">
      <c r="B28" s="153" t="s">
        <v>1078</v>
      </c>
      <c r="C28" s="154" t="s">
        <v>1067</v>
      </c>
      <c r="D28" s="151" t="s">
        <v>1025</v>
      </c>
      <c r="E28" s="151" t="s">
        <v>371</v>
      </c>
      <c r="F28" s="151" t="s">
        <v>842</v>
      </c>
      <c r="G28" s="151"/>
    </row>
    <row r="29" spans="2:7" ht="13.5" customHeight="1" x14ac:dyDescent="0.25">
      <c r="B29" s="153" t="s">
        <v>1037</v>
      </c>
      <c r="C29" s="155" t="s">
        <v>1038</v>
      </c>
      <c r="D29" s="151" t="s">
        <v>1041</v>
      </c>
      <c r="E29" s="151" t="s">
        <v>371</v>
      </c>
      <c r="F29" s="151" t="s">
        <v>842</v>
      </c>
      <c r="G29" s="151"/>
    </row>
    <row r="30" spans="2:7" ht="13" x14ac:dyDescent="0.25">
      <c r="B30" s="153" t="s">
        <v>1026</v>
      </c>
      <c r="C30" s="155" t="s">
        <v>1042</v>
      </c>
      <c r="D30" s="151" t="s">
        <v>1028</v>
      </c>
      <c r="E30" s="151" t="s">
        <v>371</v>
      </c>
      <c r="F30" s="151" t="s">
        <v>842</v>
      </c>
      <c r="G30" s="151"/>
    </row>
    <row r="31" spans="2:7" ht="13" x14ac:dyDescent="0.25">
      <c r="B31" s="153" t="s">
        <v>1043</v>
      </c>
      <c r="C31" s="155" t="s">
        <v>1079</v>
      </c>
      <c r="D31" s="151" t="s">
        <v>1046</v>
      </c>
      <c r="E31" s="151" t="s">
        <v>372</v>
      </c>
      <c r="F31" s="151" t="s">
        <v>842</v>
      </c>
      <c r="G31" s="151"/>
    </row>
    <row r="32" spans="2:7" ht="264.5" x14ac:dyDescent="0.3">
      <c r="B32" s="87" t="s">
        <v>216</v>
      </c>
      <c r="C32" s="118"/>
      <c r="D32" s="165" t="s">
        <v>448</v>
      </c>
      <c r="E32" s="164" t="s">
        <v>372</v>
      </c>
      <c r="F32" s="164" t="s">
        <v>869</v>
      </c>
      <c r="G32" s="112"/>
    </row>
    <row r="33" spans="2:7" ht="172.5" x14ac:dyDescent="0.3">
      <c r="B33" s="87" t="s">
        <v>220</v>
      </c>
      <c r="C33" s="118"/>
      <c r="D33" s="166" t="s">
        <v>453</v>
      </c>
      <c r="E33" s="164" t="s">
        <v>371</v>
      </c>
      <c r="F33" s="164" t="s">
        <v>842</v>
      </c>
      <c r="G33" s="112"/>
    </row>
    <row r="34" spans="2:7" ht="287.5" x14ac:dyDescent="0.3">
      <c r="B34" s="88" t="s">
        <v>234</v>
      </c>
      <c r="C34" s="118"/>
      <c r="D34" s="167" t="s">
        <v>471</v>
      </c>
      <c r="E34" s="164" t="s">
        <v>371</v>
      </c>
      <c r="F34" s="164" t="s">
        <v>842</v>
      </c>
      <c r="G34" s="112"/>
    </row>
    <row r="35" spans="2:7" ht="115.5" x14ac:dyDescent="0.3">
      <c r="B35" s="79" t="s">
        <v>705</v>
      </c>
      <c r="C35" s="118"/>
      <c r="D35" s="115" t="s">
        <v>706</v>
      </c>
      <c r="E35" s="164" t="s">
        <v>372</v>
      </c>
      <c r="F35" s="164" t="s">
        <v>869</v>
      </c>
      <c r="G35" s="112"/>
    </row>
    <row r="36" spans="2:7" ht="138" x14ac:dyDescent="0.3">
      <c r="B36" s="88" t="s">
        <v>259</v>
      </c>
      <c r="C36" s="118"/>
      <c r="D36" s="167" t="s">
        <v>501</v>
      </c>
      <c r="E36" s="164" t="s">
        <v>371</v>
      </c>
      <c r="F36" s="164" t="s">
        <v>842</v>
      </c>
      <c r="G36" s="112"/>
    </row>
    <row r="37" spans="2:7" ht="12" customHeight="1" x14ac:dyDescent="0.3">
      <c r="B37" s="87" t="s">
        <v>268</v>
      </c>
      <c r="C37" s="118"/>
      <c r="D37" s="168" t="s">
        <v>510</v>
      </c>
      <c r="E37" s="164" t="s">
        <v>372</v>
      </c>
      <c r="F37" s="164" t="s">
        <v>842</v>
      </c>
      <c r="G37" s="112"/>
    </row>
    <row r="38" spans="2:7" ht="12" customHeight="1" x14ac:dyDescent="0.3">
      <c r="B38" s="87" t="s">
        <v>279</v>
      </c>
      <c r="C38" s="118"/>
      <c r="D38" s="169" t="s">
        <v>521</v>
      </c>
      <c r="E38" s="164" t="s">
        <v>371</v>
      </c>
      <c r="F38" s="164" t="s">
        <v>842</v>
      </c>
      <c r="G38" s="112"/>
    </row>
    <row r="39" spans="2:7" ht="12" customHeight="1" x14ac:dyDescent="0.3">
      <c r="B39" s="87" t="s">
        <v>283</v>
      </c>
      <c r="C39" s="118"/>
      <c r="D39" s="169" t="s">
        <v>525</v>
      </c>
      <c r="E39" s="164" t="s">
        <v>371</v>
      </c>
      <c r="F39" s="164" t="s">
        <v>869</v>
      </c>
      <c r="G39" s="112"/>
    </row>
    <row r="40" spans="2:7" ht="12" customHeight="1" x14ac:dyDescent="0.3">
      <c r="B40" s="88" t="s">
        <v>286</v>
      </c>
      <c r="C40" s="118"/>
      <c r="D40" s="168" t="s">
        <v>528</v>
      </c>
      <c r="E40" s="164" t="s">
        <v>372</v>
      </c>
      <c r="F40" s="164" t="s">
        <v>842</v>
      </c>
      <c r="G40" s="112"/>
    </row>
    <row r="41" spans="2:7" ht="12" customHeight="1" x14ac:dyDescent="0.3">
      <c r="B41" s="88" t="s">
        <v>289</v>
      </c>
      <c r="C41" s="118"/>
      <c r="D41" s="170" t="s">
        <v>531</v>
      </c>
      <c r="E41" s="164" t="s">
        <v>371</v>
      </c>
      <c r="F41" s="164" t="s">
        <v>869</v>
      </c>
      <c r="G41" s="112"/>
    </row>
    <row r="42" spans="2:7" ht="12" customHeight="1" x14ac:dyDescent="0.3">
      <c r="B42" s="87" t="s">
        <v>297</v>
      </c>
      <c r="C42" s="118"/>
      <c r="D42" s="168" t="s">
        <v>539</v>
      </c>
      <c r="E42" s="164" t="s">
        <v>372</v>
      </c>
      <c r="F42" s="164" t="s">
        <v>842</v>
      </c>
      <c r="G42" s="112"/>
    </row>
    <row r="43" spans="2:7" ht="12" customHeight="1" x14ac:dyDescent="0.3">
      <c r="B43" s="87" t="s">
        <v>299</v>
      </c>
      <c r="C43" s="118"/>
      <c r="D43" s="168" t="s">
        <v>542</v>
      </c>
      <c r="E43" s="164" t="s">
        <v>372</v>
      </c>
      <c r="F43" s="164" t="s">
        <v>842</v>
      </c>
      <c r="G43" s="112"/>
    </row>
    <row r="44" spans="2:7" ht="12" customHeight="1" x14ac:dyDescent="0.3">
      <c r="B44" s="79" t="s">
        <v>304</v>
      </c>
      <c r="C44" s="118"/>
      <c r="D44" s="168" t="s">
        <v>549</v>
      </c>
      <c r="E44" s="164" t="s">
        <v>372</v>
      </c>
      <c r="F44" s="164" t="s">
        <v>842</v>
      </c>
      <c r="G44" s="112"/>
    </row>
    <row r="45" spans="2:7" ht="12" customHeight="1" x14ac:dyDescent="0.3">
      <c r="B45" s="87" t="s">
        <v>307</v>
      </c>
      <c r="C45" s="118"/>
      <c r="D45" s="169" t="s">
        <v>553</v>
      </c>
      <c r="E45" s="164" t="s">
        <v>371</v>
      </c>
      <c r="F45" s="164" t="s">
        <v>869</v>
      </c>
      <c r="G45" s="112"/>
    </row>
    <row r="46" spans="2:7" ht="12" customHeight="1" x14ac:dyDescent="0.3">
      <c r="B46" s="87" t="s">
        <v>327</v>
      </c>
      <c r="C46" s="118"/>
      <c r="D46" s="168" t="s">
        <v>574</v>
      </c>
      <c r="E46" s="164" t="s">
        <v>372</v>
      </c>
      <c r="F46" s="164" t="s">
        <v>842</v>
      </c>
      <c r="G46" s="112"/>
    </row>
    <row r="47" spans="2:7" ht="12" customHeight="1" x14ac:dyDescent="0.3">
      <c r="B47" s="87" t="s">
        <v>343</v>
      </c>
      <c r="C47" s="118"/>
      <c r="D47" s="168" t="s">
        <v>590</v>
      </c>
      <c r="E47" s="164" t="s">
        <v>372</v>
      </c>
      <c r="F47" s="164" t="s">
        <v>842</v>
      </c>
      <c r="G47" s="112"/>
    </row>
    <row r="48" spans="2:7" ht="12" customHeight="1" x14ac:dyDescent="0.3">
      <c r="B48" s="87" t="s">
        <v>345</v>
      </c>
      <c r="C48" s="118"/>
      <c r="D48" s="168" t="s">
        <v>594</v>
      </c>
      <c r="E48" s="164" t="s">
        <v>372</v>
      </c>
      <c r="F48" s="164" t="s">
        <v>842</v>
      </c>
      <c r="G48" s="112"/>
    </row>
    <row r="51" spans="2:2" ht="12" customHeight="1" x14ac:dyDescent="0.25">
      <c r="B51" s="19" t="s">
        <v>45</v>
      </c>
    </row>
    <row r="52" spans="2:2" ht="12" customHeight="1" x14ac:dyDescent="0.25">
      <c r="B52" s="1" t="s">
        <v>107</v>
      </c>
    </row>
    <row r="53" spans="2:2" ht="12" customHeight="1" x14ac:dyDescent="0.25">
      <c r="B53" s="1" t="s">
        <v>100</v>
      </c>
    </row>
    <row r="54" spans="2:2" ht="12" customHeight="1" x14ac:dyDescent="0.25">
      <c r="B54" s="1" t="s">
        <v>108</v>
      </c>
    </row>
    <row r="55" spans="2:2" ht="12" customHeight="1" x14ac:dyDescent="0.25">
      <c r="B55" s="1" t="s">
        <v>109</v>
      </c>
    </row>
    <row r="56" spans="2:2" ht="12" customHeight="1" x14ac:dyDescent="0.25">
      <c r="B56" s="74"/>
    </row>
    <row r="57" spans="2:2" ht="12" customHeight="1" x14ac:dyDescent="0.25">
      <c r="B57" s="2" t="s">
        <v>46</v>
      </c>
    </row>
    <row r="58" spans="2:2" ht="12" customHeight="1" x14ac:dyDescent="0.25">
      <c r="B58" s="1" t="s">
        <v>47</v>
      </c>
    </row>
    <row r="59" spans="2:2" ht="12" customHeight="1" x14ac:dyDescent="0.25">
      <c r="B59" s="1" t="s">
        <v>48</v>
      </c>
    </row>
  </sheetData>
  <hyperlinks>
    <hyperlink ref="B4" location="'Index sheet'!A1" display="Back to index" xr:uid="{00000000-0004-0000-0800-000000000000}"/>
    <hyperlink ref="G7" r:id="rId1" xr:uid="{516D4B22-00B6-4CC0-AAC9-0B49F655982D}"/>
    <hyperlink ref="G8" r:id="rId2" xr:uid="{AA128EE0-0CD1-4C96-BE3F-92CD563FE955}"/>
    <hyperlink ref="G9" r:id="rId3" xr:uid="{4DE14C8C-B36D-4125-B330-ECEF080D563E}"/>
    <hyperlink ref="G10" r:id="rId4" xr:uid="{C44D0A46-DCAB-44B7-8E16-96C16ABEFBA4}"/>
    <hyperlink ref="G11" r:id="rId5" xr:uid="{9FCA2F7E-1D25-4670-A144-5747DA4AC502}"/>
    <hyperlink ref="G12" r:id="rId6" xr:uid="{51624996-6734-4ED6-B557-35B56CEDE062}"/>
    <hyperlink ref="G13" r:id="rId7" xr:uid="{C73ED49D-8022-4CD4-9D72-DBD75EF6D48D}"/>
    <hyperlink ref="G14" r:id="rId8" xr:uid="{932F99CB-7A19-4141-9AC2-9BA3B799E7D2}"/>
    <hyperlink ref="G15" r:id="rId9" xr:uid="{AA9FD2F0-7ED7-42A3-A23B-FC8D47400B26}"/>
    <hyperlink ref="G16" r:id="rId10" xr:uid="{D67E92BD-C10E-403B-B8F5-45084B236DD4}"/>
    <hyperlink ref="G17" r:id="rId11" xr:uid="{437D5F5B-4CFC-402E-A0F1-BBFE625D7A5B}"/>
    <hyperlink ref="G18" r:id="rId12" xr:uid="{D4D77E93-24E7-498E-81CC-9A07ECAFF8B7}"/>
  </hyperlinks>
  <pageMargins left="0.7" right="0.7" top="0.75" bottom="0.75" header="0.3" footer="0.3"/>
  <pageSetup paperSize="9" orientation="portrait" horizontalDpi="300" verticalDpi="0" r:id="rId13"/>
  <ignoredErrors>
    <ignoredError sqref="B1:O6 H32:O32 H7:O7 H20:O31 H33:O3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7bf41a-8d5f-4cd0-b3da-c967379ba47b">
      <Terms xmlns="http://schemas.microsoft.com/office/infopath/2007/PartnerControls"/>
    </lcf76f155ced4ddcb4097134ff3c332f>
    <TaxCatchAll xmlns="5b28aca4-1a3f-4435-8455-199cb477ca9d">
      <Value>1</Value>
    </TaxCatchAll>
    <Government_x0020_Body xmlns="b413c3fd-5a3b-4239-b985-69032e371c04">BEIS</Government_x0020_Body>
    <Date_x0020_Opened xmlns="b413c3fd-5a3b-4239-b985-69032e371c04">2024-08-19T15:38:45+00:00</Date_x0020_Opened>
    <LegacyData xmlns="aaacb922-5235-4a66-b188-303b9b46fbd7" xsi:nil="true"/>
    <Descriptor xmlns="0063f72e-ace3-48fb-9c1f-5b513408b31f" xsi:nil="true"/>
    <m975189f4ba442ecbf67d4147307b177 xmlns="5b28aca4-1a3f-4435-8455-199cb477ca9d">
      <Terms xmlns="http://schemas.microsoft.com/office/infopath/2007/PartnerControls">
        <TermInfo xmlns="http://schemas.microsoft.com/office/infopath/2007/PartnerControls">
          <TermName xmlns="http://schemas.microsoft.com/office/infopath/2007/PartnerControls">International (Climate and Energy)</TermName>
          <TermId xmlns="http://schemas.microsoft.com/office/infopath/2007/PartnerControls">fe0bc9c3-22ea-482b-b56e-0bdc7b001e81</TermId>
        </TermInfo>
      </Terms>
    </m975189f4ba442ecbf67d4147307b177>
    <Security_x0020_Classification xmlns="0063f72e-ace3-48fb-9c1f-5b513408b31f">OFFICIAL</Security_x0020_Classification>
    <Retention_x0020_Label xmlns="a8f60570-4bd3-4f2b-950b-a996de8ab151" xsi:nil="true"/>
    <Date_x0020_Closed xmlns="b413c3fd-5a3b-4239-b985-69032e371c04" xsi:nil="true"/>
    <_dlc_DocId xmlns="5b28aca4-1a3f-4435-8455-199cb477ca9d">E3XVJX4CQZD7-901646921-32429</_dlc_DocId>
    <_dlc_DocIdUrl xmlns="5b28aca4-1a3f-4435-8455-199cb477ca9d">
      <Url>https://beisgov.sharepoint.com/sites/InternationalClimateStrategyICE/_layouts/15/DocIdRedir.aspx?ID=E3XVJX4CQZD7-901646921-32429</Url>
      <Description>E3XVJX4CQZD7-901646921-32429</Description>
    </_dlc_DocIdUrl>
    <Link xmlns="737bf41a-8d5f-4cd0-b3da-c967379ba47b">
      <Url xsi:nil="true"/>
      <Description xsi:nil="true"/>
    </Link>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9E178B9618BB448B57D2B754139AEA3" ma:contentTypeVersion="16" ma:contentTypeDescription="Create a new document." ma:contentTypeScope="" ma:versionID="99cae2a0cbc03d8f1db52258bf623f5d">
  <xsd:schema xmlns:xsd="http://www.w3.org/2001/XMLSchema" xmlns:xs="http://www.w3.org/2001/XMLSchema" xmlns:p="http://schemas.microsoft.com/office/2006/metadata/properties" xmlns:ns2="0063f72e-ace3-48fb-9c1f-5b513408b31f" xmlns:ns3="5b28aca4-1a3f-4435-8455-199cb477ca9d" xmlns:ns4="b413c3fd-5a3b-4239-b985-69032e371c04" xmlns:ns5="a8f60570-4bd3-4f2b-950b-a996de8ab151" xmlns:ns6="aaacb922-5235-4a66-b188-303b9b46fbd7" xmlns:ns7="737bf41a-8d5f-4cd0-b3da-c967379ba47b" targetNamespace="http://schemas.microsoft.com/office/2006/metadata/properties" ma:root="true" ma:fieldsID="bf1f1e68f9e42953ddcf0fed55eb20b4" ns2:_="" ns3:_="" ns4:_="" ns5:_="" ns6:_="" ns7:_="">
    <xsd:import namespace="0063f72e-ace3-48fb-9c1f-5b513408b31f"/>
    <xsd:import namespace="5b28aca4-1a3f-4435-8455-199cb477ca9d"/>
    <xsd:import namespace="b413c3fd-5a3b-4239-b985-69032e371c04"/>
    <xsd:import namespace="a8f60570-4bd3-4f2b-950b-a996de8ab151"/>
    <xsd:import namespace="aaacb922-5235-4a66-b188-303b9b46fbd7"/>
    <xsd:import namespace="737bf41a-8d5f-4cd0-b3da-c967379ba47b"/>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7:MediaServiceAutoKeyPoints" minOccurs="0"/>
                <xsd:element ref="ns7:MediaServiceKeyPoints" minOccurs="0"/>
                <xsd:element ref="ns3:SharedWithUsers" minOccurs="0"/>
                <xsd:element ref="ns3:SharedWithDetails" minOccurs="0"/>
                <xsd:element ref="ns7:MediaLengthInSeconds" minOccurs="0"/>
                <xsd:element ref="ns7:MediaServiceDateTaken" minOccurs="0"/>
                <xsd:element ref="ns7:MediaServiceObjectDetectorVersions" minOccurs="0"/>
                <xsd:element ref="ns7:MediaServiceGenerationTime" minOccurs="0"/>
                <xsd:element ref="ns7:MediaServiceEventHashCode" minOccurs="0"/>
                <xsd:element ref="ns7:lcf76f155ced4ddcb4097134ff3c332f" minOccurs="0"/>
                <xsd:element ref="ns7:MediaServiceOCR" minOccurs="0"/>
                <xsd:element ref="ns7:MediaServiceSearchProperties" minOccurs="0"/>
                <xsd:element ref="ns7: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5b28aca4-1a3f-4435-8455-199cb477ca9d"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International (Climate and Energy)|fe0bc9c3-22ea-482b-b56e-0bdc7b001e81"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8562950-a020-4985-b67d-04f350da94e9}" ma:internalName="TaxCatchAll" ma:showField="CatchAllData" ma:web="5b28aca4-1a3f-4435-8455-199cb477ca9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8562950-a020-4985-b67d-04f350da94e9}" ma:internalName="TaxCatchAllLabel" ma:readOnly="true" ma:showField="CatchAllDataLabel" ma:web="5b28aca4-1a3f-4435-8455-199cb477ca9d">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7bf41a-8d5f-4cd0-b3da-c967379ba47b"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LengthInSeconds" ma:index="28" nillable="true" ma:displayName="MediaLengthInSeconds" ma:hidden="true" ma:internalName="MediaLengthInSeconds" ma:readOnly="true">
      <xsd:simpleType>
        <xsd:restriction base="dms:Unknown"/>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35" nillable="true" ma:displayName="Extracted Text" ma:internalName="MediaServiceOCR" ma:readOnly="true">
      <xsd:simpleType>
        <xsd:restriction base="dms:Note">
          <xsd:maxLength value="255"/>
        </xsd:restriction>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Link" ma:index="37"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9094383F-C1A3-4A6E-88F9-B0282E5D8A0C}">
  <ds:schemaRefs>
    <ds:schemaRef ds:uri="http://schemas.microsoft.com/office/2006/documentManagement/types"/>
    <ds:schemaRef ds:uri="http://schemas.microsoft.com/office/infopath/2007/PartnerControls"/>
    <ds:schemaRef ds:uri="http://purl.org/dc/terms/"/>
    <ds:schemaRef ds:uri="0063f72e-ace3-48fb-9c1f-5b513408b31f"/>
    <ds:schemaRef ds:uri="http://schemas.openxmlformats.org/package/2006/metadata/core-properties"/>
    <ds:schemaRef ds:uri="http://schemas.microsoft.com/office/2006/metadata/properties"/>
    <ds:schemaRef ds:uri="737bf41a-8d5f-4cd0-b3da-c967379ba47b"/>
    <ds:schemaRef ds:uri="http://www.w3.org/XML/1998/namespace"/>
    <ds:schemaRef ds:uri="http://purl.org/dc/elements/1.1/"/>
    <ds:schemaRef ds:uri="aaacb922-5235-4a66-b188-303b9b46fbd7"/>
    <ds:schemaRef ds:uri="a8f60570-4bd3-4f2b-950b-a996de8ab151"/>
    <ds:schemaRef ds:uri="b413c3fd-5a3b-4239-b985-69032e371c04"/>
    <ds:schemaRef ds:uri="5b28aca4-1a3f-4435-8455-199cb477ca9d"/>
    <ds:schemaRef ds:uri="http://purl.org/dc/dcmitype/"/>
  </ds:schemaRefs>
</ds:datastoreItem>
</file>

<file path=customXml/itemProps3.xml><?xml version="1.0" encoding="utf-8"?>
<ds:datastoreItem xmlns:ds="http://schemas.openxmlformats.org/officeDocument/2006/customXml" ds:itemID="{01888966-7131-4909-958E-13CDBCC5E2ED}">
  <ds:schemaRefs>
    <ds:schemaRef ds:uri="http://schemas.microsoft.com/sharepoint/events"/>
  </ds:schemaRefs>
</ds:datastoreItem>
</file>

<file path=customXml/itemProps4.xml><?xml version="1.0" encoding="utf-8"?>
<ds:datastoreItem xmlns:ds="http://schemas.openxmlformats.org/officeDocument/2006/customXml" ds:itemID="{06CCAC75-8BF4-4687-9712-1F69DD8EF7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5b28aca4-1a3f-4435-8455-199cb477ca9d"/>
    <ds:schemaRef ds:uri="b413c3fd-5a3b-4239-b985-69032e371c04"/>
    <ds:schemaRef ds:uri="a8f60570-4bd3-4f2b-950b-a996de8ab151"/>
    <ds:schemaRef ds:uri="aaacb922-5235-4a66-b188-303b9b46fbd7"/>
    <ds:schemaRef ds:uri="737bf41a-8d5f-4cd0-b3da-c967379ba4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 sheet</vt:lpstr>
      <vt:lpstr>Table1_2022</vt:lpstr>
      <vt:lpstr>Table1_2021</vt:lpstr>
      <vt:lpstr>Table2_2022</vt:lpstr>
      <vt:lpstr>Table2_2021</vt:lpstr>
      <vt:lpstr>Table3_2022</vt:lpstr>
      <vt:lpstr>Table3_2021</vt:lpstr>
      <vt:lpstr>Table4</vt:lpstr>
      <vt:lpstr>Table5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Torres</dc:creator>
  <cp:keywords/>
  <dc:description/>
  <cp:lastModifiedBy>Kidson, Adam (Energy Security)</cp:lastModifiedBy>
  <cp:revision/>
  <dcterms:created xsi:type="dcterms:W3CDTF">2021-11-26T12:02:15Z</dcterms:created>
  <dcterms:modified xsi:type="dcterms:W3CDTF">2025-01-07T10:58:21Z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0x01010019E178B9618BB448B57D2B754139AEA3</vt:lpwstr>
  </property>
  <property fmtid="{D5CDD505-2E9C-101B-9397-08002B2CF9AE}" pid="3" name="MediaServiceImageTags">
    <vt:lpwstr/>
  </property>
  <property fmtid="{D5CDD505-2E9C-101B-9397-08002B2CF9AE}" pid="4" name="Business Unit">
    <vt:lpwstr>1;#International (Climate and Energy)|fe0bc9c3-22ea-482b-b56e-0bdc7b001e81</vt:lpwstr>
  </property>
  <property fmtid="{D5CDD505-2E9C-101B-9397-08002B2CF9AE}" pid="5" name="_dlc_DocIdItemGuid">
    <vt:lpwstr>b11f4d85-9008-4e8e-aafd-4101a1714522</vt:lpwstr>
  </property>
  <property fmtid="{D5CDD505-2E9C-101B-9397-08002B2CF9AE}" pid="6" name="MSIP_Label_ba62f585-b40f-4ab9-bafe-39150f03d124_Enabled">
    <vt:lpwstr>true</vt:lpwstr>
  </property>
  <property fmtid="{D5CDD505-2E9C-101B-9397-08002B2CF9AE}" pid="7" name="MSIP_Label_ba62f585-b40f-4ab9-bafe-39150f03d124_SetDate">
    <vt:lpwstr>2024-08-19T15:39:17Z</vt:lpwstr>
  </property>
  <property fmtid="{D5CDD505-2E9C-101B-9397-08002B2CF9AE}" pid="8" name="MSIP_Label_ba62f585-b40f-4ab9-bafe-39150f03d124_Method">
    <vt:lpwstr>Standard</vt:lpwstr>
  </property>
  <property fmtid="{D5CDD505-2E9C-101B-9397-08002B2CF9AE}" pid="9" name="MSIP_Label_ba62f585-b40f-4ab9-bafe-39150f03d124_Name">
    <vt:lpwstr>OFFICIAL</vt:lpwstr>
  </property>
  <property fmtid="{D5CDD505-2E9C-101B-9397-08002B2CF9AE}" pid="10" name="MSIP_Label_ba62f585-b40f-4ab9-bafe-39150f03d124_SiteId">
    <vt:lpwstr>cbac7005-02c1-43eb-b497-e6492d1b2dd8</vt:lpwstr>
  </property>
  <property fmtid="{D5CDD505-2E9C-101B-9397-08002B2CF9AE}" pid="11" name="MSIP_Label_ba62f585-b40f-4ab9-bafe-39150f03d124_ActionId">
    <vt:lpwstr>bad18436-912a-499b-a8d6-18a55ac50114</vt:lpwstr>
  </property>
  <property fmtid="{D5CDD505-2E9C-101B-9397-08002B2CF9AE}" pid="12" name="MSIP_Label_ba62f585-b40f-4ab9-bafe-39150f03d124_ContentBits">
    <vt:lpwstr>0</vt:lpwstr>
  </property>
  <property fmtid="{D5CDD505-2E9C-101B-9397-08002B2CF9AE}" pid="13" name="Business_x0020_Unit">
    <vt:lpwstr>1;#International (Climate and Energy)|fe0bc9c3-22ea-482b-b56e-0bdc7b001e81</vt:lpwstr>
  </property>
</Properties>
</file>