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gitoimmanuel/Downloads/"/>
    </mc:Choice>
  </mc:AlternateContent>
  <xr:revisionPtr revIDLastSave="0" documentId="13_ncr:1_{52FD3C8E-95DB-9C4E-A9E6-17F378FFD33D}" xr6:coauthVersionLast="47" xr6:coauthVersionMax="47" xr10:uidLastSave="{00000000-0000-0000-0000-000000000000}"/>
  <bookViews>
    <workbookView xWindow="30240" yWindow="500" windowWidth="25600" windowHeight="21100" tabRatio="815" activeTab="11" xr2:uid="{00000000-000D-0000-FFFF-FFFF00000000}"/>
  </bookViews>
  <sheets>
    <sheet name="Index" sheetId="20" r:id="rId1"/>
    <sheet name="Table 1" sheetId="1" r:id="rId2"/>
    <sheet name="Table 2" sheetId="2" r:id="rId3"/>
    <sheet name="Table 3" sheetId="4" r:id="rId4"/>
    <sheet name="Table 4" sheetId="6" r:id="rId5"/>
    <sheet name="Table 5" sheetId="3" r:id="rId6"/>
    <sheet name="Table 6" sheetId="9" r:id="rId7"/>
    <sheet name="Table 7" sheetId="10" r:id="rId8"/>
    <sheet name="Table 8" sheetId="12" r:id="rId9"/>
    <sheet name="Table 9" sheetId="13" r:id="rId10"/>
    <sheet name="Table 10" sheetId="15" r:id="rId11"/>
    <sheet name="Table 11" sheetId="17" r:id="rId12"/>
    <sheet name="Table 12" sheetId="18" r:id="rId13"/>
    <sheet name="Appendix" sheetId="19"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0" i="17" l="1"/>
  <c r="E90" i="17"/>
  <c r="D90" i="17"/>
  <c r="C90" i="17"/>
  <c r="F89" i="17"/>
  <c r="E89" i="17"/>
  <c r="D89" i="17"/>
  <c r="C89" i="17"/>
  <c r="F86" i="17"/>
  <c r="E86" i="17"/>
  <c r="D86" i="17"/>
  <c r="C86" i="17"/>
  <c r="F85" i="17"/>
  <c r="E85" i="17"/>
  <c r="D85" i="17"/>
  <c r="C85" i="17"/>
  <c r="F80" i="17"/>
  <c r="E80" i="17"/>
  <c r="F78" i="17"/>
  <c r="E78" i="17"/>
  <c r="C78" i="17"/>
  <c r="M10" i="6" l="1"/>
  <c r="M9" i="6"/>
  <c r="P80" i="3" l="1"/>
  <c r="O80" i="3"/>
  <c r="N80" i="3"/>
  <c r="P76" i="3"/>
  <c r="O76" i="3"/>
  <c r="N76" i="3"/>
  <c r="M76" i="3"/>
  <c r="L76" i="3"/>
  <c r="P73" i="3"/>
  <c r="O73" i="3"/>
  <c r="N73" i="3"/>
  <c r="P69" i="3"/>
  <c r="O69" i="3"/>
  <c r="N69" i="3"/>
  <c r="M69" i="3"/>
  <c r="P64" i="3"/>
  <c r="O64" i="3"/>
  <c r="N64" i="3"/>
  <c r="K64" i="3"/>
  <c r="P58" i="3"/>
  <c r="N58" i="3"/>
  <c r="M58" i="3"/>
  <c r="L58" i="3"/>
  <c r="K58" i="3"/>
  <c r="P54" i="3"/>
  <c r="O54" i="3"/>
  <c r="N54" i="3"/>
  <c r="M54" i="3"/>
  <c r="L54" i="3"/>
  <c r="K54" i="3"/>
  <c r="P50" i="3"/>
  <c r="O50" i="3"/>
  <c r="N50" i="3"/>
  <c r="M50" i="3"/>
  <c r="L50" i="3"/>
  <c r="K50" i="3"/>
  <c r="P29" i="3"/>
  <c r="O29" i="3"/>
  <c r="N29" i="3"/>
  <c r="M29" i="3"/>
  <c r="L29" i="3"/>
  <c r="K29" i="3"/>
  <c r="P6" i="3"/>
  <c r="O6" i="3"/>
  <c r="N6" i="3"/>
  <c r="M6" i="3"/>
  <c r="L6" i="3"/>
  <c r="K6" i="3"/>
  <c r="P7" i="6"/>
  <c r="O11" i="6"/>
  <c r="O10" i="6"/>
  <c r="O9" i="6"/>
  <c r="O8" i="6"/>
  <c r="O12" i="6" s="1"/>
  <c r="O33" i="6" s="1"/>
  <c r="O7" i="6"/>
  <c r="N59" i="3"/>
  <c r="C6" i="17"/>
  <c r="C5" i="17"/>
  <c r="B5" i="15"/>
  <c r="B25" i="13"/>
  <c r="E25" i="13"/>
  <c r="D25" i="13"/>
  <c r="C25" i="13"/>
  <c r="B24" i="13"/>
  <c r="B24" i="12"/>
  <c r="B25" i="12"/>
  <c r="D24" i="12"/>
  <c r="C24" i="12"/>
  <c r="B25" i="10"/>
  <c r="E24" i="10"/>
  <c r="F5" i="15" s="1"/>
  <c r="D24" i="10"/>
  <c r="E5" i="15" s="1"/>
  <c r="C24" i="10"/>
  <c r="D5" i="15" s="1"/>
  <c r="B24" i="10"/>
  <c r="L10" i="6"/>
  <c r="L9" i="6"/>
  <c r="M81" i="3"/>
  <c r="M80" i="3" s="1"/>
  <c r="L81" i="3"/>
  <c r="L80" i="3" s="1"/>
  <c r="K81" i="3"/>
  <c r="K80" i="3" s="1"/>
  <c r="M77" i="3"/>
  <c r="L77" i="3"/>
  <c r="K77" i="3"/>
  <c r="K76" i="3" s="1"/>
  <c r="M73" i="3"/>
  <c r="L73" i="3"/>
  <c r="K73" i="3"/>
  <c r="M70" i="3"/>
  <c r="L70" i="3"/>
  <c r="K70" i="3"/>
  <c r="L69" i="3"/>
  <c r="K69" i="3"/>
  <c r="M64" i="3"/>
  <c r="L64" i="3"/>
  <c r="P59" i="3"/>
  <c r="O59" i="3"/>
  <c r="O58" i="3" s="1"/>
  <c r="N33" i="6"/>
  <c r="K33" i="6"/>
  <c r="J33" i="6"/>
  <c r="I33" i="6"/>
  <c r="D33" i="6"/>
  <c r="B33" i="6"/>
  <c r="M12" i="6"/>
  <c r="M33" i="6" s="1"/>
  <c r="H12" i="6"/>
  <c r="H33" i="6" s="1"/>
  <c r="C5" i="15" s="1"/>
  <c r="G12" i="6"/>
  <c r="G33" i="6" s="1"/>
  <c r="F12" i="6"/>
  <c r="F33" i="6" s="1"/>
  <c r="E12" i="6"/>
  <c r="E33" i="6" s="1"/>
  <c r="D12" i="6"/>
  <c r="C12" i="6"/>
  <c r="C33" i="6" s="1"/>
  <c r="Q11" i="6"/>
  <c r="P11" i="6"/>
  <c r="H11" i="6"/>
  <c r="G11" i="6"/>
  <c r="F11" i="6"/>
  <c r="Q10" i="6"/>
  <c r="P10" i="6"/>
  <c r="Q9" i="6"/>
  <c r="P9" i="6"/>
  <c r="H9" i="6"/>
  <c r="G9" i="6"/>
  <c r="F9" i="6"/>
  <c r="Q8" i="6"/>
  <c r="Q12" i="6" s="1"/>
  <c r="Q33" i="6" s="1"/>
  <c r="P8" i="6"/>
  <c r="P12" i="6" s="1"/>
  <c r="P33" i="6" s="1"/>
  <c r="Q7" i="6"/>
  <c r="H7" i="6"/>
  <c r="G7" i="6"/>
  <c r="F7" i="6"/>
  <c r="C24" i="13" l="1"/>
  <c r="D24" i="13"/>
  <c r="E24" i="13"/>
  <c r="D25" i="12"/>
  <c r="E25" i="12"/>
  <c r="E24" i="12"/>
  <c r="C25" i="12"/>
  <c r="L12" i="6"/>
  <c r="L33" i="6" s="1"/>
  <c r="D25" i="10"/>
  <c r="C25" i="10"/>
  <c r="E2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Jaypalsingh Chauhan</author>
  </authors>
  <commentList>
    <comment ref="A4" authorId="0" shapeId="0" xr:uid="{00000000-0006-0000-0100-000001000000}">
      <text>
        <r>
          <rPr>
            <b/>
            <sz val="9"/>
            <color rgb="FF000000"/>
            <rFont val="Tahoma"/>
            <family val="2"/>
          </rPr>
          <t>CBIT-GSP:</t>
        </r>
        <r>
          <rPr>
            <sz val="9"/>
            <color rgb="FF000000"/>
            <rFont val="Tahoma"/>
            <family val="2"/>
          </rPr>
          <t xml:space="preserve">
Parties with both unconditional and conditional targets in their NDC may add a row to the table to describe conditional targets.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Jaypalsingh Chauhan</author>
  </authors>
  <commentList>
    <comment ref="E3" authorId="0" shapeId="0" xr:uid="{00000000-0006-0000-0500-000001000000}">
      <text>
        <r>
          <rPr>
            <b/>
            <sz val="9"/>
            <color rgb="FF000000"/>
            <rFont val="Tahoma"/>
            <family val="2"/>
          </rPr>
          <t>CBIT-GSP:</t>
        </r>
        <r>
          <rPr>
            <sz val="9"/>
            <color rgb="FF000000"/>
            <rFont val="Tahoma"/>
            <family val="2"/>
          </rPr>
          <t xml:space="preserve">
Regulatory, economic, voluntary or other</t>
        </r>
      </text>
    </comment>
    <comment ref="F3" authorId="0" shapeId="0" xr:uid="{00000000-0006-0000-0500-000002000000}">
      <text>
        <r>
          <rPr>
            <b/>
            <sz val="9"/>
            <rFont val="Tahoma"/>
            <family val="2"/>
          </rPr>
          <t>CBIT-GSP:</t>
        </r>
        <r>
          <rPr>
            <sz val="9"/>
            <rFont val="Tahoma"/>
            <family val="2"/>
          </rPr>
          <t xml:space="preserve">
Planned, adopted or implemented.</t>
        </r>
      </text>
    </comment>
    <comment ref="G3" authorId="0" shapeId="0" xr:uid="{00000000-0006-0000-0500-000003000000}">
      <text>
        <r>
          <rPr>
            <b/>
            <sz val="9"/>
            <color rgb="FF000000"/>
            <rFont val="Tahoma"/>
            <family val="2"/>
          </rPr>
          <t xml:space="preserve">CBIT-GSP:
</t>
        </r>
        <r>
          <rPr>
            <sz val="9"/>
            <color rgb="FF000000"/>
            <rFont val="Tahoma"/>
            <family val="2"/>
          </rPr>
          <t xml:space="preserve">Energy, Transport, Industrial Processes and Product Use, Agriculture, LULUCF, Waste management or other.
</t>
        </r>
      </text>
    </comment>
  </commentList>
</comments>
</file>

<file path=xl/sharedStrings.xml><?xml version="1.0" encoding="utf-8"?>
<sst xmlns="http://schemas.openxmlformats.org/spreadsheetml/2006/main" count="1701" uniqueCount="698">
  <si>
    <t>Common tabular formats for the electronic reporting of the information necessary to track progress made in implementing and achieving nationally determined contributions under Article 4 of the Paris Agreement</t>
  </si>
  <si>
    <t>Table 1</t>
  </si>
  <si>
    <t>Structured summary: Description of selected indicators</t>
  </si>
  <si>
    <t>Table 2</t>
  </si>
  <si>
    <t>Structured summary: Definitions needed to understand NDC</t>
  </si>
  <si>
    <t>Table 3</t>
  </si>
  <si>
    <t>Structured summary: Methodologies and accounting approaches – consistency with Article 4, paragraphs 13 and 14, of the Paris Agreement and with decision 4/CMA.1</t>
  </si>
  <si>
    <t>Table 4</t>
  </si>
  <si>
    <t>Structured summary: Tracking progress made in implementing and achieving the NDC under Article 4 of the Paris Agreement</t>
  </si>
  <si>
    <t>Table 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</si>
  <si>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t>
  </si>
  <si>
    <t>Table 6</t>
  </si>
  <si>
    <t>Summary of greenhouse gas emissions and removals in accordance with the common reporting table 10 emission trends – summary</t>
  </si>
  <si>
    <t>Table 7</t>
  </si>
  <si>
    <t>Information on projections of greenhouse gas emissions and removals under a ‘with measures’ scenario</t>
  </si>
  <si>
    <t>Table 8</t>
  </si>
  <si>
    <t>Information on projections of greenhouse gas emissions and removals under a ‘with additional measures’ scenario</t>
  </si>
  <si>
    <t>Table 9</t>
  </si>
  <si>
    <t>Information on projections of greenhouse gas emissions and removals under a ‘without measures’ scenario</t>
  </si>
  <si>
    <t>Table 10</t>
  </si>
  <si>
    <t>Projections of key indicators</t>
  </si>
  <si>
    <t>Table 11</t>
  </si>
  <si>
    <t>Key underlying assumptions and parameters used for projections</t>
  </si>
  <si>
    <t>Table 12</t>
  </si>
  <si>
    <t>Information necessary to track progress on the implementation and achievement of the domestic policies and measures implemented to address the social and economic consequences of response measures</t>
  </si>
  <si>
    <t>Appendix</t>
  </si>
  <si>
    <t>Reporting format for the description of a Party’s nationally determined contribution under Article 4 of the Paris Agreement, including updates</t>
  </si>
  <si>
    <t>1.  Structured summary: Description of selected indicators</t>
  </si>
  <si>
    <r>
      <rPr>
        <sz val="12"/>
        <color theme="1"/>
        <rFont val="Calibri"/>
        <family val="2"/>
        <scheme val="minor"/>
      </rPr>
      <t>Indicator(s) selected to track progress</t>
    </r>
    <r>
      <rPr>
        <vertAlign val="superscript"/>
        <sz val="12"/>
        <color theme="1"/>
        <rFont val="Calibri"/>
        <family val="2"/>
        <scheme val="minor"/>
      </rPr>
      <t>a</t>
    </r>
  </si>
  <si>
    <t xml:space="preserve">Description  </t>
  </si>
  <si>
    <t>{Indicator 1}</t>
  </si>
  <si>
    <t>Level and percent of reduction of CO2e emission from baseline emission.  In 2030, the unconditional target of emission reduction is 31.89% and the conditional target is 43.2%</t>
  </si>
  <si>
    <r>
      <rPr>
        <sz val="10"/>
        <color theme="1"/>
        <rFont val="Calibri"/>
        <family val="2"/>
        <scheme val="minor"/>
      </rPr>
      <t>Information for the reference point(s), level(s), baseline(s), base year(s) or starting point(s), as appropriate</t>
    </r>
    <r>
      <rPr>
        <i/>
        <vertAlign val="superscript"/>
        <sz val="10"/>
        <color theme="1"/>
        <rFont val="Calibri"/>
        <family val="2"/>
        <scheme val="minor"/>
      </rPr>
      <t>b</t>
    </r>
  </si>
  <si>
    <t>Baseline emission from 2010 (Base year)  to 2030 (target year).  The baseline emission is economy-wide national GHG emissions (Emissions from energym, IPPU, Agriculture, Forest and Other Land Uses, and waste.</t>
  </si>
  <si>
    <r>
      <rPr>
        <sz val="10"/>
        <color theme="1"/>
        <rFont val="Calibri"/>
        <family val="2"/>
        <scheme val="minor"/>
      </rPr>
      <t>Updates in accordance with any recalculation of the GHG inventory, as appropriate</t>
    </r>
    <r>
      <rPr>
        <i/>
        <vertAlign val="superscript"/>
        <sz val="10"/>
        <color theme="1"/>
        <rFont val="Calibri"/>
        <family val="2"/>
        <scheme val="minor"/>
      </rPr>
      <t>b</t>
    </r>
  </si>
  <si>
    <t>Recalculation of GHG emission in 2000-2022 from (i) all sub-category of energy sector due to changes in activity data, emission factors, and methodology from Tier 1 to become Tier2 (except emissions from coal combustion that are still using Tier 1, (ii) cement and ammonia industries of IPPU due to changes in activity data (from cementitous to clinker production), methology from Tier 1 to Tier2, the used default CKD and carbonate composition, (iii) rice cultivation, deforestation and peat fire due to change in methodology in defining the rice planting area, and burnt area, and improvement of emission factors (iii) domestic solid waste treatment due to activity data change, in which previous NGHGI used MSW data from JAKSTRANAS while updated NGHGI used SIPSN data</t>
  </si>
  <si>
    <r>
      <rPr>
        <sz val="10"/>
        <color theme="1"/>
        <rFont val="Calibri"/>
        <family val="2"/>
        <scheme val="minor"/>
      </rPr>
      <t>Relation to NDC</t>
    </r>
    <r>
      <rPr>
        <i/>
        <vertAlign val="superscript"/>
        <sz val="10"/>
        <color theme="1"/>
        <rFont val="Calibri"/>
        <family val="2"/>
        <scheme val="minor"/>
      </rPr>
      <t>c</t>
    </r>
  </si>
  <si>
    <t>Indonesia's NDC is an economy-wide absolute emission reduction target and the indicator is defined in the same unit and metric as the target of the NDC. Hence it can be used directly for tracking progress in implementing and achieving the NDC target.</t>
  </si>
  <si>
    <r>
      <rPr>
        <sz val="10"/>
        <color indexed="8"/>
        <rFont val="Calibri"/>
        <family val="2"/>
        <scheme val="minor"/>
      </rP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
</t>
    </r>
    <r>
      <rPr>
        <vertAlign val="superscript"/>
        <sz val="10"/>
        <color rgb="FF000000"/>
        <rFont val="Calibri"/>
        <family val="2"/>
        <scheme val="minor"/>
      </rPr>
      <t>a</t>
    </r>
    <r>
      <rPr>
        <sz val="10"/>
        <color indexed="8"/>
        <rFont val="Calibri"/>
        <family val="2"/>
        <scheme val="minor"/>
      </rPr>
      <t xml:space="preserve">   Each Party shall identify the indicator(s) that it has selected to track progress of its NDC (para. 65 of the MPGs).
</t>
    </r>
    <r>
      <rPr>
        <vertAlign val="superscript"/>
        <sz val="10"/>
        <color rgb="FF000000"/>
        <rFont val="Calibri"/>
        <family val="2"/>
        <scheme val="minor"/>
      </rPr>
      <t>b</t>
    </r>
    <r>
      <rPr>
        <sz val="10"/>
        <color indexed="8"/>
        <rFont val="Calibri"/>
        <family val="2"/>
        <scheme val="minor"/>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 
</t>
    </r>
    <r>
      <rPr>
        <vertAlign val="superscript"/>
        <sz val="10"/>
        <color rgb="FF000000"/>
        <rFont val="Calibri"/>
        <family val="2"/>
        <scheme val="minor"/>
      </rPr>
      <t>c</t>
    </r>
    <r>
      <rPr>
        <sz val="10"/>
        <color indexed="8"/>
        <rFont val="Calibri"/>
        <family val="2"/>
        <scheme val="minor"/>
      </rPr>
      <t xml:space="preserve"> Each Party shall describe for each indicator identified how it is related to its NDC (para. 76(a) of the MPGs).</t>
    </r>
  </si>
  <si>
    <t>2. Structured summary: Definitions needed to understand NDC</t>
  </si>
  <si>
    <r>
      <rPr>
        <i/>
        <sz val="12"/>
        <color theme="1"/>
        <rFont val="Calibri"/>
        <family val="2"/>
        <scheme val="minor"/>
      </rPr>
      <t>Definitions</t>
    </r>
    <r>
      <rPr>
        <vertAlign val="superscript"/>
        <sz val="9"/>
        <color theme="1"/>
        <rFont val="Times New Roman"/>
        <family val="1"/>
      </rPr>
      <t>a</t>
    </r>
  </si>
  <si>
    <t>Definition needed to understand each indicator:</t>
  </si>
  <si>
    <t>Indicator: CO2e emission</t>
  </si>
  <si>
    <t>This indicators is used to measured achievement of emisison reduction for energy sector, IPPU, and agriculture, FOLU, and waste in 2011-2030</t>
  </si>
  <si>
    <t>Any sector or category defined differently than in 
the national inventory report:</t>
  </si>
  <si>
    <t xml:space="preserve">{Sector} </t>
  </si>
  <si>
    <t>FOLU</t>
  </si>
  <si>
    <t xml:space="preserve">{Category} </t>
  </si>
  <si>
    <t>In the NDC, the categories of emissions in this sectors are from  forest degradation and sequestration (FL-FL), deforestation(FL-L), L-FL (sink enhancement), (L-CL), (CL-CL),  and peat emission (soil decomposition and peat fire)</t>
  </si>
  <si>
    <t>Energy</t>
  </si>
  <si>
    <t>In the NDC, mitigation actions are brokendown into four categories, i.e. Energy Eficiency, Renewable Energy, Low Carbon Fuels, and Clean Tecnology Power Plant, in which, emissions reduction target of each category is devided into sub-sectors, i.e. Power Generation, Industry, Transportation, Commercial, and Rseidential. The NID uses sub-sector categories for sectoral approach of NGHGI, while reference approach of NGHGI uses type of fuels categories.</t>
  </si>
  <si>
    <t>IPPU</t>
  </si>
  <si>
    <t xml:space="preserve">In the NDC, category of emissions reduction target in this sector is devided into industrial processes and product use. The NID also uses the same categories for NGHGI. </t>
  </si>
  <si>
    <t>Waste</t>
  </si>
  <si>
    <t xml:space="preserve">In the NDC, category of emissions reduction target in this sector is devided into domestic solid waste, domestic liquid waste, and industrial waste that covered solid and liquid wastes. The NID also uses the same categories for NGHGI. </t>
  </si>
  <si>
    <t>Definition needed to understand mitigation co_x0002_benefits of adaptation actions and/or economic diversification plans:</t>
  </si>
  <si>
    <t>FX</t>
  </si>
  <si>
    <t xml:space="preserve">{Mitigation co-benefit(s)} </t>
  </si>
  <si>
    <t>Any other relevant definitions:</t>
  </si>
  <si>
    <t>{…}</t>
  </si>
  <si>
    <t>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a 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t>
  </si>
  <si>
    <t>3. Structured summary: Methodologies and accounting approaches – consistency with Article 4, paragraphs 13 and 14, of the Paris Agreement and with decision 4/CMA.1</t>
  </si>
  <si>
    <t xml:space="preserve">Reporting requirement </t>
  </si>
  <si>
    <t xml:space="preserve">Description or reference to the relevant section of the BTR </t>
  </si>
  <si>
    <r>
      <rPr>
        <b/>
        <i/>
        <sz val="10"/>
        <color theme="1"/>
        <rFont val="Calibri"/>
        <family val="2"/>
        <scheme val="minor"/>
      </rPr>
      <t>For the first NDC under Article 4:</t>
    </r>
    <r>
      <rPr>
        <b/>
        <i/>
        <vertAlign val="superscript"/>
        <sz val="10"/>
        <color theme="1"/>
        <rFont val="Calibri"/>
        <family val="2"/>
        <scheme val="minor"/>
      </rPr>
      <t xml:space="preserve">a </t>
    </r>
  </si>
  <si>
    <t xml:space="preserve">Accounting approach, including how it is consistent with Article 4, paragraphs 13–14, of the Paris Agreement (para. 71 of the MPGs) </t>
  </si>
  <si>
    <t>Accounting approach in the models are consistent with the GHG Inventories.  The scope, definitions, data sources, metris, and assumptions are maintained to be consistent with the GHG Inventory</t>
  </si>
  <si>
    <r>
      <rPr>
        <b/>
        <i/>
        <sz val="10"/>
        <color theme="1"/>
        <rFont val="Calibri"/>
        <family val="2"/>
        <scheme val="minor"/>
      </rPr>
      <t>For the second and subsequent NDC under Article 4, and optionally for the first NDC under Article 4:</t>
    </r>
    <r>
      <rPr>
        <b/>
        <i/>
        <vertAlign val="superscript"/>
        <sz val="10"/>
        <color theme="1"/>
        <rFont val="Calibri"/>
        <family val="2"/>
        <scheme val="minor"/>
      </rPr>
      <t>b</t>
    </r>
  </si>
  <si>
    <t xml:space="preserve">Information on the accounting approach used is 
consistent with paragraphs 13–17 and annex II of 
decision 4/CMA.1 (para. 72 of the MPGs) </t>
  </si>
  <si>
    <t>NA</t>
  </si>
  <si>
    <t>Explain how the accounting for anthropogenic emissions and removals is in accordance with methodologies and common metrics assessed by the IPCC and in accordance with decision 18/CMA.1 (para. 1(a) of annex II to decision 4/CMA.1)</t>
  </si>
  <si>
    <t>Explain how consistency has been maintained between any GHG data and estimation methodologies used for accounting and the Party’s GHG inventory, pursuant to Article 13, paragraph 7(a), of the Paris Agreement, if applicable (para. 2(b) of annex II to decision 4/CMA.1) diversification plans:</t>
  </si>
  <si>
    <t xml:space="preserve">Explain how overestimation or underestimation has been avoided for any projected emissions and removals used for accounting (para. 2(c) of annex II to decision 4/CMA.1) </t>
  </si>
  <si>
    <r>
      <rPr>
        <b/>
        <i/>
        <sz val="10"/>
        <color theme="1"/>
        <rFont val="Calibri"/>
        <family val="2"/>
        <scheme val="minor"/>
      </rPr>
      <t>For each NDC under Article 4:</t>
    </r>
    <r>
      <rPr>
        <b/>
        <i/>
        <vertAlign val="superscript"/>
        <sz val="10"/>
        <color theme="1"/>
        <rFont val="Calibri"/>
        <family val="2"/>
        <scheme val="minor"/>
      </rPr>
      <t>c</t>
    </r>
  </si>
  <si>
    <t xml:space="preserve">Accounting for anthropogenic emissions and removals in accordance with methodologies and common metrics assessed by the IPCC and adopted by the Conference of the Parties serving as the meeting of the Parties to the Paris Agreement: </t>
  </si>
  <si>
    <t xml:space="preserve">Each methodology and/or accounting approach used to assess the implementation and achievement of the target(s), as applicable (para. 74(a) of the MPGs) </t>
  </si>
  <si>
    <t>The implementation and achievement of the target in Indonesia's NDC is done by comparing the baseline emissions  of total economy-wide GHG emissions including LULUCF (FOLU), with the net national total GHG emissions in 2011-2022, considering the contribution from the sectors based on an activity-based approach</t>
  </si>
  <si>
    <t xml:space="preserve">Each methodology and/or accounting approach used for the construction of any baseline, to the extent possible (para. 74(b) of the MPGs) </t>
  </si>
  <si>
    <t xml:space="preserve">Energy sector used AIM-ExSS (Extended Snapshot) for projecting energy demand by the demand side while AIM-Enduse using solving linear optimization equations for the technological selection (based on least cost optimisation),  some of IPPU categories (Cement, Ammonia, and Iron and Steel industries) using the same approach of energy sector (AIM-ExSS and AIM Enduse) while the rest of IPPU categories using econometry model and current industries plans, Dashboard of AFOLU for land-based sector, and First Order Decay-FOD (IPCC-2006) for waste sector.  </t>
  </si>
  <si>
    <t xml:space="preserve">If the methodology or accounting approach used for the indicator(s) in table 1 differ from those used to assess the implementation and achievement the target, describe each methodology or accounting approach used to generate the information generated for each indicator in the tables 4 and 5 (para. 74(c) of the MPGs) </t>
  </si>
  <si>
    <t>Progress is tracked by comparing annual net emissions with the projected baseline emissions of each sector</t>
  </si>
  <si>
    <t xml:space="preserve">Any conditions and assumptions relevant to the 
achievement of the NDC under Article 4, as 
applicable and available (para. 75(i) of the MPGs) </t>
  </si>
  <si>
    <t>Not applicable.  The NDC is unconditional</t>
  </si>
  <si>
    <t xml:space="preserve">Key parameters, assumptions, definitions, data 
sources and models used, as applicable and available (para. 75(a) of the MPGs) </t>
  </si>
  <si>
    <t>Net GHG emissions are the key parameter used for tracking progress in implementing and achieving the NDC. Details on assumptions, definitions and models used for determining net GHG emissions can be found in the National Inventory and BTR1 documents</t>
  </si>
  <si>
    <t xml:space="preserve">IPCC Guidelines used, as applicable and available 
(para. 75(b) of the MPGs) </t>
  </si>
  <si>
    <t>2006 IPCC Guidelines; and 2019 refinement to the 2006 IPCC Guidelines for some source categories.</t>
  </si>
  <si>
    <t xml:space="preserve">Report the metrics used, as applicable and available (para. 75(c) of the MPGs) </t>
  </si>
  <si>
    <t>100-year time-horizon global warming potential (GWP) values from the IPCC Fifth Assessment Report.</t>
  </si>
  <si>
    <t xml:space="preserve">For Parties whose NDC cannot be accounted for using methodologies covered by IPCC guidelines, provide information on their own methodology used, including for NDCs, pursuant to Article 4, paragraph 6, of the Paris Agreement, if applicable (para. 1(b) of annex II to decision 4/CMA.1) </t>
  </si>
  <si>
    <t xml:space="preserve">Not Applicable </t>
  </si>
  <si>
    <t xml:space="preserve">Provide information on methodologies used to track progress arising from the implementation of policies and measures, as appropriate (para. 1(d) of annex II to decision 4/CMA.1) </t>
  </si>
  <si>
    <t>Progress arising from the implementation of policies and measures is expressed in a reduction of GHG emissions or increase of GHG removals.</t>
  </si>
  <si>
    <t xml:space="preserve">Where applicable to its NDC, any sector-, category_x0002_or activity-specific assumptions, methodologies and approaches consistent with IPCC guidance, taking into account any relevant decision under the Convention, as applicable (para. 75(d) of the MPGs) </t>
  </si>
  <si>
    <t xml:space="preserve">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 </t>
  </si>
  <si>
    <t>Not applicable. To determine emissions and removals in the scope of the NDC, Indonesia does not disaggregate emissions and removals on managed land into those considered to result from human activities and those considered to result from natural disturbances.  Indonesia treats all land is managed land.</t>
  </si>
  <si>
    <t>For Parties that account for emissions and removals from harvested wood products, provide detailed information on which IPCC approach has been used to estimate emissions and removals (para. 1(f) of annex II to decision 4/CMA.1, para. 75(d)(ii) of the MPGs)</t>
  </si>
  <si>
    <t>Not applicable.  Indonesia does not accounts for emissions and removals from harvested wood products as an integral part of net GHG emissions and removals in the scope of the NDC.</t>
  </si>
  <si>
    <t>For Parties that address the effects of age-class 
structure in forests, provide detailed information on the approach used and how this is consistent with relevant IPCC guidance, as appropriate (para. 1(g) of annex II to decision 4/CMA.1, para. 75(d)(iii) of the MPGs)</t>
  </si>
  <si>
    <t>Not applicable.  Indonesia does not address the effects of age-class structure in forests in the accounting approach for its NDC</t>
  </si>
  <si>
    <t xml:space="preserve">How the Party has drawn on existing methods and guidance established under the Convention and its related legal instruments, as appropriate, if applicable (para. 1(c) of annex II to decision 4/CMA.1) </t>
  </si>
  <si>
    <t>Not applicable</t>
  </si>
  <si>
    <t>Any methodologies used to account for mitigation co_x0002_benefits of adaptation actions and/or economic diversification plans (para. 75(e) of the MPGs</t>
  </si>
  <si>
    <t xml:space="preserve">Describe how double counting of net GHG emission reductions has been avoided, including in accordance with guidance developed related to Article 6 if relevant (para. 76(d) of the MPGs) </t>
  </si>
  <si>
    <t>GHG emissions and removals from the Indonesia's GHG inventory are used for tracking the net GHG emission reductions.  To ensure that there is no double counting and un-counting, the scope of emissions sources of the GHG Inventory and the NDC is made to be consistent by excluding or including the source of emission of both NDC and GHG Inventory as required (see the BTR1 document on section tracking progress in FOLU sector)</t>
  </si>
  <si>
    <t xml:space="preserve">Any other methodologies related to the NDC under Article 4 (para. 75(h) of the MPGs) </t>
  </si>
  <si>
    <t xml:space="preserve">Ensuring methodological consistency, including on 
baselines, between the communication and 
implementation of NDCs (para. 12(b) of the decision 
4/CMA.1): </t>
  </si>
  <si>
    <t xml:space="preserve">Explain how consistency has been maintained in 
scope and coverage, definitions, data sources, metrics, assumptions and methodological approaches including on baselines, between the communication and implementation of NDCs (para. 2(a) of annex II to decision 4/CMA.1) </t>
  </si>
  <si>
    <t>The scope, coverage, definitions, data sources, metrics and approaches are consistent between the communicated NDC and its implementation, as described in the BTR.</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</si>
  <si>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</si>
  <si>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There are no methodological inconsistencies with the most recent report of the national GHG inventory report.  Adjustment is made in the GHG Inventory or in the NDC by excluding or including the source of emission of both as required (see the BTR1 document on section tracking progress in FOLU sector)</t>
  </si>
  <si>
    <t>For Parties that apply technical changes to update reference points, reference levels or projections, the changes should reflect either of the following (para. 2(d) of annex II to decision 4/CMA.1):</t>
  </si>
  <si>
    <t xml:space="preserve">Technical changes related to technical corrections to the Party’s inventory (para. 2(d)(i) of annex II to decision 4/CMA.1) </t>
  </si>
  <si>
    <t xml:space="preserve">The GHG inventory in this submitted report has been technically updated following the advancement of the methodology, activity data and emission factors as well as scope of the emissions.  </t>
  </si>
  <si>
    <t xml:space="preserve">Technical changes related to improvements in 
accuracy that maintain methodological consistency (para. 2(d)(ii) of annex II to decision 4/CMA.1) </t>
  </si>
  <si>
    <t>Adjustment is made in the GHG Inventory or in the NDC by excluding or including the sources of emission of both as required to maintain the consistency (see the BTR1 document on section tracking progress in FOLU sector)</t>
  </si>
  <si>
    <t xml:space="preserve">Explain how any methodological changes and 
technical updates made during the implementation of their NDC were transparently reported (para. 2(e) of annex II to decision 4/CMA.1) </t>
  </si>
  <si>
    <t>Methodological changes and technical updates are reported in the chapter entitled ‘recalculations and improvements’ of the National Inventory Document</t>
  </si>
  <si>
    <t xml:space="preserve">Striving to include all categories of anthropogenic 
emissions or removals in the NDC and, once a source, sink or activity is included, continuing to include it (para. 3 of annex II to decision 4/CMA.1): </t>
  </si>
  <si>
    <t xml:space="preserve">Explain how all categories of anthropogenic emissions and removals corresponding to their NDC were accounted for (para. 3(a) of annex II to decision 4/CMA.1) </t>
  </si>
  <si>
    <t>The indicator used for tracking progress towards implementing and achieving the NDC target comprises all categories of anthropogenic emissions and removals corresponding to the NDC.</t>
  </si>
  <si>
    <t xml:space="preserve">Explain how Party is striving to include all categories of anthropogenic emissions and removals in its NDC, and, once a source, sink or activity is included,  continue to include it (para. 3(b) of annex II to decision 4/CMA.1) </t>
  </si>
  <si>
    <t xml:space="preserve">The scope of the NDC covers all categories of emissions and removals reported in the GHG inventory, in line with IPCC guidelines.  Indonesia reports some specific source categories as ‘not estimated’. Information on these categories is provided in Common Reporting Table 9 of the Indonesia's GHG inventory submission. </t>
  </si>
  <si>
    <t>Provide an explanation of why any categories of anthropogenic emissions or removals are excluded (para. 4 of annex II to decision 4/CMA.1)</t>
  </si>
  <si>
    <t>Exclusion of certain categories in the GHG Inventories for tracking the progress when such categories do not included in the NDCs.  Adjustment of the emission in the Inventory is also made when impact of mitigation in the NDC do not captured in the GHG Inventory (see  the BTR1 document on section tracking progress in FOLU sector)</t>
  </si>
  <si>
    <t xml:space="preserve">Each Party that participates in cooperative approaches that involve the use of ITMOs towards an NDC under Article 4, or authorizes the use of mitigation outcomes for international mitigation purposes other than achievement of its NDC </t>
  </si>
  <si>
    <t xml:space="preserve">Provide information on any methodologies associated with any cooperative approaches that involve the use of ITMOs towards an NDC under Article 4 (para. 75(f) of the MPGs) </t>
  </si>
  <si>
    <t xml:space="preserve">Provide information on how each cooperative approach promotes sustainable development, consistent with decisions adopted by the CMA on Article 6 (para. 77(d)(iv) of the MPGs) </t>
  </si>
  <si>
    <t xml:space="preserve">Provide information on how each cooperative approach ensures environmental integrity consistent with decisions adopted by the CMA on Article 6 (para. 77(d)(iv) of the MPGs) </t>
  </si>
  <si>
    <t xml:space="preserve">Provide information on how each cooperative approach ensures transparency, including in governance, consistent with decisions adopted by the CMA on Article 6 (para. 77(d)(iv) of the MPGs) </t>
  </si>
  <si>
    <t xml:space="preserve">Provide information on how each cooperative approach applies robust accounting to ensure, inter alia, the avoidance of double counting, consistent with decisions adopted by the CMA on Article 6 (para. 77(d)(iv) of the MPGs) </t>
  </si>
  <si>
    <t>Any other information consistent with decisions adopted by the CMA on reporting under Article 6 (para. 77(d)(iii) of the MPGs)</t>
  </si>
  <si>
    <r>
      <rPr>
        <sz val="11"/>
        <color theme="1"/>
        <rFont val="Calibri"/>
        <family val="2"/>
        <scheme val="minor"/>
      </rP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t>
    </r>
    <r>
      <rPr>
        <vertAlign val="superscript"/>
        <sz val="11"/>
        <color theme="1"/>
        <rFont val="Calibri"/>
        <family val="2"/>
        <scheme val="minor"/>
      </rPr>
      <t>a</t>
    </r>
    <r>
      <rPr>
        <sz val="11"/>
        <color theme="1"/>
        <rFont val="Calibri"/>
        <family val="2"/>
        <scheme val="minor"/>
      </rPr>
      <t xml:space="preserve"> For the first NDC under Article 4, each Party shall clearly indicate and report its accounting approach, including how it is consistent with Article 4, paras. 13–14, of the Paris Agreement (para. 71 of the MPGs)
</t>
    </r>
    <r>
      <rPr>
        <vertAlign val="superscript"/>
        <sz val="11"/>
        <color theme="1"/>
        <rFont val="Calibri"/>
        <family val="2"/>
        <scheme val="minor"/>
      </rPr>
      <t>b</t>
    </r>
    <r>
      <rPr>
        <sz val="11"/>
        <color theme="1"/>
        <rFont val="Calibri"/>
        <family val="2"/>
        <scheme val="minor"/>
      </rPr>
      <t xml:space="preserve"> 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</si>
  <si>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rPr>
        <b/>
        <sz val="14"/>
        <rFont val="Calibri"/>
        <family val="2"/>
        <scheme val="minor"/>
      </rPr>
      <t>4. Structured summary: Tracking progress made in implementing and achieving the NDC under Article 4 of the Paris Agreement</t>
    </r>
    <r>
      <rPr>
        <b/>
        <i/>
        <vertAlign val="superscript"/>
        <sz val="14"/>
        <rFont val="Calibri"/>
        <family val="2"/>
        <scheme val="minor"/>
      </rPr>
      <t>a</t>
    </r>
  </si>
  <si>
    <t>Example for Parties that participates in cooperative approaches that involve the use of ITMOs towards an NDC under Article 4 of the Paris Agreement</t>
  </si>
  <si>
    <t>Unit, as applicable</t>
  </si>
  <si>
    <t>Reference point(s), level(s), baseline(s), base year(s) or starting point(s){MPGs, p. 67, 77(a)(i)}</t>
  </si>
  <si>
    <t>Implementation period of the NDC covering information for previous reporting years and the most recent year, including the end year or end of period {MPGs, p. 68, 77(a)(ii–iii)}</t>
  </si>
  <si>
    <r>
      <rPr>
        <sz val="11"/>
        <rFont val="Calibri"/>
        <family val="2"/>
        <scheme val="minor"/>
      </rPr>
      <t>Target level</t>
    </r>
    <r>
      <rPr>
        <vertAlign val="superscript"/>
        <sz val="11"/>
        <rFont val="Calibri"/>
        <family val="2"/>
        <scheme val="minor"/>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</si>
  <si>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</si>
  <si>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</si>
  <si>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t>
  </si>
  <si>
    <t>Unconditi-onal</t>
  </si>
  <si>
    <t>Conditional</t>
  </si>
  <si>
    <r>
      <rPr>
        <b/>
        <i/>
        <sz val="11"/>
        <rFont val="Calibri"/>
        <family val="2"/>
        <scheme val="minor"/>
      </rPr>
      <t>Indicator(s) selected to track progress towards the implementation and/or achievement of the NDC under Article 4 of the Paris Agreement</t>
    </r>
    <r>
      <rPr>
        <b/>
        <i/>
        <vertAlign val="superscript"/>
        <sz val="11"/>
        <rFont val="Calibri"/>
        <family val="2"/>
        <scheme val="minor"/>
      </rPr>
      <t>c</t>
    </r>
    <r>
      <rPr>
        <b/>
        <i/>
        <sz val="11"/>
        <rFont val="Calibri"/>
        <family val="2"/>
        <scheme val="minor"/>
      </rPr>
      <t>: {MPGs, p. 65, 77(a)}</t>
    </r>
  </si>
  <si>
    <t>kt CO2eq</t>
  </si>
  <si>
    <t>Agriculture</t>
  </si>
  <si>
    <r>
      <rPr>
        <sz val="10"/>
        <rFont val="Calibri"/>
        <family val="2"/>
        <scheme val="minor"/>
      </rPr>
      <t>LULUCF</t>
    </r>
    <r>
      <rPr>
        <vertAlign val="superscript"/>
        <sz val="10"/>
        <rFont val="Calibri (Body)"/>
        <charset val="134"/>
      </rPr>
      <t>c</t>
    </r>
  </si>
  <si>
    <r>
      <rPr>
        <sz val="10"/>
        <rFont val="Calibri"/>
        <family val="2"/>
        <scheme val="minor"/>
      </rPr>
      <t xml:space="preserve">Where applicable, total GHG emissions and removals consistent with the coverage of the NDC </t>
    </r>
    <r>
      <rPr>
        <i/>
        <sz val="10"/>
        <rFont val="Calibri"/>
        <family val="2"/>
        <scheme val="minor"/>
      </rPr>
      <t>{MPGs, p. 77(b)}</t>
    </r>
  </si>
  <si>
    <r>
      <rPr>
        <sz val="10"/>
        <rFont val="Calibri"/>
        <family val="2"/>
        <scheme val="minor"/>
      </rPr>
      <t xml:space="preserve">Contribution from the LULUCF sector for each year of the target period or target year, if not included in the inventory time series of total net GHG emissions and removals, as applicable </t>
    </r>
    <r>
      <rPr>
        <i/>
        <sz val="10"/>
        <rFont val="Calibri"/>
        <family val="2"/>
        <scheme val="minor"/>
      </rPr>
      <t>{MPGs, p. 77(c)}</t>
    </r>
  </si>
  <si>
    <r>
      <rPr>
        <sz val="10"/>
        <rFont val="Calibri"/>
        <family val="2"/>
        <scheme val="minor"/>
      </rPr>
      <t xml:space="preserve">Each Party that participates in cooperative approaches that involve the use of ITMOs towards an NDC under Article 4 of the Paris Agreement, or authorizes the use of mitigation outcomes for international mitigation purposes other than achievement of the NDC, shall provide: </t>
    </r>
    <r>
      <rPr>
        <i/>
        <sz val="10"/>
        <rFont val="Calibri"/>
        <family val="2"/>
        <scheme val="minor"/>
      </rPr>
      <t>{MPGs, p. 77(d)}</t>
    </r>
  </si>
  <si>
    <t xml:space="preserve">If applicable, an indicative multi-year emissions trajectory, 
trajectories or budget for its NDC implementation period (para. 7(a)(i), annex to decision -/CMA.3) </t>
  </si>
  <si>
    <t>If applicable, multi-year emissions trajectory, trajectories or budget for its NDC implementation period that is consistent with the NDC (para. 7(b), annex to decision -/CMA.3)</t>
  </si>
  <si>
    <t>Annual anthropogenic emissions by sources and removals by sinks covered by its NDC or, where applicable, from the
emission or sink categories as identified by the host Party
pursuant to paragraph 9 of annex to decision -/CMA.3 (para. 23(a), annex to decision -/CMA.3) (as part of para. 77 (d)(i) information)</t>
  </si>
  <si>
    <t>Annual anthropogenic emissions by sources and removals by sinks covered by its NDC or, where applicable, from the
portion of its NDC in accordance with paragraph 10, annex to decision -/CMA.3 (para. 23(b), annex to decision -/CMA.3)</t>
  </si>
  <si>
    <t xml:space="preserve">If applicable, annual level of the relevant non-GHG indicator that is being used by the Party to track progress towards the implementation and achievement of its NDC and was selected pursuant to paragraph 65, annex to decision 18/CMA.1 (para. 23(i), annex, decision -/CMA.3) </t>
  </si>
  <si>
    <t>Annual quantity of ITMOs first transferred (para. 23(c), annex to decision -/CMA.3) (para. 77(d)(ii) of the MPGs)</t>
  </si>
  <si>
    <t>Annual quantity of mitigation outcomes authorized for use for other international mitigation purposes and entities authorized to use such mitigation outcomes, as appropriate (para 23(d), annex to decision -/CMA.3) (para. 77(d)(ii) of the MPGs)</t>
  </si>
  <si>
    <t>Annual quantity of ITMOs used towards achievement of the NDC (para. 23(e), annex to decision -/CMA.3) (para. 77(d)(ii) of the MPGs)</t>
  </si>
  <si>
    <t>Net annual quantity of ITMOs resulting from paras. 23(c)-(e), annex to decision -/CMA.3 (para. 23(f), annex to
decision -/CMA.3)</t>
  </si>
  <si>
    <t>If applicable, the cumulative amount of ITMOs, divided by the number of elapsed years in the NDC implementation period (para. 7(a)(ii), annex to decision -/CMA.3)</t>
  </si>
  <si>
    <t>Total quantitative corresponding adjustments used to calculate the emissions balance referred to in para. 23(k)(i), annex to decision -/CMA.3, in accordance with the Party’s method for applying corresponding adjustments consistent with section III.B, annex to decision -/CMA.3 (Application of
corresponding adjustments) (para. 23(g), annex to decision
-/CMA.3)</t>
  </si>
  <si>
    <t>The cumulative information in respect of the annual
information in para. 23(f), annex to decision -/CMA.3, as
applicable (para. 23(h), annex to decision -/CMA.3)</t>
  </si>
  <si>
    <t>For metrics in tonnes of CO2 eq. or non-GHG, an annual
emissions balance consistent with chapter III.B (Application of corresponding adjustment), annex, decision -/CMA.3 (para. 23(k)(i), annex to decision -/CMA.3) (as part of para. 77 (d)(ii) of the MPGs)</t>
  </si>
  <si>
    <t>Assessment of the achievement of the Party’s NDC under
Article 4 of the Paris Agreement (para. 70 of the MPGs):</t>
  </si>
  <si>
    <t>Restate the target of the Party’s NDC:</t>
  </si>
  <si>
    <t>The target of NDC is to reduce the total economy-wide national GHG emissions by 31.89 % unconditionally and 43.2% conditionally from its baseline by 2030.  Prior to 2030, the intermediate emission reduction targets are also determined to ensure the 2030 target is achieved</t>
  </si>
  <si>
    <t>Information for reference point(s), level(s), baseline(s), base
year(s), or starting point(s):</t>
  </si>
  <si>
    <t>Indonesia's NDC set up baseline emission from 2010 (Base year)  to 2030 (target year) covering the economy-wide national GHG emissions</t>
  </si>
  <si>
    <t>Final information for the indicator for the target year/period,
including the application of the necessary corresponding
adjustments consistent with chapter III, annex, decision
-/CMA.3 (Corresponding adjustments) and consistent with
future decisions from the CMA (para. 23(l), annex to
decision -/CMA.3):</t>
  </si>
  <si>
    <t>Comparison:</t>
  </si>
  <si>
    <t>Achievement of NDC: {yes/no, explanation}</t>
  </si>
  <si>
    <t>Yes, Intermediate target</t>
  </si>
  <si>
    <r>
      <rPr>
        <sz val="10"/>
        <rFont val="Calibri"/>
        <family val="2"/>
        <scheme val="minor"/>
      </rPr>
      <t xml:space="preserve">Notes: (1)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t>
    </r>
    <r>
      <rPr>
        <vertAlign val="superscript"/>
        <sz val="10"/>
        <rFont val="Calibri"/>
        <family val="2"/>
        <scheme val="minor"/>
      </rPr>
      <t>a</t>
    </r>
    <r>
      <rPr>
        <sz val="10"/>
        <rFont val="Calibri"/>
        <family val="2"/>
        <scheme val="minor"/>
      </rPr>
      <t xml:space="preserve"> This table could be used for each NDC target in case Party’s NDC has multiple targets.
</t>
    </r>
    <r>
      <rPr>
        <vertAlign val="superscript"/>
        <sz val="10"/>
        <rFont val="Calibri"/>
        <family val="2"/>
        <scheme val="minor"/>
      </rPr>
      <t>b</t>
    </r>
    <r>
      <rPr>
        <sz val="10"/>
        <rFont val="Calibri"/>
        <family val="2"/>
        <scheme val="minor"/>
      </rPr>
      <t xml:space="preserve"> Parties may provide information on conditional targets in a documentation box with references to the relevant page in their biennial transparency report.</t>
    </r>
  </si>
  <si>
    <r>
      <rPr>
        <vertAlign val="superscript"/>
        <sz val="10"/>
        <rFont val="Calibri (Body)"/>
        <charset val="134"/>
      </rPr>
      <t xml:space="preserve">c </t>
    </r>
    <r>
      <rPr>
        <sz val="10"/>
        <rFont val="Calibri (Body)"/>
        <charset val="134"/>
      </rPr>
      <t>Adjustment is made in the GHG Inventory or in the NDC by excluding or including the source of emission of both as required (see the BTR1 document on section tracking progress in FOLU sector)</t>
    </r>
  </si>
  <si>
    <r>
      <rPr>
        <b/>
        <sz val="14"/>
        <color theme="1"/>
        <rFont val="Calibri"/>
        <family val="2"/>
        <scheme val="minor"/>
      </rPr>
      <t xml:space="preserve">5. Mitigation policies and measures, actions and plans, including those with mitigation co-benefits resulting from adaptation actions and economic diversification plans, related to implementing and achieving a nationally determined contribution under Article 4 of the Paris Agreement </t>
    </r>
    <r>
      <rPr>
        <b/>
        <vertAlign val="superscript"/>
        <sz val="14"/>
        <color theme="1"/>
        <rFont val="Calibri"/>
        <family val="2"/>
        <scheme val="minor"/>
      </rPr>
      <t>(a, b)</t>
    </r>
  </si>
  <si>
    <t>No.</t>
  </si>
  <si>
    <t>Objectives</t>
  </si>
  <si>
    <t>Gases affected</t>
  </si>
  <si>
    <t>Start year of implementation</t>
  </si>
  <si>
    <t>Implementing entity or entities</t>
  </si>
  <si>
    <t>Achieved</t>
  </si>
  <si>
    <t>Expected</t>
  </si>
  <si>
    <t>Mandatory Energy Management</t>
  </si>
  <si>
    <t>Mandatory Energy Management Practices for Energy Intensive Users</t>
  </si>
  <si>
    <t>Energy efficiency</t>
  </si>
  <si>
    <t>Energy Act No. 30/2007; Government Regulation No. 70/2009 concerning Energy Conservation; Ministry of Labour Decree No. 321/MEN/XII/2011 on concerning energy manager on industry; Ministry of Labour Decree No. 323/MEN/ XII/2011 concerning energy manager on building; Ministerial Regulation of MEMR no.14/2012 concerning Energy Management; Ministerial Regulation of MEMR No.57/2017 regarding standard performance of minimum energy and energy saving label for air conditioner</t>
  </si>
  <si>
    <t>Implemented</t>
  </si>
  <si>
    <t>CO2</t>
  </si>
  <si>
    <t>MEMR</t>
  </si>
  <si>
    <t>Energy conservation partnership programme</t>
  </si>
  <si>
    <t>Implementation of energy conservation partnership programme</t>
  </si>
  <si>
    <t>Government Regulation No.70/2009 concerning Energy Conservation; Ministry of Labour Decree No.321/MEN/XII/2011 concerning Energy Manager on Industry; Ministry of Labour Decree No.323/MEN/XII/2011 concerning Energy Manager on Building; Ministerial Regulation of MEMR No. 14/2012 concerning Energy Management; and Indonesian National Standard (SNI) for Energy Efficient Buildings (SNI 03-6389-2011, SNI 03-6390-2011, SNI 03-6197-2011, SNI 03-6169-2011)</t>
  </si>
  <si>
    <t>Compact Fluorescent Lamp (CFL)</t>
  </si>
  <si>
    <t>Energy efficiency improvement household through Compact Fluorescent Lamp (CFL)</t>
  </si>
  <si>
    <t>Energy Act No.30/2007; Government Regulation No. 70/2009 concerning Energy Conservation; Ministerial Regulation of MEMR No. 6/2011 concerning labelling of energy efficient appliances</t>
  </si>
  <si>
    <t>Air Conditioner (AC) appliance</t>
  </si>
  <si>
    <t>Energy efficiency improvement household through Air Conditioner (AC) appliance</t>
  </si>
  <si>
    <t>Refrigerator</t>
  </si>
  <si>
    <t>Energy efficiency improvement household through Refrigerator</t>
  </si>
  <si>
    <t>Rice Cooker</t>
  </si>
  <si>
    <t>Energy efficiency improvement household through Rice Cooker</t>
  </si>
  <si>
    <t>Electric Vehicle</t>
  </si>
  <si>
    <t>Energy efficiency improvement transportation</t>
  </si>
  <si>
    <t>Public solar
street lighting - LED lighting</t>
  </si>
  <si>
    <t>Installation of public solar street lighting - LED lighting retrofits</t>
  </si>
  <si>
    <t xml:space="preserve">Energy saving solar lights (Lampu Tenaga Surya Hemat Energi/LTSHE) </t>
  </si>
  <si>
    <t xml:space="preserve">Installation of energy saving solar lights (Lampu Tenaga Surya Hemat Energi/LTSHE) </t>
  </si>
  <si>
    <t>Performance Based Navigation (PBN)</t>
  </si>
  <si>
    <t>Energy/Transportation</t>
  </si>
  <si>
    <t>Ministry of Transportation</t>
  </si>
  <si>
    <t>Utilization of Light Emitting Diode (LED) for Runway Lights and Airport Navigation Signboard</t>
  </si>
  <si>
    <t>Shore Connection</t>
  </si>
  <si>
    <t>Energy Efficiency through implementing activity that switch off the auxiliary engine of ships and shift it to electricity in the harbour or shore connection.   This program will reduce emission if efficiency of auxiliary engine is low. Emission reduced by this activity is big when the emission factor electricity is low due to utilization of renewable energy plants.</t>
  </si>
  <si>
    <t>Completion of systems and procedures for the operation and maintenance of aircraft passengers</t>
  </si>
  <si>
    <t>Energy Efficiency through adopting of improvements system, procedures and maintenance of aircraft passengers for fuel and spare parts savings</t>
  </si>
  <si>
    <t xml:space="preserve">Act No. 1/2009 concerning Civil Aviation; State Action Plans and National Action Plan for Air Transportation, Ministerial Decree No. 201/2013 </t>
  </si>
  <si>
    <t>Doubleline railway</t>
  </si>
  <si>
    <t>Construction of doubleline railway crossings in the Northern Java</t>
  </si>
  <si>
    <t>Energy Efficiency through reducing congestion, improving transportation services by shortening travel time and reducing consumer costs, saving energy, reducing GHG emissions and air pollution</t>
  </si>
  <si>
    <t>Airport Railways Lines</t>
  </si>
  <si>
    <t>Railways lines to Soekarno-Hatta and Yogyakarta Airport</t>
  </si>
  <si>
    <t>Urban railway system</t>
  </si>
  <si>
    <t>Construction of urban railway system in Greater Jakarta (Jakarta, Bogor, Depok, Tangerang, Bekasi)</t>
  </si>
  <si>
    <t xml:space="preserve">Bus Rapid Transit </t>
  </si>
  <si>
    <t>Encourage technical efficiency development of transit system – Bus Rapid Transit (BRT)/semi BRT</t>
  </si>
  <si>
    <t>Energy Efficiency through reducing congestion, improving transportation services by shortening travel time, reducing consumer costs, saving energy, reducing GHG emissions and reducing air pollution</t>
  </si>
  <si>
    <t>The Government of Indonesia has issued the Ministry of Transportation and regional regulation through the local government</t>
  </si>
  <si>
    <t>Area Traffic Control System/ATCS</t>
  </si>
  <si>
    <t>Application of traffic management technology in national main roads (Area Traffic Control System/ATCS)</t>
  </si>
  <si>
    <t>Conducted as a national program under the Ministry of Transportation</t>
  </si>
  <si>
    <t>Long Distance Ferry</t>
  </si>
  <si>
    <t>Implementation of LDF (Long Distance Ferry)</t>
  </si>
  <si>
    <t>Energy Efficiency through reducing fuel consumption, reducing GHG emissions and avoiding air pollution</t>
  </si>
  <si>
    <t xml:space="preserve">Modernization of ships and ship technology for pioneer ship </t>
  </si>
  <si>
    <t>Modernization of seaport</t>
  </si>
  <si>
    <t>Electrification Seaport Equipment</t>
  </si>
  <si>
    <t>Modernisation of aircraft</t>
  </si>
  <si>
    <t>Geothermal power plant</t>
  </si>
  <si>
    <t>Electricity generation from geothermal power plants</t>
  </si>
  <si>
    <t>Utilisation of new and renewable energy</t>
  </si>
  <si>
    <t>Energy Act No.30/2007; Ministerial Regulation of MEMR No.10/2012 concerning The Development of Renewable Energy Project; Ministerial Regulation of MEMR No.49/2018 regarding solar power generation system; Ministerial Regulation of MEMR No.12/2018 regarding amendment of MEMR Regulation No.39/2017 regarding physical activity implementation of new and renewable energy and energy conservation</t>
  </si>
  <si>
    <t>Mini-hydropower plant</t>
  </si>
  <si>
    <t>Electricity generation from mini-hydropower plants</t>
  </si>
  <si>
    <t>Micro-hydropower plant</t>
  </si>
  <si>
    <t>Electricity generation from micro-hydropower plants</t>
  </si>
  <si>
    <t>Solar power plant</t>
  </si>
  <si>
    <t>Electricity generation from solar plants</t>
  </si>
  <si>
    <t>Solar rooftop</t>
  </si>
  <si>
    <t>Electricity generation from solar rooftop</t>
  </si>
  <si>
    <t>Hybrid power plant</t>
  </si>
  <si>
    <t>Electricity generation from hybrid power plants</t>
  </si>
  <si>
    <t>Biomass power plant</t>
  </si>
  <si>
    <t>Electricity generation from biomass power plants</t>
  </si>
  <si>
    <t>Biogas power plant</t>
  </si>
  <si>
    <t xml:space="preserve">Electricity generation from biogas </t>
  </si>
  <si>
    <t>Energy Act No.30/2007; Ministerial Regulation of MEMR No 10/2012 concerning The Development of Renewable Energy Project</t>
  </si>
  <si>
    <t>Cofiring power  Plant</t>
  </si>
  <si>
    <t>Electricity generation from coal-biomass</t>
  </si>
  <si>
    <t>Geothermal</t>
  </si>
  <si>
    <t>Utilization direct geothermal</t>
  </si>
  <si>
    <t>Wind power plant</t>
  </si>
  <si>
    <t>Electricity generation from wind power</t>
  </si>
  <si>
    <t>Hydro power plant</t>
  </si>
  <si>
    <t xml:space="preserve"> Construction and operation of medium and large scales hydro power plants for electric power grid interconnections (PLN Grid interconnection) </t>
  </si>
  <si>
    <t>Obligation to build clean energy for fossil fuel power plant to accomplish an environment friendly power generation in Electricity sector or obligation to build  renewable and alternative power plant into electricity grid interconnection (Grid interconnection PLN)</t>
  </si>
  <si>
    <t>Act No. 30 of 2009 on Electricity; Government Regulation No.14 of 2014 concerning Electricity Supply Business; Ministry of Energy and Mineral Resources Decree No.2026.K/20/MEM/2010 of 2010; Ministry of Energy and Mineral Resources Regulation No.21 of 2013 concerning Electricity Supply Business Plan (RUPTL)</t>
  </si>
  <si>
    <t>Implementation of new and renewable energy technologies</t>
  </si>
  <si>
    <t>Public solar street lighting</t>
  </si>
  <si>
    <t>Installation of public solar street lighting</t>
  </si>
  <si>
    <t>Mandatory of Biodiesel Utilization</t>
  </si>
  <si>
    <t xml:space="preserve">Mandatory of Biodiesel Utilization in power plants, industries, and transportation sectors </t>
  </si>
  <si>
    <t>MEMR regulation No. 32/2008 on Mandatory of Biofuels (biodiesel, bio-ethanol, and biogas) Utilisation; MEMR RegulationNo. 25/2013 Mandatory of Biofuels (biodiesel, bio-ethanol, and biogas) Utilisation (replacing the MEMR Regulation No 32/2008)</t>
  </si>
  <si>
    <t>Alternative fuels (renewable) in industries</t>
  </si>
  <si>
    <t>Utilisation of alternative and energy-efficient fuels in industries</t>
  </si>
  <si>
    <t>Energy Act No.30/2007; Industry Act 3/2014; Govt. Regulation No.70/2009 regarding Energy Conservation; Presidential Regulation No.14/2012: Energy Management; President Instruction No.13/2011 on Water &amp; Energy Saving; Presidential Decree No.5/2006 on National Energy Policy; MEMR Regulation No.14/2012 on Energy Management; MEMR Regulation No.13&amp;14/2010 on Competence Standard for Energy Manager on Buildings and Industries; Presidential Regulation No.22/2017 regarding National Energy Plan; Menteri Regulation of MEMR No.12/2018 regarding amendment of MEMR Regulation No.39/2017 regarding physical activity implementation of new and renewable energy and energy conservation</t>
  </si>
  <si>
    <t>Utilization of Solar Cell for Airport Lighting</t>
  </si>
  <si>
    <t>Solar Cell for Public Street Lights</t>
  </si>
  <si>
    <t>Utilisation of Solar Cell for Public Street Lights (Penerangan Jalan Umum/PJU)</t>
  </si>
  <si>
    <t>Reducing fuel consumption, reducing GHG emissions and avoiding air pollution</t>
  </si>
  <si>
    <t>Solar Cell Shipment Navigation System</t>
  </si>
  <si>
    <t>Implementation of Solar Cell Shipment Navigation System</t>
  </si>
  <si>
    <t>Application of solar cell Shipment Navigation System for efficient harbor management through Sailing Navigation Support Facility (SBNP)</t>
  </si>
  <si>
    <t>Supercritical boiler coalfired power plant</t>
  </si>
  <si>
    <t xml:space="preserve">Construction and operation of supercritical boiler coalfired power plants for electric power grid interconnections (PLN Grid interconnection) </t>
  </si>
  <si>
    <t>Act No. 30 of 2009 on Electricity; Government Regulation No. 14 of 2014 concerning Electricity Supply Business; Ministry of Energy and Mineral Resources Decree No.2026.K/20/ MEM/2010 of 2010; Ministry of Energy and Mineral Resources Regulation No. 21 of 2013 concerning Electricity Supply Business Plan (RUPTL)</t>
  </si>
  <si>
    <t>Natural gas power plant</t>
  </si>
  <si>
    <t>Electricity generation from natural gas power plants</t>
  </si>
  <si>
    <t>Combined cycle power plant</t>
  </si>
  <si>
    <t>Low carbon emiting fuels</t>
  </si>
  <si>
    <t>Natural gas for residential</t>
  </si>
  <si>
    <t xml:space="preserve">Enhancement of natural gas pipelines to deliver natural gas to homes </t>
  </si>
  <si>
    <t xml:space="preserve">Utilisation of low-carbon alternative energy, reduction of LPG subsidy, and energy security. </t>
  </si>
  <si>
    <t xml:space="preserve">Energy Act No. 30/2007; Presidential Decree No.5/2006 concerning Energy Policy </t>
  </si>
  <si>
    <t xml:space="preserve"> Fuel switching of fossil fuel in transport </t>
  </si>
  <si>
    <t xml:space="preserve"> Fuel switching of fossil fuel in transport (RON 88 ke RON 90, 92, 98+) </t>
  </si>
  <si>
    <t>Conversion of kerosene to LPG</t>
  </si>
  <si>
    <t xml:space="preserve">Conversion of kerosene to LPG (national programme) </t>
  </si>
  <si>
    <t xml:space="preserve">Energy security, import reduction, subsidy reduction, and emission reduction </t>
  </si>
  <si>
    <t>Reduction of clinker ratio in cement industries.</t>
  </si>
  <si>
    <t>Increase blended cement by increasing the portion of alternative material for reducing clinker to cement ratio</t>
  </si>
  <si>
    <t>Efficient use of raw materials, saving of production costs, reduction of GHG emissions</t>
  </si>
  <si>
    <t>Miniterial Regulation of MoI No. 12/2012 concerning Roadmap of CO2 Emission Reduction in Cement Industry in Indonesia; Ministerial Regulation of MoI No.512/2015 regarding Green Industry Standards for Portland Cement</t>
  </si>
  <si>
    <t>Cement Industry</t>
  </si>
  <si>
    <t>Natural gas consumption efficiency (feedstock and fuel) for production process (ammonia production industries).</t>
  </si>
  <si>
    <t>Projects for ammonia plant revitalisation to reduce natural gas consumption intensity</t>
  </si>
  <si>
    <t>Increase in production efficiency, savings of production cost and increase of company profits, saving of fuel, reduction of emissions.</t>
  </si>
  <si>
    <t>Ministerial Regulation No. 148/ M-IND/Kep/3/ 2016 on Green Industry Standard for the Manufacture of Single Artificial Fertiliser Macro Primary Nutrient Industry; Ministerial Regulation No. 27/ 2018 on Standardisation of Green Industry for Urea, SP-36, and Ammonium Sulphate Fertilisers</t>
  </si>
  <si>
    <t>Ammonia Industry</t>
  </si>
  <si>
    <t>Utilisation of scrap (steel industries)</t>
  </si>
  <si>
    <t>Improvement of smelter processes and scrap utilisation. Scrap was used as an alternative material (iron ore) in DRI and Blasick oxygen furnace (BOF)</t>
  </si>
  <si>
    <t>Increase in production efficiency, savings of production cost and increase of company profits, feedstock supply security, reduction of GHG emissions.</t>
  </si>
  <si>
    <t>Other</t>
  </si>
  <si>
    <t>CO2, CH4</t>
  </si>
  <si>
    <t>Iron and Steel Industry</t>
  </si>
  <si>
    <t>Reduction of PFCs emissions in aluminium smelter (aluminium industries).</t>
  </si>
  <si>
    <t>Maintain improved plants operation (automation of feeding system/hardware improvement from CWPB to bar-brake technology</t>
  </si>
  <si>
    <t>Increase in production efficiency, savings of production cost and increase of company profits, reduction of GHG emissions.</t>
  </si>
  <si>
    <t>PFCs</t>
  </si>
  <si>
    <t>Aluminium Industry</t>
  </si>
  <si>
    <t>Destruction N2O from Nitric acid production</t>
  </si>
  <si>
    <t>Additional installation of catalyst for N2O destruction</t>
  </si>
  <si>
    <t>Otther</t>
  </si>
  <si>
    <t>N2O</t>
  </si>
  <si>
    <t>Nitric acid Industry</t>
  </si>
  <si>
    <t>Implementation of Landfill Gas (LFG) recovery</t>
  </si>
  <si>
    <t>Rehabilitation/construction of open dumping waste disposals into sanitary landfills with methane gas management. Landfill gas recovery is estimated from the number of households utilizing the gas and the average cooking heat demand per household.</t>
  </si>
  <si>
    <t>Reduction of methane emissions in landfills</t>
  </si>
  <si>
    <t>Undang-Undang No 18/2008 of MSW Management
Perpres No. 97/2017 of National Policy and Strategy (JAKSTRANAS) for MSW and MSW-like Management
Permen LHK No. P.10/MENLHK/SETJEN/PLB.0/4/2018 of Guidance for Developing National Policy and Strategy (JAKSTRANAS) for MSW and MSW-like Management</t>
  </si>
  <si>
    <t>Waste/Domestic Solid Waste</t>
  </si>
  <si>
    <t>CH4</t>
  </si>
  <si>
    <t>MoEF</t>
  </si>
  <si>
    <t>518</t>
  </si>
  <si>
    <t>866</t>
  </si>
  <si>
    <t>1131</t>
  </si>
  <si>
    <t>Waste composting at TPA and integrated waste management sites</t>
  </si>
  <si>
    <t>The waste composting, reduces waste in landfills, and reduces GHG emissions.</t>
  </si>
  <si>
    <t>Reducing methane emissions in the waste sector</t>
  </si>
  <si>
    <t>3R activity - Paper waste</t>
  </si>
  <si>
    <t>Producing 3R paper through the operation of waste banks, temporary disposal sites and 3R integrated waste management site. Producing 3R paper through the operation of waste banks, temporary disposal sites and 3R integrated waste management site. This action improves waste management, avoiding environmental pollution, reducing the use of pulp (wood as raw materials from forests), recovering materials that have economic value, and reducing GHG.</t>
  </si>
  <si>
    <t>MoEF, Ministry of Public Works</t>
  </si>
  <si>
    <t>PLTSa / RDF (Refuse Derived Fuel) / SRF</t>
  </si>
  <si>
    <t>Application and operation of waste to energy (WTE) power plant or RDF (Refuse Derived Fuel). GHG reductions are estimated from the utilisation of electricity from LFG power plant that substitute the electricity from PLN grid. This reduction is recorded in energy sector</t>
  </si>
  <si>
    <t>Undang-Undang No 18/2008 of MSW Management
Perpres No. 97/2017 of National Policy and Strategy (JAKSTRANAS) for MSW and MSW-like Management
Permen LHK No. P.10/MENLHK/SETJEN/PLB.0/4/2018 of Guidance for Developing National Policy and Strategy (JAKSTRANAS) for MSW and MSW-like Management
Perpres No. 35/2018 of Acceleration for the Implementation of environmental friendly waste-to-electricity technology (PLTSa)</t>
  </si>
  <si>
    <t>Delayed (implemented at pilot scale)</t>
  </si>
  <si>
    <t>Utilization of IPAL/integrated domestic wastewater treatment (off/on sites)</t>
  </si>
  <si>
    <t>This action Improves domestic waste management, avoids environmental pollution, enhances community's health and sanitation, and  reduce GHG emissions.</t>
  </si>
  <si>
    <t>Waste/Dpmestic Liquid Waste</t>
  </si>
  <si>
    <t>local government</t>
  </si>
  <si>
    <t>No target</t>
  </si>
  <si>
    <t>IPLT</t>
  </si>
  <si>
    <t>Extraction of domestic sewage (MCK) sludge to be processed in the integrated domestic liquid waste facility or IPLT (based on DKI Jakarta report only). This action improves domestic waste management, maintenance of septic tanks, avoidance of environmental pollution, enhancement of the community's health and sanitation, reducing GHG emissions.</t>
  </si>
  <si>
    <t>Communal biodigester wastewater treatment facility</t>
  </si>
  <si>
    <t>Operating communal biodigester wastewater treatment facility for households. This action Improves domestic waste management, maintenance of septic tank, avoidance of environmental pollution, enhancement of community's health and sanitation, reduction in GHG emissions.</t>
  </si>
  <si>
    <t>Ministry of Public Work and Housing, Ministry of Environment and Forestry, Ministry of Health, NGOs, local governments and others</t>
  </si>
  <si>
    <t>Utilisation of industrial waste (including sludge)</t>
  </si>
  <si>
    <t>Utilizing industrial waste, alternative fuel and material, reducing emissions</t>
  </si>
  <si>
    <t>Reducing emissions in the waste sector</t>
  </si>
  <si>
    <t>Waste/Industrial Solid Waste</t>
  </si>
  <si>
    <t>Industries</t>
  </si>
  <si>
    <t>279</t>
  </si>
  <si>
    <t>551</t>
  </si>
  <si>
    <t>824</t>
  </si>
  <si>
    <t>Methane recovery of industrial wastewater treatment facility</t>
  </si>
  <si>
    <t>This action improves industrial liquid waste management, avoidance of environmental pollution, reduction of GHG emissions</t>
  </si>
  <si>
    <t>Industrial wastewater</t>
  </si>
  <si>
    <t>industries</t>
  </si>
  <si>
    <t>Management of lowland rice field</t>
  </si>
  <si>
    <t>Climate-smart cropping patterns and crop varieties that resistance to dry or wet conditions. These activities will reduce the CH4 emissions. 
Application of plant cultivation technology with low emission varieties and optimisation of rice fields with a saving irrigation system such as Rice Intensification System (SRI). Progress indicator of  the action is reducing methane and producing bacteria.</t>
  </si>
  <si>
    <t>Reducing methane emissions from lowland rice cultivation</t>
  </si>
  <si>
    <t>Minister of Agriculture Regulation No 03/Permentan/OT.140/2/2015 concerning UPSUS guidelines for increasing rice, corn and soybean production through irrigation network improvement programs and supporting facilities</t>
  </si>
  <si>
    <t>MoA</t>
  </si>
  <si>
    <t>Utilisation of cow manure fertiliser as compost</t>
  </si>
  <si>
    <t>Optimising the utilisation of manure for fertilisers as well as substitutes for chemical fertilisers. Development of Organic Processing Unit (UPPO) to provide integrated facilities for processing organic materials (straw, crop residues, livestock waste, organic waste) into composts. Progress indicator of the action is increasing use of compost by farmers</t>
  </si>
  <si>
    <t>Reducing methane emissions from manure</t>
  </si>
  <si>
    <t>Minister of Agriculture Regulation Number 01 of 2019 concerning Registration of Organic Fertilizers, Biological Fertilizers and Soil Improvements;
Decree of the Minister of Agriculture Number 262/KPTS/SR.310/M/4/2019 concerning Quality Testing and Effectiveness Testing Institutions for Organic Fertilizers, Biological Fertilizers and Soil Improvements</t>
  </si>
  <si>
    <t>Agriculture / livestock</t>
  </si>
  <si>
    <t>BATAMAS (Biogas from Livestock Together with the Community)</t>
  </si>
  <si>
    <t xml:space="preserve">Utilisation of livestock by-products by converting fresh livestock manures into biogas and organic fertilisers. Development of Bio-digester of livestock manure. </t>
  </si>
  <si>
    <t>Minister of Agriculture Regulation Number 11 of 2020 concerning veterinary control number certification animal product bussiness unit</t>
  </si>
  <si>
    <t xml:space="preserve">Reduction of deforestation rate </t>
  </si>
  <si>
    <t>Preventing the conversion of natural forests to non-forests. Land clearance will release CO2 emissions into the atmosphere. The decrease of the deforestation rate will directly reduce the GHG emissions. The steps taken including Moratorium on primary natural and peat forest policies that have been extended every 2 years, Development of a social forestry program to improve access to forest management by the community, Released the Regulation related to deforestration reduction.</t>
  </si>
  <si>
    <t>Reducing carbon dioxide emissions from deforestation</t>
  </si>
  <si>
    <t>Presidential Instruction Number 5 of 2019 concerning Termination of Granting of New Permits and Improving Management of Primary Natural Forests and Peatlands; 
Minister of Environment and Forestry Regulation Number 43 of 2017 concerning Empowerment of Communities Around Nature Reserves and Conservation Forests</t>
  </si>
  <si>
    <t>Forestry</t>
  </si>
  <si>
    <t>Reduction of hotspot number</t>
  </si>
  <si>
    <t>Reducing the level of disturbance on peatlands and reducing the source of fire triggers so that the risk of fire is low. These activities can be carried out through various efforts such as blackout operations, forest patrol, peat restoration and land clearing without burning. It can be indirectly reduce the number of hotspots.</t>
  </si>
  <si>
    <t>Reducing carbon dioxide emissions from hotspots in several peat areas.</t>
  </si>
  <si>
    <t>Presidential Instruction Number 11 of 2015 concerning Improved Control of Forest and Land Fires</t>
  </si>
  <si>
    <t xml:space="preserve">MoEF, Peatland and Mangrove Restoration Agency </t>
  </si>
  <si>
    <t>Restoration of peatlands</t>
  </si>
  <si>
    <t>The systematic effort to return the function of the peat ecosystem to its previous state. Peat restoration through rewetting activities, among others, the construction of canal blocks, construction of drill wells and ponds.</t>
  </si>
  <si>
    <t>Reducing carbon dioxide emissions from the peatland</t>
  </si>
  <si>
    <t>Minister of Environment and Forestry Regulation Number P.15 Year 2017 concerning Monitoring of Peat Water Levels;
Minister of Environment and Forestry Regulation Number P.16 of 2017 concerning technical guidacne for the recovery of peat ecosystem function;</t>
  </si>
  <si>
    <t>Forest and Land Rehabilitation</t>
  </si>
  <si>
    <t>Restoring forests and land areas through planting, reforestation or land reclamation activities. Land rehabilitation efforts through critical land rehabilitation, watershed rehabilitation, construction of community seed gardens (KBR), rehabilitation of community forests, and reclamation of former mining areas</t>
  </si>
  <si>
    <t>Increasing carbon sink of forest and land</t>
  </si>
  <si>
    <t>Minister of Environment and Forestry Regulation Number P.62 of 2019 concerning Industrial Plantation Forests;
Government Regulation Number 46 of 2017 concerning Environmental Economic Instruments.</t>
  </si>
  <si>
    <t>Sustainable Forest Management</t>
  </si>
  <si>
    <t>Managing forest in accordance with the principles of sustainable development for social, economic and environmental interests. Sustainable forest management is carried out through efforts such as: RIL (Reduce Impact Logging), Strengthening the Timber Production System in Natural Forests (TPTI, TPTJ and others), Timber Legality Verification System (SVLK)</t>
  </si>
  <si>
    <t>Reducing carbon dioxide emissions from the forest degradation and enhancing forest regeneration</t>
  </si>
  <si>
    <t>Regulation of the Director General of PHPL Number P.9 of 2018 concerning the Application of Low Impact Harvesting Techniques (Reduce Impact Logging) in IUPHHK-HA Areas;
Regulation of Director General of Sustainable Production Forest Management Number P.15 / PHPL / PPHH / HPL.3 / 8/2016 concerning Amendment to Regulation of Director General of Sustainable Production Forest Management Number P.14 / PHPL / SET / 4/2016 concerning Implementation Standards and Guidelines Performance Assessment of Sustainable Production Forest Management (PHPL) and Timber Legality Verification (VLK).</t>
  </si>
  <si>
    <r>
      <rPr>
        <vertAlign val="superscript"/>
        <sz val="11"/>
        <color rgb="FF000000"/>
        <rFont val="Calibri"/>
        <family val="2"/>
      </rPr>
      <t>a</t>
    </r>
    <r>
      <rPr>
        <sz val="11"/>
        <color rgb="FF000000"/>
        <rFont val="Calibri"/>
        <family val="2"/>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 
</t>
    </r>
    <r>
      <rPr>
        <vertAlign val="superscript"/>
        <sz val="11"/>
        <color rgb="FF000000"/>
        <rFont val="Calibri"/>
        <family val="2"/>
      </rPr>
      <t>b</t>
    </r>
    <r>
      <rPr>
        <sz val="11"/>
        <color rgb="FF000000"/>
        <rFont val="Calibri"/>
        <family val="2"/>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 
</t>
    </r>
    <r>
      <rPr>
        <vertAlign val="superscript"/>
        <sz val="11"/>
        <color rgb="FF000000"/>
        <rFont val="Calibri"/>
        <family val="2"/>
      </rPr>
      <t>c</t>
    </r>
    <r>
      <rPr>
        <sz val="11"/>
        <color rgb="FF000000"/>
        <rFont val="Calibri"/>
        <family val="2"/>
      </rPr>
      <t xml:space="preserve"> Parties may indicate whether a measure is included in the ‘with measures’ projections. 
</t>
    </r>
    <r>
      <rPr>
        <vertAlign val="superscript"/>
        <sz val="11"/>
        <color rgb="FF000000"/>
        <rFont val="Calibri"/>
        <family val="2"/>
      </rPr>
      <t>d</t>
    </r>
    <r>
      <rPr>
        <sz val="11"/>
        <color rgb="FF000000"/>
        <rFont val="Calibri"/>
        <family val="2"/>
      </rPr>
      <t xml:space="preserve"> Additional information may also be provided on the cost of the mitigation actions, non-GHG mitigation benefits, and how the mitigation action interacts with other mitigation actions, as appropriate (para. 83(a–c) of the MPGs). 
</t>
    </r>
    <r>
      <rPr>
        <vertAlign val="superscript"/>
        <sz val="11"/>
        <color rgb="FF000000"/>
        <rFont val="Calibri"/>
        <family val="2"/>
      </rPr>
      <t>e</t>
    </r>
    <r>
      <rPr>
        <sz val="11"/>
        <color rgb="FF000000"/>
        <rFont val="Calibri"/>
        <family val="2"/>
      </rPr>
      <t xml:space="preserve"> Parties should identify actions, policies and measures that influence GHG emissions from international transport (para. 88 of the MPGs). 
</t>
    </r>
    <r>
      <rPr>
        <vertAlign val="superscript"/>
        <sz val="11"/>
        <color rgb="FF000000"/>
        <rFont val="Calibri"/>
        <family val="2"/>
      </rPr>
      <t>f</t>
    </r>
    <r>
      <rPr>
        <sz val="11"/>
        <color rgb="FF000000"/>
        <rFont val="Calibri"/>
        <family val="2"/>
      </rPr>
      <t xml:space="preserve"> Parties should, to the extent possible, provide information about how actions, policies and measures are modifying longer-term trends in GHG emissions and removals (para. 89 of the MPGs). 
</t>
    </r>
    <r>
      <rPr>
        <vertAlign val="superscript"/>
        <sz val="11"/>
        <color rgb="FF000000"/>
        <rFont val="Calibri"/>
        <family val="2"/>
      </rPr>
      <t>g</t>
    </r>
    <r>
      <rPr>
        <sz val="11"/>
        <color rgb="FF000000"/>
        <rFont val="Calibri"/>
        <family val="2"/>
      </rPr>
      <t xml:space="preserve"> Parties shall, to the extent possible, provide information on the types of instrument: regulatory, economic instrument or other (para. 82(d) of the MPGs). 
</t>
    </r>
    <r>
      <rPr>
        <vertAlign val="superscript"/>
        <sz val="11"/>
        <color rgb="FF000000"/>
        <rFont val="Calibri"/>
        <family val="2"/>
      </rPr>
      <t>h</t>
    </r>
    <r>
      <rPr>
        <sz val="11"/>
        <color rgb="FF000000"/>
        <rFont val="Calibri"/>
        <family val="2"/>
      </rPr>
      <t xml:space="preserve"> Parties shall, to the extent possible, use the following descriptive terms to report on status of implementation: planned, adopted or implemented (para. 82(e) of the MPGs). 
</t>
    </r>
    <r>
      <rPr>
        <vertAlign val="superscript"/>
        <sz val="11"/>
        <color rgb="FF000000"/>
        <rFont val="Calibri"/>
        <family val="2"/>
      </rPr>
      <t>i</t>
    </r>
    <r>
      <rPr>
        <sz val="11"/>
        <color rgb="FF000000"/>
        <rFont val="Calibri"/>
        <family val="2"/>
      </rPr>
      <t xml:space="preserve"> Parties shall, to the extent possible, provide information on sector(s) affected: energy, transport, industrial processes and product use, agriculture, LULUCF, waste management or other (paras. 81 and 82(f) of the MPGs). 
</t>
    </r>
    <r>
      <rPr>
        <vertAlign val="superscript"/>
        <sz val="11"/>
        <color rgb="FF000000"/>
        <rFont val="Calibri"/>
        <family val="2"/>
      </rPr>
      <t>j</t>
    </r>
    <r>
      <rPr>
        <sz val="11"/>
        <color rgb="FF000000"/>
        <rFont val="Calibri"/>
        <family val="2"/>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 
</t>
    </r>
    <r>
      <rPr>
        <vertAlign val="superscript"/>
        <sz val="11"/>
        <color rgb="FF000000"/>
        <rFont val="Calibri"/>
        <family val="2"/>
      </rPr>
      <t>k</t>
    </r>
    <r>
      <rPr>
        <sz val="11"/>
        <color rgb="FF000000"/>
        <rFont val="Calibri"/>
        <family val="2"/>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  </t>
    </r>
  </si>
  <si>
    <t>Source: Decision 5/CMA.3. Guidance operationalizing the modalities, procedures and guidelines for the enhanced transparency framework referred to in Article 13 of the Paris Agreement. In Annex II.</t>
  </si>
  <si>
    <t>6. Summary of greenhouse gas emissions and removals in accordance with the common reporting table 10 emission trends –  summary</t>
  </si>
  <si>
    <t>GREENHOUSE GAS SOURCE AND SINK CATEGORIES</t>
  </si>
  <si>
    <r>
      <rPr>
        <b/>
        <sz val="9"/>
        <rFont val="Times New Roman"/>
        <family val="1"/>
      </rPr>
      <t xml:space="preserve">Reference year/period for NDC </t>
    </r>
    <r>
      <rPr>
        <vertAlign val="superscript"/>
        <sz val="9"/>
        <rFont val="Times New Roman"/>
        <family val="1"/>
      </rPr>
      <t>(1)</t>
    </r>
  </si>
  <si>
    <r>
      <rPr>
        <b/>
        <sz val="9"/>
        <rFont val="Times New Roman"/>
        <family val="1"/>
      </rPr>
      <t xml:space="preserve">Base year </t>
    </r>
    <r>
      <rPr>
        <vertAlign val="superscript"/>
        <sz val="9"/>
        <rFont val="Times New Roman"/>
        <family val="1"/>
      </rPr>
      <t>(2)</t>
    </r>
  </si>
  <si>
    <t>1990</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</si>
  <si>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</si>
  <si>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</si>
  <si>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</si>
  <si>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</si>
  <si>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</si>
  <si>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</si>
  <si>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</si>
  <si>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</si>
  <si>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</si>
  <si>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</si>
  <si>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</si>
  <si>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</si>
  <si>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</si>
  <si>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</si>
  <si>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</si>
  <si>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</si>
  <si>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</si>
  <si>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</si>
  <si>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</si>
  <si>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</si>
  <si>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</si>
  <si>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</si>
  <si>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</si>
  <si>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Change from reference Year to latest reported year</t>
  </si>
  <si>
    <r>
      <rPr>
        <b/>
        <sz val="9"/>
        <rFont val="Times New Roman"/>
        <family val="1"/>
      </rPr>
      <t>kt CO</t>
    </r>
    <r>
      <rPr>
        <b/>
        <vertAlign val="subscript"/>
        <sz val="9"/>
        <rFont val="Times New Roman"/>
        <family val="1"/>
      </rPr>
      <t>2</t>
    </r>
    <r>
      <rPr>
        <b/>
        <sz val="9"/>
        <rFont val="Times New Roman"/>
        <family val="1"/>
      </rPr>
      <t xml:space="preserve"> equivalents (kt) </t>
    </r>
    <r>
      <rPr>
        <vertAlign val="superscript"/>
        <sz val="9"/>
        <rFont val="Times New Roman"/>
        <family val="1"/>
      </rPr>
      <t>(3)</t>
    </r>
  </si>
  <si>
    <t/>
  </si>
  <si>
    <t>%</t>
  </si>
  <si>
    <r>
      <rPr>
        <b/>
        <sz val="9"/>
        <rFont val="Times New Roman"/>
        <family val="1"/>
      </rPr>
      <t>Total (net emissions)</t>
    </r>
    <r>
      <rPr>
        <b/>
        <vertAlign val="superscript"/>
        <sz val="9"/>
        <rFont val="Times New Roman"/>
        <family val="1"/>
      </rPr>
      <t xml:space="preserve"> </t>
    </r>
    <r>
      <rPr>
        <vertAlign val="superscript"/>
        <sz val="9"/>
        <rFont val="Times New Roman"/>
        <family val="1"/>
      </rPr>
      <t>(4)</t>
    </r>
  </si>
  <si>
    <t>1. Energy</t>
  </si>
  <si>
    <t xml:space="preserve">1.A. Fuel combustion </t>
  </si>
  <si>
    <t>1.A.1.  Energy industries</t>
  </si>
  <si>
    <t xml:space="preserve">1.A.2.  Manufacturing industries and construction                          </t>
  </si>
  <si>
    <t>1.A.3.  Transport</t>
  </si>
  <si>
    <t>1.A.4.  Other sectors</t>
  </si>
  <si>
    <t>1.A.5.  Other</t>
  </si>
  <si>
    <t>NE,NO</t>
  </si>
  <si>
    <t>–</t>
  </si>
  <si>
    <t>1.B. Fugitive emissions from fuels</t>
  </si>
  <si>
    <t>1.B.1.  Solid fuels</t>
  </si>
  <si>
    <t>1.B.2.  Oil and natural gas and other emissions from energy production</t>
  </si>
  <si>
    <r>
      <rPr>
        <sz val="9"/>
        <rFont val="Times New Roman"/>
        <family val="1"/>
      </rPr>
      <t>1.C. CO</t>
    </r>
    <r>
      <rPr>
        <vertAlign val="subscript"/>
        <sz val="9"/>
        <rFont val="Times New Roman"/>
        <family val="1"/>
      </rPr>
      <t>2</t>
    </r>
    <r>
      <rPr>
        <sz val="9"/>
        <rFont val="Times New Roman"/>
        <family val="1"/>
      </rPr>
      <t xml:space="preserve"> Transport and storage</t>
    </r>
  </si>
  <si>
    <t>2.  Industrial processes and product use</t>
  </si>
  <si>
    <t>2.A.  Mineral industry</t>
  </si>
  <si>
    <t>2.B.  Chemical industry</t>
  </si>
  <si>
    <t>2.C.  Metal industry</t>
  </si>
  <si>
    <t xml:space="preserve">2.D.  Non-energy products from fuels and solvent use </t>
  </si>
  <si>
    <t>2.E.  Electronic industry</t>
  </si>
  <si>
    <t>FX,NA,NE,NO</t>
  </si>
  <si>
    <t>2.F.  Product uses as substitutes for ODS</t>
  </si>
  <si>
    <t>FX,NE,NO</t>
  </si>
  <si>
    <t>2.G.  Other product manufacture and use</t>
  </si>
  <si>
    <t>2.H.  Other</t>
  </si>
  <si>
    <t>3.  Agriculture</t>
  </si>
  <si>
    <t>3.A.  Enteric fermentation</t>
  </si>
  <si>
    <t>3.B.  Manure management</t>
  </si>
  <si>
    <t>3.C.  Rice cultivation</t>
  </si>
  <si>
    <t>3.D.  Agricultural soils</t>
  </si>
  <si>
    <t>3.E.  Prescribed burning of savannahs</t>
  </si>
  <si>
    <t>3.F.  Field burning of agricultural residues</t>
  </si>
  <si>
    <t>3.G. Liming</t>
  </si>
  <si>
    <t>3.H. Urea application</t>
  </si>
  <si>
    <t>3.I.  Other carbon-containing fertilizers</t>
  </si>
  <si>
    <t>NE</t>
  </si>
  <si>
    <t>3.J.  Other</t>
  </si>
  <si>
    <t>NO</t>
  </si>
  <si>
    <r>
      <rPr>
        <b/>
        <sz val="9"/>
        <rFont val="Times New Roman"/>
        <family val="1"/>
      </rPr>
      <t>4. Land use, land-use change and forestry</t>
    </r>
    <r>
      <rPr>
        <b/>
        <vertAlign val="superscript"/>
        <sz val="9"/>
        <rFont val="Times New Roman"/>
        <family val="1"/>
      </rPr>
      <t xml:space="preserve"> </t>
    </r>
    <r>
      <rPr>
        <vertAlign val="superscript"/>
        <sz val="9"/>
        <rFont val="Times New Roman"/>
        <family val="1"/>
      </rPr>
      <t>(4)</t>
    </r>
  </si>
  <si>
    <t>4.A. Forest land</t>
  </si>
  <si>
    <t>4.B. Cropland</t>
  </si>
  <si>
    <t xml:space="preserve">4.C. Grassland </t>
  </si>
  <si>
    <t>4.D. Wetlands</t>
  </si>
  <si>
    <t>4.E. Settlements</t>
  </si>
  <si>
    <t>4.F. Other land</t>
  </si>
  <si>
    <t>4.G. Harvested wood products</t>
  </si>
  <si>
    <t xml:space="preserve">4.H. Other </t>
  </si>
  <si>
    <t>NA,NO</t>
  </si>
  <si>
    <t>5.  Waste</t>
  </si>
  <si>
    <t>5.A.  Solid waste disposal</t>
  </si>
  <si>
    <t>5.B.  Biological treatment of solid waste</t>
  </si>
  <si>
    <t>5.C.  Incineration and open burning of waste</t>
  </si>
  <si>
    <t>5.D.  Wastewater treatment and discharge</t>
  </si>
  <si>
    <t>5.E.  Other</t>
  </si>
  <si>
    <r>
      <rPr>
        <b/>
        <sz val="9"/>
        <rFont val="Times New Roman"/>
        <family val="1"/>
      </rPr>
      <t xml:space="preserve">6.  Other </t>
    </r>
    <r>
      <rPr>
        <i/>
        <sz val="9"/>
        <rFont val="Times New Roman"/>
        <family val="1"/>
      </rPr>
      <t>(as specified in summary 1)</t>
    </r>
    <r>
      <rPr>
        <b/>
        <sz val="9"/>
        <rFont val="Times New Roman"/>
        <family val="1"/>
      </rPr>
      <t xml:space="preserve"> </t>
    </r>
  </si>
  <si>
    <t>FX,NE</t>
  </si>
  <si>
    <r>
      <rPr>
        <b/>
        <sz val="9"/>
        <rFont val="Times New Roman"/>
        <family val="1"/>
      </rPr>
      <t xml:space="preserve">Memo items: </t>
    </r>
    <r>
      <rPr>
        <vertAlign val="superscript"/>
        <sz val="9"/>
        <rFont val="Times New Roman"/>
        <family val="1"/>
      </rPr>
      <t>(5)</t>
    </r>
  </si>
  <si>
    <t>1.D.1. International bunkers</t>
  </si>
  <si>
    <t>1.D.1.a. Aviation</t>
  </si>
  <si>
    <t>1.D.1.b. Navigation</t>
  </si>
  <si>
    <t>1.D.2. Multilateral operations</t>
  </si>
  <si>
    <r>
      <rPr>
        <b/>
        <sz val="9"/>
        <rFont val="Times New Roman"/>
        <family val="1"/>
      </rPr>
      <t>1.D.3. CO</t>
    </r>
    <r>
      <rPr>
        <b/>
        <vertAlign val="subscript"/>
        <sz val="9"/>
        <rFont val="Times New Roman"/>
        <family val="1"/>
      </rPr>
      <t>2</t>
    </r>
    <r>
      <rPr>
        <b/>
        <sz val="9"/>
        <rFont val="Times New Roman"/>
        <family val="1"/>
      </rPr>
      <t xml:space="preserve"> emissions from biomass</t>
    </r>
  </si>
  <si>
    <r>
      <rPr>
        <b/>
        <sz val="9"/>
        <rFont val="Times New Roman"/>
        <family val="1"/>
      </rPr>
      <t>1.D.4. CO</t>
    </r>
    <r>
      <rPr>
        <b/>
        <vertAlign val="subscript"/>
        <sz val="9"/>
        <rFont val="Times New Roman"/>
        <family val="1"/>
      </rPr>
      <t>2</t>
    </r>
    <r>
      <rPr>
        <b/>
        <sz val="9"/>
        <rFont val="Times New Roman"/>
        <family val="1"/>
      </rPr>
      <t xml:space="preserve"> captured</t>
    </r>
    <r>
      <rPr>
        <sz val="9"/>
        <rFont val="Times New Roman"/>
        <family val="1"/>
      </rPr>
      <t xml:space="preserve"> </t>
    </r>
  </si>
  <si>
    <t xml:space="preserve">5.F.1. Long-term storage of C in waste disposal sites </t>
  </si>
  <si>
    <r>
      <rPr>
        <b/>
        <sz val="9"/>
        <rFont val="Times New Roman"/>
        <family val="1"/>
      </rPr>
      <t>Indirect N</t>
    </r>
    <r>
      <rPr>
        <b/>
        <vertAlign val="subscript"/>
        <sz val="9"/>
        <rFont val="Times New Roman"/>
        <family val="1"/>
      </rPr>
      <t>2</t>
    </r>
    <r>
      <rPr>
        <b/>
        <sz val="9"/>
        <rFont val="Times New Roman"/>
        <family val="1"/>
      </rPr>
      <t>O</t>
    </r>
  </si>
  <si>
    <r>
      <rPr>
        <b/>
        <sz val="9"/>
        <rFont val="Times New Roman"/>
        <family val="1"/>
      </rPr>
      <t>Indirect CO</t>
    </r>
    <r>
      <rPr>
        <b/>
        <vertAlign val="subscript"/>
        <sz val="9"/>
        <rFont val="Times New Roman"/>
        <family val="1"/>
      </rPr>
      <t xml:space="preserve">2  </t>
    </r>
    <r>
      <rPr>
        <vertAlign val="superscript"/>
        <sz val="9"/>
        <rFont val="Times New Roman"/>
        <family val="1"/>
      </rPr>
      <t>(6)</t>
    </r>
  </si>
  <si>
    <r>
      <rPr>
        <b/>
        <sz val="9"/>
        <rFont val="Times New Roman"/>
        <family val="1"/>
      </rPr>
      <t>Total CO</t>
    </r>
    <r>
      <rPr>
        <b/>
        <vertAlign val="subscript"/>
        <sz val="9"/>
        <rFont val="Times New Roman"/>
        <family val="1"/>
      </rPr>
      <t>2</t>
    </r>
    <r>
      <rPr>
        <b/>
        <sz val="9"/>
        <rFont val="Times New Roman"/>
        <family val="1"/>
      </rPr>
      <t xml:space="preserve"> equivalent emissions without LULUCF </t>
    </r>
  </si>
  <si>
    <r>
      <rPr>
        <b/>
        <sz val="9"/>
        <rFont val="Times New Roman"/>
        <family val="1"/>
      </rPr>
      <t>Total CO</t>
    </r>
    <r>
      <rPr>
        <b/>
        <vertAlign val="subscript"/>
        <sz val="9"/>
        <rFont val="Times New Roman"/>
        <family val="1"/>
      </rPr>
      <t xml:space="preserve">2 </t>
    </r>
    <r>
      <rPr>
        <b/>
        <sz val="9"/>
        <rFont val="Times New Roman"/>
        <family val="1"/>
      </rPr>
      <t xml:space="preserve">equivalent emissions with LULUCF </t>
    </r>
  </si>
  <si>
    <r>
      <rPr>
        <b/>
        <sz val="9"/>
        <rFont val="Times New Roman"/>
        <family val="1"/>
      </rP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without LULUCF</t>
    </r>
  </si>
  <si>
    <r>
      <rPr>
        <b/>
        <sz val="9"/>
        <rFont val="Times New Roman"/>
        <family val="1"/>
      </rPr>
      <t>Total CO</t>
    </r>
    <r>
      <rPr>
        <b/>
        <vertAlign val="subscript"/>
        <sz val="9"/>
        <rFont val="Times New Roman"/>
        <family val="1"/>
      </rPr>
      <t xml:space="preserve">2 </t>
    </r>
    <r>
      <rPr>
        <b/>
        <sz val="9"/>
        <rFont val="Times New Roman"/>
        <family val="1"/>
      </rPr>
      <t>equivalent emissions, including indirect CO</t>
    </r>
    <r>
      <rPr>
        <b/>
        <vertAlign val="subscript"/>
        <sz val="9"/>
        <rFont val="Times New Roman"/>
        <family val="1"/>
      </rPr>
      <t>2</t>
    </r>
    <r>
      <rPr>
        <b/>
        <sz val="9"/>
        <rFont val="Times New Roman"/>
        <family val="1"/>
      </rPr>
      <t>,  with LULUCF</t>
    </r>
  </si>
  <si>
    <t>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t>
  </si>
  <si>
    <r>
      <rPr>
        <b/>
        <sz val="14"/>
        <color theme="1"/>
        <rFont val="Calibri"/>
        <family val="2"/>
        <scheme val="minor"/>
      </rPr>
      <t xml:space="preserve">7. Information on projections of greenhouse gas emissions and removals under a </t>
    </r>
    <r>
      <rPr>
        <b/>
        <sz val="14"/>
        <color theme="9"/>
        <rFont val="Calibri"/>
        <family val="2"/>
        <scheme val="minor"/>
      </rPr>
      <t>‘with measures’ scenario</t>
    </r>
    <r>
      <rPr>
        <b/>
        <vertAlign val="superscript"/>
        <sz val="14"/>
        <color theme="9"/>
        <rFont val="Calibri"/>
        <family val="2"/>
        <scheme val="minor"/>
      </rPr>
      <t>a,b</t>
    </r>
  </si>
  <si>
    <r>
      <rPr>
        <sz val="12"/>
        <color theme="1"/>
        <rFont val="Calibri"/>
        <family val="2"/>
        <scheme val="minor"/>
      </rPr>
      <t>Most recent year in the Party’s national inventory report (kt CO</t>
    </r>
    <r>
      <rPr>
        <vertAlign val="subscript"/>
        <sz val="12"/>
        <color theme="1"/>
        <rFont val="Calibri"/>
        <family val="2"/>
        <scheme val="minor"/>
      </rPr>
      <t>2</t>
    </r>
    <r>
      <rPr>
        <sz val="12"/>
        <color theme="1"/>
        <rFont val="Calibri"/>
        <family val="2"/>
        <scheme val="minor"/>
      </rPr>
      <t xml:space="preserve"> eq)</t>
    </r>
    <r>
      <rPr>
        <vertAlign val="superscript"/>
        <sz val="11"/>
        <color theme="1"/>
        <rFont val="Calibri"/>
        <family val="2"/>
        <scheme val="minor"/>
      </rPr>
      <t>c</t>
    </r>
  </si>
  <si>
    <r>
      <rPr>
        <sz val="12"/>
        <color theme="1"/>
        <rFont val="Calibri"/>
        <family val="2"/>
        <scheme val="minor"/>
      </rPr>
      <t>Projections of GHG emissions and removals, (kt CO</t>
    </r>
    <r>
      <rPr>
        <vertAlign val="subscript"/>
        <sz val="12"/>
        <color theme="1"/>
        <rFont val="Calibri"/>
        <family val="2"/>
        <scheme val="minor"/>
      </rPr>
      <t>2</t>
    </r>
    <r>
      <rPr>
        <sz val="12"/>
        <color theme="1"/>
        <rFont val="Calibri"/>
        <family val="2"/>
        <scheme val="minor"/>
      </rPr>
      <t xml:space="preserve"> eq)</t>
    </r>
    <r>
      <rPr>
        <vertAlign val="superscript"/>
        <sz val="12"/>
        <color theme="1"/>
        <rFont val="Calibri"/>
        <family val="2"/>
        <scheme val="minor"/>
      </rPr>
      <t>c</t>
    </r>
  </si>
  <si>
    <r>
      <rPr>
        <b/>
        <i/>
        <sz val="11"/>
        <color theme="1"/>
        <rFont val="Calibri"/>
        <family val="2"/>
        <scheme val="minor"/>
      </rPr>
      <t>Sector</t>
    </r>
    <r>
      <rPr>
        <b/>
        <i/>
        <vertAlign val="superscript"/>
        <sz val="11"/>
        <color theme="1"/>
        <rFont val="Calibri"/>
        <family val="2"/>
        <scheme val="minor"/>
      </rPr>
      <t>d</t>
    </r>
  </si>
  <si>
    <t>Industrial processes and product use</t>
  </si>
  <si>
    <t>LULUCF</t>
  </si>
  <si>
    <t xml:space="preserve">Waste </t>
  </si>
  <si>
    <t>Other (specify)</t>
  </si>
  <si>
    <t>Gas</t>
  </si>
  <si>
    <r>
      <rPr>
        <sz val="11"/>
        <color theme="1"/>
        <rFont val="Calibri"/>
        <family val="2"/>
        <scheme val="minor"/>
      </rPr>
      <t>CO</t>
    </r>
    <r>
      <rPr>
        <vertAlign val="subscript"/>
        <sz val="11"/>
        <color theme="1"/>
        <rFont val="Calibri"/>
        <family val="2"/>
        <scheme val="minor"/>
      </rPr>
      <t>2</t>
    </r>
    <r>
      <rPr>
        <sz val="11"/>
        <color theme="1"/>
        <rFont val="Calibri"/>
        <family val="2"/>
        <scheme val="minor"/>
      </rPr>
      <t xml:space="preserve"> emissions including net CO</t>
    </r>
    <r>
      <rPr>
        <vertAlign val="subscript"/>
        <sz val="11"/>
        <color theme="1"/>
        <rFont val="Calibri"/>
        <family val="2"/>
        <scheme val="minor"/>
      </rPr>
      <t>2</t>
    </r>
    <r>
      <rPr>
        <sz val="11"/>
        <color theme="1"/>
        <rFont val="Calibri"/>
        <family val="2"/>
        <scheme val="minor"/>
      </rPr>
      <t xml:space="preserve"> from LULUCF</t>
    </r>
  </si>
  <si>
    <r>
      <rPr>
        <sz val="11"/>
        <color theme="1"/>
        <rFont val="Calibri"/>
        <family val="2"/>
        <scheme val="minor"/>
      </rPr>
      <t>CO</t>
    </r>
    <r>
      <rPr>
        <vertAlign val="subscript"/>
        <sz val="11"/>
        <color theme="1"/>
        <rFont val="Calibri"/>
        <family val="2"/>
        <scheme val="minor"/>
      </rPr>
      <t>2</t>
    </r>
    <r>
      <rPr>
        <sz val="11"/>
        <color theme="1"/>
        <rFont val="Calibri"/>
        <family val="2"/>
        <scheme val="minor"/>
      </rPr>
      <t xml:space="preserve"> emissions excluding net CO</t>
    </r>
    <r>
      <rPr>
        <vertAlign val="subscript"/>
        <sz val="11"/>
        <color theme="1"/>
        <rFont val="Calibri"/>
        <family val="2"/>
        <scheme val="minor"/>
      </rPr>
      <t>2</t>
    </r>
    <r>
      <rPr>
        <sz val="11"/>
        <color theme="1"/>
        <rFont val="Calibri"/>
        <family val="2"/>
        <scheme val="minor"/>
      </rPr>
      <t xml:space="preserve"> from LULUCF</t>
    </r>
  </si>
  <si>
    <r>
      <rPr>
        <sz val="11"/>
        <color theme="1"/>
        <rFont val="Calibri"/>
        <family val="2"/>
        <scheme val="minor"/>
      </rPr>
      <t>CH</t>
    </r>
    <r>
      <rPr>
        <vertAlign val="subscript"/>
        <sz val="11"/>
        <color theme="1"/>
        <rFont val="Calibri"/>
        <family val="2"/>
        <scheme val="minor"/>
      </rPr>
      <t>4</t>
    </r>
    <r>
      <rPr>
        <sz val="11"/>
        <color theme="1"/>
        <rFont val="Calibri"/>
        <family val="2"/>
        <scheme val="minor"/>
      </rPr>
      <t xml:space="preserve"> emissions including CH</t>
    </r>
    <r>
      <rPr>
        <vertAlign val="subscript"/>
        <sz val="11"/>
        <color theme="1"/>
        <rFont val="Calibri"/>
        <family val="2"/>
        <scheme val="minor"/>
      </rPr>
      <t>4</t>
    </r>
    <r>
      <rPr>
        <sz val="11"/>
        <color theme="1"/>
        <rFont val="Calibri"/>
        <family val="2"/>
        <scheme val="minor"/>
      </rPr>
      <t xml:space="preserve"> from LULUCF</t>
    </r>
  </si>
  <si>
    <r>
      <rPr>
        <sz val="11"/>
        <color theme="1"/>
        <rFont val="Calibri"/>
        <family val="2"/>
        <scheme val="minor"/>
      </rPr>
      <t>CH</t>
    </r>
    <r>
      <rPr>
        <vertAlign val="subscript"/>
        <sz val="11"/>
        <color theme="1"/>
        <rFont val="Calibri"/>
        <family val="2"/>
        <scheme val="minor"/>
      </rPr>
      <t>4</t>
    </r>
    <r>
      <rPr>
        <sz val="11"/>
        <color theme="1"/>
        <rFont val="Calibri"/>
        <family val="2"/>
        <scheme val="minor"/>
      </rPr>
      <t xml:space="preserve"> emissions excluding CH</t>
    </r>
    <r>
      <rPr>
        <vertAlign val="subscript"/>
        <sz val="11"/>
        <color theme="1"/>
        <rFont val="Calibri"/>
        <family val="2"/>
        <scheme val="minor"/>
      </rPr>
      <t>4</t>
    </r>
    <r>
      <rPr>
        <sz val="11"/>
        <color theme="1"/>
        <rFont val="Calibri"/>
        <family val="2"/>
        <scheme val="minor"/>
      </rPr>
      <t xml:space="preserve"> from LULUCF</t>
    </r>
  </si>
  <si>
    <r>
      <rPr>
        <sz val="11"/>
        <color theme="1"/>
        <rFont val="Calibri"/>
        <family val="2"/>
        <scheme val="minor"/>
      </rPr>
      <t>N</t>
    </r>
    <r>
      <rPr>
        <vertAlign val="subscript"/>
        <sz val="11"/>
        <color theme="1"/>
        <rFont val="Calibri"/>
        <family val="2"/>
        <scheme val="minor"/>
      </rPr>
      <t>2</t>
    </r>
    <r>
      <rPr>
        <sz val="11"/>
        <color theme="1"/>
        <rFont val="Calibri"/>
        <family val="2"/>
        <scheme val="minor"/>
      </rPr>
      <t>O emissions including N</t>
    </r>
    <r>
      <rPr>
        <vertAlign val="subscript"/>
        <sz val="11"/>
        <color theme="1"/>
        <rFont val="Calibri"/>
        <family val="2"/>
        <scheme val="minor"/>
      </rPr>
      <t>2</t>
    </r>
    <r>
      <rPr>
        <sz val="11"/>
        <color theme="1"/>
        <rFont val="Calibri"/>
        <family val="2"/>
        <scheme val="minor"/>
      </rPr>
      <t>O from LULUCF</t>
    </r>
  </si>
  <si>
    <r>
      <rPr>
        <sz val="11"/>
        <color theme="1"/>
        <rFont val="Calibri"/>
        <family val="2"/>
        <scheme val="minor"/>
      </rPr>
      <t>N</t>
    </r>
    <r>
      <rPr>
        <vertAlign val="subscript"/>
        <sz val="11"/>
        <color theme="1"/>
        <rFont val="Calibri"/>
        <family val="2"/>
        <scheme val="minor"/>
      </rPr>
      <t>2</t>
    </r>
    <r>
      <rPr>
        <sz val="11"/>
        <color theme="1"/>
        <rFont val="Calibri"/>
        <family val="2"/>
        <scheme val="minor"/>
      </rPr>
      <t>O emissions excluding N</t>
    </r>
    <r>
      <rPr>
        <vertAlign val="subscript"/>
        <sz val="11"/>
        <color theme="1"/>
        <rFont val="Calibri"/>
        <family val="2"/>
        <scheme val="minor"/>
      </rPr>
      <t>2</t>
    </r>
    <r>
      <rPr>
        <sz val="11"/>
        <color theme="1"/>
        <rFont val="Calibri"/>
        <family val="2"/>
        <scheme val="minor"/>
      </rPr>
      <t>O from LULUCF</t>
    </r>
  </si>
  <si>
    <t>HFCs</t>
  </si>
  <si>
    <t>SF6</t>
  </si>
  <si>
    <t>NF3</t>
  </si>
  <si>
    <t>Total with LULUCF</t>
  </si>
  <si>
    <t>Total without LULUCF</t>
  </si>
  <si>
    <r>
      <rPr>
        <vertAlign val="superscript"/>
        <sz val="11"/>
        <color rgb="FF000000"/>
        <rFont val="Calibri"/>
        <family val="2"/>
        <scheme val="minor"/>
      </rPr>
      <t>a</t>
    </r>
    <r>
      <rPr>
        <sz val="11"/>
        <color indexed="8"/>
        <rFont val="Calibri"/>
        <family val="2"/>
        <scheme val="minor"/>
      </rPr>
      <t xml:space="preserve"> 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b</t>
    </r>
    <r>
      <rPr>
        <i/>
        <sz val="11"/>
        <color indexed="8"/>
        <rFont val="Calibri"/>
        <family val="2"/>
        <scheme val="minor"/>
      </rPr>
      <t xml:space="preserve">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c</t>
    </r>
    <r>
      <rPr>
        <i/>
        <sz val="11"/>
        <color indexed="8"/>
        <rFont val="Calibri"/>
        <family val="2"/>
        <scheme val="minor"/>
      </rPr>
      <t xml:space="preserve">   </t>
    </r>
    <r>
      <rPr>
        <sz val="11"/>
        <color indexed="8"/>
        <rFont val="Calibri"/>
        <family val="2"/>
        <scheme val="minor"/>
      </rPr>
      <t xml:space="preserve">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
</t>
    </r>
    <r>
      <rPr>
        <i/>
        <vertAlign val="superscript"/>
        <sz val="11"/>
        <color rgb="FF000000"/>
        <rFont val="Calibri"/>
        <family val="2"/>
        <scheme val="minor"/>
      </rPr>
      <t>d</t>
    </r>
    <r>
      <rPr>
        <i/>
        <sz val="11"/>
        <color indexed="8"/>
        <rFont val="Calibri"/>
        <family val="2"/>
        <scheme val="minor"/>
      </rPr>
      <t xml:space="preserve"> </t>
    </r>
    <r>
      <rPr>
        <sz val="11"/>
        <color rgb="FF000000"/>
        <rFont val="Calibri"/>
        <family val="2"/>
        <scheme val="minor"/>
      </rPr>
      <t>In accordance with para. 82(f) of the MPGs.</t>
    </r>
  </si>
  <si>
    <r>
      <rPr>
        <b/>
        <sz val="14"/>
        <color theme="1"/>
        <rFont val="Calibri"/>
        <family val="2"/>
        <scheme val="minor"/>
      </rPr>
      <t xml:space="preserve">8. Information on projections of greenhouse gas emissions and removals under a </t>
    </r>
    <r>
      <rPr>
        <b/>
        <sz val="14"/>
        <color theme="9"/>
        <rFont val="Calibri"/>
        <family val="2"/>
        <scheme val="minor"/>
      </rPr>
      <t>‘with additional measures’ scenario</t>
    </r>
    <r>
      <rPr>
        <b/>
        <vertAlign val="superscript"/>
        <sz val="14"/>
        <color theme="9"/>
        <rFont val="Calibri"/>
        <family val="2"/>
        <scheme val="minor"/>
      </rPr>
      <t>a,b</t>
    </r>
  </si>
  <si>
    <r>
      <rPr>
        <vertAlign val="superscript"/>
        <sz val="11"/>
        <color rgb="FF000000"/>
        <rFont val="Calibri"/>
        <family val="2"/>
        <scheme val="minor"/>
      </rPr>
      <t>a</t>
    </r>
    <r>
      <rPr>
        <sz val="11"/>
        <color indexed="8"/>
        <rFont val="Calibri"/>
        <family val="2"/>
        <scheme val="minor"/>
      </rPr>
      <t xml:space="preserve"> 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b</t>
    </r>
    <r>
      <rPr>
        <i/>
        <sz val="11"/>
        <color indexed="8"/>
        <rFont val="Calibri"/>
        <family val="2"/>
        <scheme val="minor"/>
      </rPr>
      <t xml:space="preserve">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 xml:space="preserve">c </t>
    </r>
    <r>
      <rPr>
        <sz val="11"/>
        <color indexed="8"/>
        <rFont val="Calibri"/>
        <family val="2"/>
        <scheme val="minor"/>
      </rPr>
      <t xml:space="preserve">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
</t>
    </r>
    <r>
      <rPr>
        <i/>
        <vertAlign val="superscript"/>
        <sz val="11"/>
        <color rgb="FF000000"/>
        <rFont val="Calibri"/>
        <family val="2"/>
        <scheme val="minor"/>
      </rPr>
      <t xml:space="preserve">d </t>
    </r>
    <r>
      <rPr>
        <sz val="11"/>
        <color rgb="FF000000"/>
        <rFont val="Calibri"/>
        <family val="2"/>
        <scheme val="minor"/>
      </rPr>
      <t>In accordance with para. 82(f) of the MPGs</t>
    </r>
    <r>
      <rPr>
        <sz val="11"/>
        <color indexed="8"/>
        <rFont val="Calibri"/>
        <family val="2"/>
        <scheme val="minor"/>
      </rPr>
      <t>.</t>
    </r>
  </si>
  <si>
    <r>
      <rPr>
        <b/>
        <sz val="14"/>
        <color theme="1"/>
        <rFont val="Calibri"/>
        <family val="2"/>
        <scheme val="minor"/>
      </rPr>
      <t xml:space="preserve">9. Information on projections of greenhouse gas emissions and removals under a </t>
    </r>
    <r>
      <rPr>
        <b/>
        <sz val="14"/>
        <color theme="9"/>
        <rFont val="Calibri"/>
        <family val="2"/>
        <scheme val="minor"/>
      </rPr>
      <t>‘without measures’ scenario</t>
    </r>
    <r>
      <rPr>
        <b/>
        <vertAlign val="superscript"/>
        <sz val="14"/>
        <color theme="9"/>
        <rFont val="Calibri"/>
        <family val="2"/>
        <scheme val="minor"/>
      </rPr>
      <t>a,b</t>
    </r>
  </si>
  <si>
    <r>
      <rPr>
        <sz val="12"/>
        <color theme="1"/>
        <rFont val="Calibri"/>
        <family val="2"/>
        <scheme val="minor"/>
      </rPr>
      <t>Projections of GHG emissions and removals, (kt CO2 eq)</t>
    </r>
    <r>
      <rPr>
        <vertAlign val="superscript"/>
        <sz val="11"/>
        <color theme="1"/>
        <rFont val="Calibri"/>
        <family val="2"/>
        <scheme val="minor"/>
      </rPr>
      <t>c</t>
    </r>
  </si>
  <si>
    <r>
      <rPr>
        <sz val="11"/>
        <color theme="1"/>
        <rFont val="Calibri"/>
        <family val="2"/>
        <scheme val="minor"/>
      </rPr>
      <t>LULUCF</t>
    </r>
    <r>
      <rPr>
        <vertAlign val="superscript"/>
        <sz val="11"/>
        <color theme="1"/>
        <rFont val="Calibri (Body)"/>
        <charset val="134"/>
      </rPr>
      <t>e</t>
    </r>
  </si>
  <si>
    <r>
      <rPr>
        <vertAlign val="superscript"/>
        <sz val="11"/>
        <color rgb="FF000000"/>
        <rFont val="Calibri"/>
        <family val="2"/>
        <scheme val="minor"/>
      </rPr>
      <t xml:space="preserve">a </t>
    </r>
    <r>
      <rPr>
        <sz val="11"/>
        <color indexed="8"/>
        <rFont val="Calibri"/>
        <family val="2"/>
        <scheme val="minor"/>
      </rPr>
      <t xml:space="preserve">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 xml:space="preserve">b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c</t>
    </r>
    <r>
      <rPr>
        <i/>
        <sz val="11"/>
        <color indexed="8"/>
        <rFont val="Calibri"/>
        <family val="2"/>
        <scheme val="minor"/>
      </rPr>
      <t xml:space="preserve"> </t>
    </r>
    <r>
      <rPr>
        <sz val="11"/>
        <color indexed="8"/>
        <rFont val="Calibri"/>
        <family val="2"/>
        <scheme val="minor"/>
      </rPr>
      <t>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r>
      <rPr>
        <vertAlign val="superscript"/>
        <sz val="11"/>
        <color rgb="FF000000"/>
        <rFont val="Calibri"/>
        <family val="2"/>
        <scheme val="minor"/>
      </rPr>
      <t xml:space="preserve">
</t>
    </r>
    <r>
      <rPr>
        <i/>
        <vertAlign val="superscript"/>
        <sz val="11"/>
        <color rgb="FF000000"/>
        <rFont val="Calibri"/>
        <family val="2"/>
        <scheme val="minor"/>
      </rPr>
      <t xml:space="preserve">d </t>
    </r>
    <r>
      <rPr>
        <sz val="11"/>
        <color rgb="FF000000"/>
        <rFont val="Calibri"/>
        <family val="2"/>
        <scheme val="minor"/>
      </rPr>
      <t>In accordance with para. 82(f) of the MPGs</t>
    </r>
    <r>
      <rPr>
        <sz val="11"/>
        <color indexed="8"/>
        <rFont val="Calibri"/>
        <family val="2"/>
        <scheme val="minor"/>
      </rPr>
      <t>.</t>
    </r>
  </si>
  <si>
    <t>e The emission of FOLU in the inventory has been adjusted to follow category defined in the ENDC as well as some of EFs</t>
  </si>
  <si>
    <r>
      <rPr>
        <b/>
        <sz val="14"/>
        <color theme="1"/>
        <rFont val="Calibri"/>
        <family val="2"/>
        <scheme val="minor"/>
      </rPr>
      <t>10. Projections of key indicators</t>
    </r>
    <r>
      <rPr>
        <b/>
        <vertAlign val="superscript"/>
        <sz val="14"/>
        <color theme="1"/>
        <rFont val="Calibri"/>
        <family val="2"/>
        <scheme val="minor"/>
      </rPr>
      <t>a,b</t>
    </r>
  </si>
  <si>
    <r>
      <rPr>
        <sz val="12"/>
        <color theme="1"/>
        <rFont val="Calibri"/>
        <family val="2"/>
        <scheme val="minor"/>
      </rPr>
      <t>Key indicator(s):</t>
    </r>
    <r>
      <rPr>
        <vertAlign val="superscript"/>
        <sz val="12"/>
        <color theme="1"/>
        <rFont val="Calibri"/>
        <family val="2"/>
        <scheme val="minor"/>
      </rPr>
      <t>c</t>
    </r>
  </si>
  <si>
    <t>Most recent year in the Party’s
national inventory report, or the most recent year for which data is available</t>
  </si>
  <si>
    <r>
      <rPr>
        <sz val="12"/>
        <color theme="1"/>
        <rFont val="Calibri"/>
        <family val="2"/>
        <scheme val="minor"/>
      </rPr>
      <t>Projections of key indicators</t>
    </r>
    <r>
      <rPr>
        <vertAlign val="superscript"/>
        <sz val="12"/>
        <color theme="1"/>
        <rFont val="Calibri"/>
        <family val="2"/>
        <scheme val="minor"/>
      </rPr>
      <t>d</t>
    </r>
  </si>
  <si>
    <t>Total GHG Emissions</t>
  </si>
  <si>
    <r>
      <rPr>
        <i/>
        <sz val="11"/>
        <color indexed="8"/>
        <rFont val="Calibri"/>
        <family val="2"/>
        <scheme val="minor"/>
      </rPr>
      <t>Note</t>
    </r>
    <r>
      <rPr>
        <sz val="11"/>
        <color indexed="8"/>
        <rFont val="Calibri"/>
        <family val="2"/>
        <scheme val="minor"/>
      </rPr>
      <t xml:space="preserve">: The Party could add rows for each additional key indicator.
</t>
    </r>
    <r>
      <rPr>
        <vertAlign val="superscript"/>
        <sz val="11"/>
        <color rgb="FF000000"/>
        <rFont val="Calibri"/>
        <family val="2"/>
        <scheme val="minor"/>
      </rPr>
      <t>a</t>
    </r>
    <r>
      <rPr>
        <sz val="11"/>
        <color indexed="8"/>
        <rFont val="Calibri"/>
        <family val="2"/>
        <scheme val="minor"/>
      </rPr>
      <t xml:space="preserve"> Each Party shall report projections pursuant to paras. 93–101 of the MPGs; those developing country Parties that need flexibility in the light of their capacities are instead encouraged to report such projections (para. 92 of the MPGs).
</t>
    </r>
    <r>
      <rPr>
        <i/>
        <vertAlign val="superscript"/>
        <sz val="11"/>
        <color rgb="FF000000"/>
        <rFont val="Calibri"/>
        <family val="2"/>
        <scheme val="minor"/>
      </rPr>
      <t>b</t>
    </r>
    <r>
      <rPr>
        <i/>
        <sz val="11"/>
        <color indexed="8"/>
        <rFont val="Calibri"/>
        <family val="2"/>
        <scheme val="minor"/>
      </rPr>
      <t xml:space="preserve">   </t>
    </r>
    <r>
      <rPr>
        <sz val="11"/>
        <color indexed="8"/>
        <rFont val="Calibri"/>
        <family val="2"/>
        <scheme val="minor"/>
      </rPr>
      <t xml:space="preserve">Those developing country Parties that need flexibility in the light of their capacities with respect paras. 93–101 of the MPGs can instead report using a less detailed methodology or coverage (para. 102 of the MPGs).
</t>
    </r>
    <r>
      <rPr>
        <i/>
        <vertAlign val="superscript"/>
        <sz val="11"/>
        <color rgb="FF000000"/>
        <rFont val="Calibri"/>
        <family val="2"/>
        <scheme val="minor"/>
      </rPr>
      <t>c</t>
    </r>
    <r>
      <rPr>
        <i/>
        <sz val="11"/>
        <color indexed="8"/>
        <rFont val="Calibri"/>
        <family val="2"/>
        <scheme val="minor"/>
      </rPr>
      <t xml:space="preserve">   </t>
    </r>
    <r>
      <rPr>
        <sz val="11"/>
        <color indexed="8"/>
        <rFont val="Calibri"/>
        <family val="2"/>
        <scheme val="minor"/>
      </rPr>
      <t xml:space="preserve">Each Party shall also provide projections of key indicators to determine progress towards its NDC under Article 4 of the Paris Agreement (para. 97 of the MPGs).
</t>
    </r>
    <r>
      <rPr>
        <i/>
        <vertAlign val="superscript"/>
        <sz val="11"/>
        <color rgb="FF000000"/>
        <rFont val="Calibri"/>
        <family val="2"/>
        <scheme val="minor"/>
      </rPr>
      <t>d</t>
    </r>
    <r>
      <rPr>
        <i/>
        <sz val="11"/>
        <color indexed="8"/>
        <rFont val="Calibri"/>
        <family val="2"/>
        <scheme val="minor"/>
      </rPr>
      <t xml:space="preserve">   </t>
    </r>
    <r>
      <rPr>
        <sz val="11"/>
        <color indexed="8"/>
        <rFont val="Calibri"/>
        <family val="2"/>
        <scheme val="minor"/>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</si>
  <si>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rPr>
        <b/>
        <sz val="14"/>
        <color theme="1"/>
        <rFont val="Calibri"/>
        <family val="2"/>
        <scheme val="minor"/>
      </rPr>
      <t>11. Key underlying assumptions and parameters used for projections</t>
    </r>
    <r>
      <rPr>
        <b/>
        <vertAlign val="superscript"/>
        <sz val="14"/>
        <color theme="1"/>
        <rFont val="Calibri"/>
        <family val="2"/>
        <scheme val="minor"/>
      </rPr>
      <t>a,b</t>
    </r>
  </si>
  <si>
    <r>
      <rPr>
        <sz val="12"/>
        <color theme="1"/>
        <rFont val="Calibri"/>
        <family val="2"/>
        <scheme val="minor"/>
      </rPr>
      <t>Key underlying assumptions and parameters:</t>
    </r>
    <r>
      <rPr>
        <vertAlign val="superscript"/>
        <sz val="12"/>
        <color theme="1"/>
        <rFont val="Calibri"/>
        <family val="2"/>
        <scheme val="minor"/>
      </rPr>
      <t>c</t>
    </r>
  </si>
  <si>
    <r>
      <rPr>
        <sz val="12"/>
        <color theme="1"/>
        <rFont val="Calibri"/>
        <family val="2"/>
        <scheme val="minor"/>
      </rPr>
      <t>Projections of key underlying assumptions and parameters</t>
    </r>
    <r>
      <rPr>
        <vertAlign val="superscript"/>
        <sz val="12"/>
        <color theme="1"/>
        <rFont val="Calibri"/>
        <family val="2"/>
        <scheme val="minor"/>
      </rPr>
      <t>d</t>
    </r>
  </si>
  <si>
    <t>Population</t>
  </si>
  <si>
    <t>people</t>
  </si>
  <si>
    <t>GDP (at 2010 constant price)</t>
  </si>
  <si>
    <t>Million rupiah</t>
  </si>
  <si>
    <t>1. Energy Sector</t>
  </si>
  <si>
    <t>1.A. Power</t>
  </si>
  <si>
    <t xml:space="preserve">        Implementation of CCT power plant</t>
  </si>
  <si>
    <t>MW</t>
  </si>
  <si>
    <t xml:space="preserve">        Implementation of PLT Gas (PLTG/GU)</t>
  </si>
  <si>
    <t xml:space="preserve">        Implementation of Energy management in power plants</t>
  </si>
  <si>
    <t>ktoe</t>
  </si>
  <si>
    <t xml:space="preserve">        The use of renewable energy inline with RUPTL (2021-2030)</t>
  </si>
  <si>
    <t xml:space="preserve">        </t>
  </si>
  <si>
    <t xml:space="preserve">        Implementation of Solar rooftop, PLTS Wilus, PLTA Wilus, PLT EBT Off grid</t>
  </si>
  <si>
    <t xml:space="preserve">        Direct utilization of biomass and biogas in off-grid plants</t>
  </si>
  <si>
    <t xml:space="preserve">        Implementation of co-firing biomass</t>
  </si>
  <si>
    <t>Million ton</t>
  </si>
  <si>
    <t xml:space="preserve">1.B. Industry </t>
  </si>
  <si>
    <t xml:space="preserve">        Energy management in Industry</t>
  </si>
  <si>
    <t xml:space="preserve">        Co-processing alternative fuels in Industry</t>
  </si>
  <si>
    <t>PJ</t>
  </si>
  <si>
    <t>1.C. Transportation</t>
  </si>
  <si>
    <t xml:space="preserve">        Target number of KRL passengers</t>
  </si>
  <si>
    <t>Passenger/day</t>
  </si>
  <si>
    <t xml:space="preserve">        Electric vehicles </t>
  </si>
  <si>
    <t xml:space="preserve">        Electric motor bike </t>
  </si>
  <si>
    <t>Million units</t>
  </si>
  <si>
    <t xml:space="preserve">        Fuel Switching BBM (RON 92)</t>
  </si>
  <si>
    <t xml:space="preserve">        Fuel Switching BBM (RON 98)</t>
  </si>
  <si>
    <t>Million kL</t>
  </si>
  <si>
    <t xml:space="preserve">        Fuel Switching BBM (RON 90)</t>
  </si>
  <si>
    <t xml:space="preserve">        Biofuel (included industry, commercial and other sectors)</t>
  </si>
  <si>
    <t xml:space="preserve">        Biogasoline E5</t>
  </si>
  <si>
    <t>1.D. Residential  &amp; Commercial</t>
  </si>
  <si>
    <t xml:space="preserve">        Building energy management</t>
  </si>
  <si>
    <t xml:space="preserve">        Increased efficiency of electrical equipment</t>
  </si>
  <si>
    <t xml:space="preserve">        Efficient cooking equipment</t>
  </si>
  <si>
    <t>Million Unit</t>
  </si>
  <si>
    <t xml:space="preserve">        Kerosene to LPG Conversion</t>
  </si>
  <si>
    <t>GWh</t>
  </si>
  <si>
    <t xml:space="preserve">        Gas Network (JARGAS)</t>
  </si>
  <si>
    <t>Million Tons</t>
  </si>
  <si>
    <t xml:space="preserve">        Energy Efficient Street Lights</t>
  </si>
  <si>
    <t>Million households</t>
  </si>
  <si>
    <t>2. IPPU Sector</t>
  </si>
  <si>
    <t>2.A Mineral Industry</t>
  </si>
  <si>
    <t>Ton</t>
  </si>
  <si>
    <t>Lime Production</t>
  </si>
  <si>
    <t>Glass Production</t>
  </si>
  <si>
    <t>Other Process Uses of Carbonates</t>
  </si>
  <si>
    <t>2.B Chemical Industry</t>
  </si>
  <si>
    <t>Ammonia Production</t>
  </si>
  <si>
    <t>Nitric Acid Production</t>
  </si>
  <si>
    <t>Carbide Production</t>
  </si>
  <si>
    <t>Petrochemical and Carbon Black Production</t>
  </si>
  <si>
    <t>2.C Metal Industry</t>
  </si>
  <si>
    <t>Iron and Steel Production</t>
  </si>
  <si>
    <t>Alumunium Production</t>
  </si>
  <si>
    <t>Lead Production</t>
  </si>
  <si>
    <t>Zinc Production</t>
  </si>
  <si>
    <t>2.H Other</t>
  </si>
  <si>
    <t>Pulp and Paper Industry</t>
  </si>
  <si>
    <t>Food and Beverages Industry</t>
  </si>
  <si>
    <t>3. Agriculture</t>
  </si>
  <si>
    <t>Number of animals get feed supplement</t>
  </si>
  <si>
    <t>Number of animals in which the manure used for biogas</t>
  </si>
  <si>
    <t>heads</t>
  </si>
  <si>
    <t>Rice cultivation that use low emission varieties</t>
  </si>
  <si>
    <t>Rice cultivation that apply water use efficiency technology</t>
  </si>
  <si>
    <t>ha</t>
  </si>
  <si>
    <t>Application of organic fertilizer to croplands</t>
  </si>
  <si>
    <t>ton</t>
  </si>
  <si>
    <t>Deforested area (Cumulative from 2013)</t>
  </si>
  <si>
    <t>Degraded forest area (Cumulative from 2013)</t>
  </si>
  <si>
    <t>kha</t>
  </si>
  <si>
    <t>Implementation of SFM (Cumulative from 2011)</t>
  </si>
  <si>
    <t>Establishment of Timber Plantation (Cumulative from 2011)</t>
  </si>
  <si>
    <t>Land rehabilitation without rotation (Cumulative from 2011)</t>
  </si>
  <si>
    <t>Land rehabilitation with rotation (Cumulative from 2011)</t>
  </si>
  <si>
    <t>Peat restoration (Cumulative from 2011)</t>
  </si>
  <si>
    <t>Peat water management (Cumulative from 2011)</t>
  </si>
  <si>
    <t>5. Mitigation in Waste Sector</t>
  </si>
  <si>
    <t>Domestic Solid Waste Sub-Sector (updated projection)</t>
  </si>
  <si>
    <t>Composting</t>
  </si>
  <si>
    <t>3R paper</t>
  </si>
  <si>
    <t>LFG recovery</t>
  </si>
  <si>
    <t>PLTSa/RDF/SRF</t>
  </si>
  <si>
    <t>Thousand Ton CH4</t>
  </si>
  <si>
    <t>Other treatment without emission</t>
  </si>
  <si>
    <t>Landfilled MSW</t>
  </si>
  <si>
    <t>Open Burned MSW</t>
  </si>
  <si>
    <t>Other untreated</t>
  </si>
  <si>
    <t>Domestic Liquid Waste Sub-Sector (updated projections)</t>
  </si>
  <si>
    <t>IPAL integrated/regional (including communal from statistics and/or facilities)</t>
  </si>
  <si>
    <t>Biodigester</t>
  </si>
  <si>
    <t>Million Capita</t>
  </si>
  <si>
    <t>Industrial Waste Sub-Sector</t>
  </si>
  <si>
    <t>m3</t>
  </si>
  <si>
    <t>Recovery dan utilization of methane (biogas)</t>
  </si>
  <si>
    <t>Removal dan utilization of sludge</t>
  </si>
  <si>
    <t>Thousand Ton COD</t>
  </si>
  <si>
    <r>
      <rPr>
        <i/>
        <sz val="9"/>
        <color rgb="FF000000"/>
        <rFont val="Times New Roman"/>
        <family val="1"/>
      </rPr>
      <t>Note</t>
    </r>
    <r>
      <rPr>
        <sz val="9"/>
        <color rgb="FF000000"/>
        <rFont val="Times New Roman"/>
        <family val="1"/>
      </rPr>
      <t>:</t>
    </r>
    <r>
      <rPr>
        <i/>
        <sz val="9"/>
        <color rgb="FF000000"/>
        <rFont val="Times New Roman"/>
        <family val="1"/>
      </rPr>
      <t xml:space="preserve"> </t>
    </r>
    <r>
      <rPr>
        <sz val="9"/>
        <color rgb="FF000000"/>
        <rFont val="Times New Roman"/>
        <family val="1"/>
      </rPr>
      <t xml:space="preserve">The Party could add rows for each additional key underlying assumptions and parameters.    </t>
    </r>
  </si>
  <si>
    <r>
      <rPr>
        <i/>
        <vertAlign val="superscript"/>
        <sz val="9"/>
        <color rgb="FF000000"/>
        <rFont val="Times New Roman"/>
        <family val="1"/>
      </rPr>
      <t>a</t>
    </r>
    <r>
      <rPr>
        <vertAlign val="superscript"/>
        <sz val="9"/>
        <color rgb="FF000000"/>
        <rFont val="Times New Roman"/>
        <family val="1"/>
      </rPr>
      <t xml:space="preserve">   </t>
    </r>
    <r>
      <rPr>
        <sz val="9"/>
        <color rgb="FF000000"/>
        <rFont val="Times New Roman"/>
        <family val="1"/>
      </rPr>
      <t xml:space="preserve"> Each Party shall report projections pursuant to paras. 93–101 of the MPGs; those developing country Parties that need flexibility in the light of their capacities are instead encouraged to report such projections (para. 92 of the MPGs).</t>
    </r>
  </si>
  <si>
    <r>
      <rPr>
        <i/>
        <vertAlign val="superscript"/>
        <sz val="9"/>
        <color rgb="FF000000"/>
        <rFont val="Times New Roman"/>
        <family val="1"/>
      </rPr>
      <t>b</t>
    </r>
    <r>
      <rPr>
        <vertAlign val="superscript"/>
        <sz val="9"/>
        <color rgb="FF000000"/>
        <rFont val="Times New Roman"/>
        <family val="1"/>
      </rPr>
      <t xml:space="preserve">   </t>
    </r>
    <r>
      <rPr>
        <sz val="9"/>
        <color rgb="FF000000"/>
        <rFont val="Times New Roman"/>
        <family val="1"/>
      </rPr>
      <t xml:space="preserve"> Those developing country Parties that need flexibility in the light of their capacities with respect to paragraphs 93–101 of the MPGs can instead report using a less detailed methodology or coverage (para. 102 of the MPGs). </t>
    </r>
  </si>
  <si>
    <r>
      <rPr>
        <i/>
        <vertAlign val="superscript"/>
        <sz val="9"/>
        <color rgb="FF000000"/>
        <rFont val="Times New Roman"/>
        <family val="1"/>
      </rPr>
      <t>c</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</si>
  <si>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rPr>
        <i/>
        <vertAlign val="superscript"/>
        <sz val="9"/>
        <color rgb="FF000000"/>
        <rFont val="Times New Roman"/>
        <family val="1"/>
      </rPr>
      <t>d</t>
    </r>
    <r>
      <rPr>
        <vertAlign val="superscript"/>
        <sz val="9"/>
        <color rgb="FF000000"/>
        <rFont val="Times New Roman"/>
        <family val="1"/>
      </rPr>
      <t xml:space="preserve">   </t>
    </r>
    <r>
      <rPr>
        <sz val="9"/>
        <color rgb="FF000000"/>
        <rFont val="Times New Roman"/>
        <family val="1"/>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 </t>
    </r>
    <r>
      <rPr>
        <sz val="9"/>
        <color rgb="FFFF0000"/>
        <rFont val="Times New Roman"/>
        <family val="1"/>
      </rPr>
      <t>The projection refers to the unconditional scenario )mith measures scenario-Table 7).</t>
    </r>
    <r>
      <rPr>
        <i/>
        <vertAlign val="superscript"/>
        <sz val="9"/>
        <color rgb="FFFF0000"/>
        <rFont val="Times New Roman"/>
        <family val="1"/>
      </rPr>
      <t xml:space="preserve">  </t>
    </r>
  </si>
  <si>
    <r>
      <rPr>
        <b/>
        <sz val="14"/>
        <color theme="1"/>
        <rFont val="Calibri"/>
        <family val="2"/>
        <scheme val="minor"/>
      </rPr>
      <t>12. Information necessary to track progress on the implementation and achievement of the domestic policies and measures implemented to address the social and economic consequences of response measures</t>
    </r>
    <r>
      <rPr>
        <b/>
        <vertAlign val="superscript"/>
        <sz val="14"/>
        <color theme="1"/>
        <rFont val="Calibri"/>
        <family val="2"/>
        <scheme val="minor"/>
      </rPr>
      <t>a</t>
    </r>
  </si>
  <si>
    <r>
      <rPr>
        <sz val="12"/>
        <color theme="1"/>
        <rFont val="Calibri"/>
        <family val="2"/>
        <scheme val="minor"/>
      </rPr>
      <t>Sectors and activities associated with the
response measures</t>
    </r>
    <r>
      <rPr>
        <vertAlign val="superscript"/>
        <sz val="12"/>
        <color theme="1"/>
        <rFont val="Calibri"/>
        <family val="2"/>
        <scheme val="minor"/>
      </rPr>
      <t>b</t>
    </r>
  </si>
  <si>
    <r>
      <rPr>
        <sz val="12"/>
        <color theme="1"/>
        <rFont val="Calibri"/>
        <family val="2"/>
        <scheme val="minor"/>
      </rPr>
      <t>Social and economic consequences of the response measures</t>
    </r>
    <r>
      <rPr>
        <vertAlign val="superscript"/>
        <sz val="12"/>
        <color theme="1"/>
        <rFont val="Calibri"/>
        <family val="2"/>
        <scheme val="minor"/>
      </rPr>
      <t>c</t>
    </r>
  </si>
  <si>
    <r>
      <rPr>
        <sz val="12"/>
        <color theme="1"/>
        <rFont val="Calibri"/>
        <family val="2"/>
        <scheme val="minor"/>
      </rPr>
      <t>Challenges in and barriers to addressing the consequences</t>
    </r>
    <r>
      <rPr>
        <vertAlign val="superscript"/>
        <sz val="12"/>
        <color theme="1"/>
        <rFont val="Calibri"/>
        <family val="2"/>
        <scheme val="minor"/>
      </rPr>
      <t>d</t>
    </r>
  </si>
  <si>
    <r>
      <rPr>
        <sz val="12"/>
        <color theme="1"/>
        <rFont val="Calibri"/>
        <family val="2"/>
        <scheme val="minor"/>
      </rPr>
      <t>Actions to address the consequences</t>
    </r>
    <r>
      <rPr>
        <vertAlign val="superscript"/>
        <sz val="12"/>
        <color theme="1"/>
        <rFont val="Calibri"/>
        <family val="2"/>
        <scheme val="minor"/>
      </rPr>
      <t>e</t>
    </r>
  </si>
  <si>
    <r>
      <rPr>
        <vertAlign val="superscript"/>
        <sz val="11"/>
        <color theme="1"/>
        <rFont val="Calibri"/>
        <family val="2"/>
        <scheme val="minor"/>
      </rPr>
      <t>a</t>
    </r>
    <r>
      <rPr>
        <sz val="11"/>
        <color theme="1"/>
        <rFont val="Calibri"/>
        <family val="2"/>
        <scheme val="minor"/>
      </rPr>
      <t xml:space="preserve"> Each Party with an NDC under Article 4 that consists of adaptation actions and/or economic diversification plans resulting in mitigation co-benefits consistent with Article 4, para. 7, of the Paris Agreement shall provide the information necessary to track progress on the implementation and achievement of the domestic policies and measures implemented to address the social and economic consequences of response measures (para. 78 of the MPGs).
</t>
    </r>
    <r>
      <rPr>
        <vertAlign val="superscript"/>
        <sz val="11"/>
        <color theme="1"/>
        <rFont val="Calibri"/>
        <family val="2"/>
        <scheme val="minor"/>
      </rPr>
      <t>b</t>
    </r>
    <r>
      <rPr>
        <sz val="11"/>
        <color theme="1"/>
        <rFont val="Calibri"/>
        <family val="2"/>
        <scheme val="minor"/>
      </rPr>
      <t xml:space="preserve"> In accordance with para. 78(a) of the MPGs.
</t>
    </r>
    <r>
      <rPr>
        <vertAlign val="superscript"/>
        <sz val="11"/>
        <color theme="1"/>
        <rFont val="Calibri"/>
        <family val="2"/>
        <scheme val="minor"/>
      </rPr>
      <t>c</t>
    </r>
    <r>
      <rPr>
        <sz val="11"/>
        <color theme="1"/>
        <rFont val="Calibri"/>
        <family val="2"/>
        <scheme val="minor"/>
      </rPr>
      <t xml:space="preserve"> In accordance with para. 78(b) of the MPGs.
</t>
    </r>
    <r>
      <rPr>
        <vertAlign val="superscript"/>
        <sz val="11"/>
        <color theme="1"/>
        <rFont val="Calibri"/>
        <family val="2"/>
        <scheme val="minor"/>
      </rPr>
      <t>d</t>
    </r>
    <r>
      <rPr>
        <sz val="11"/>
        <color theme="1"/>
        <rFont val="Calibri"/>
        <family val="2"/>
        <scheme val="minor"/>
      </rPr>
      <t xml:space="preserve"> In accordance with para. 78(c) of the MPGs.
</t>
    </r>
    <r>
      <rPr>
        <vertAlign val="superscript"/>
        <sz val="11"/>
        <color theme="1"/>
        <rFont val="Calibri"/>
        <family val="2"/>
        <scheme val="minor"/>
      </rPr>
      <t>e</t>
    </r>
    <r>
      <rPr>
        <sz val="11"/>
        <color theme="1"/>
        <rFont val="Calibri"/>
        <family val="2"/>
        <scheme val="minor"/>
      </rPr>
      <t xml:space="preserve"> In accordance with para. 78(d) of the MPGs.</t>
    </r>
  </si>
  <si>
    <t>Description of a Party’s nationally determined contribution under Article 4 of the Paris Agreement, including updates</t>
  </si>
  <si>
    <t>Description</t>
  </si>
  <si>
    <r>
      <rPr>
        <sz val="11"/>
        <color theme="1"/>
        <rFont val="Calibri"/>
        <family val="2"/>
        <scheme val="minor"/>
      </rPr>
      <t>Target(s) and description, including target type(s), as applicable</t>
    </r>
    <r>
      <rPr>
        <vertAlign val="superscript"/>
        <sz val="11"/>
        <color theme="1"/>
        <rFont val="Calibri"/>
        <family val="2"/>
        <scheme val="minor"/>
      </rPr>
      <t>b, c</t>
    </r>
  </si>
  <si>
    <t>Emission reduction relative to Business as Usual (BAU) baseline. With measures (CM1), the level of emission in 2030 will be 30.62 % below the BaU, and with additional measures, it will be 38.71% below the BaU</t>
  </si>
  <si>
    <t>Target year(s) or period(s), and whether they are single-year or multi-year target(s), as applicable</t>
  </si>
  <si>
    <t>To reach the 2030 emission reduction target, the implementation of measures is targeted to reduce emission to certain level below the BaU emissions from 2011-2030.</t>
  </si>
  <si>
    <t>Reference point(s), level(s), baseline(s), base year(s) or starting point(s), and their respective value(s), as applicable</t>
  </si>
  <si>
    <t>Base year: GHG Emission Level 2010 of 1,029 Mt CO2e; BAU scenario for 2030: net emissions balance of 2,554 Mt CO2 eq.</t>
  </si>
  <si>
    <t>Time frame(s) and/or periods for implementation, as applicable</t>
  </si>
  <si>
    <t xml:space="preserve">2011 - 2030 </t>
  </si>
  <si>
    <t>Scope and coverage, including, as relevant, sectors, categories, activities, sources and sinks, pools and gases, as applicable</t>
  </si>
  <si>
    <t>- The objectives include all sectors of the inventory: energy, IPPU, agriculture, FOLU &amp; waste.
- Scope of gasses are Carbon Dioxide (CO2), Methane (CH4), Nitrous Oxide (N2O), PFC
- For FOLU the pools being included are living biomass, and soil carbon for peatland</t>
  </si>
  <si>
    <t>Intention to use cooperative approaches that involve the use of ITMOs under Article 6 towards NDCs under Article 4 of the Paris Agreement, as applicable</t>
  </si>
  <si>
    <t>Indonesia plans to use cooperative approaches to increase its emission reduction ambitions under conditional target (CM2). Policies and regulations are still being developed.</t>
  </si>
  <si>
    <r>
      <rPr>
        <sz val="11"/>
        <color theme="1"/>
        <rFont val="Calibri"/>
        <family val="2"/>
        <scheme val="minor"/>
      </rPr>
      <t>Any updates or clarifications of previously reported information, as applicable</t>
    </r>
    <r>
      <rPr>
        <vertAlign val="superscript"/>
        <sz val="11"/>
        <color theme="1"/>
        <rFont val="Calibri"/>
        <family val="2"/>
        <scheme val="minor"/>
      </rPr>
      <t>d</t>
    </r>
  </si>
  <si>
    <r>
      <rPr>
        <sz val="11"/>
        <color theme="1"/>
        <rFont val="Calibri"/>
        <family val="2"/>
        <scheme val="minor"/>
      </rPr>
      <t xml:space="preserve">Note: This table is to be used by Parties on a voluntary basis.
</t>
    </r>
    <r>
      <rPr>
        <vertAlign val="superscript"/>
        <sz val="11"/>
        <color theme="1"/>
        <rFont val="Calibri"/>
        <family val="2"/>
        <scheme val="minor"/>
      </rPr>
      <t>a</t>
    </r>
    <r>
      <rPr>
        <sz val="11"/>
        <color theme="1"/>
        <rFont val="Calibri"/>
        <family val="2"/>
        <scheme val="minor"/>
      </rPr>
      <t xml:space="preserve"> Each Party shall provide a description of its NDC under Article 4, against which progress will be tracked. The information provided shall include required information, as applicable, including any updates to information previously provided (para. 64 of the MPGs).
</t>
    </r>
    <r>
      <rPr>
        <vertAlign val="superscript"/>
        <sz val="11"/>
        <color theme="1"/>
        <rFont val="Calibri"/>
        <family val="2"/>
        <scheme val="minor"/>
      </rPr>
      <t>b</t>
    </r>
    <r>
      <rPr>
        <sz val="11"/>
        <color theme="1"/>
        <rFont val="Calibri"/>
        <family val="2"/>
        <scheme val="minor"/>
      </rPr>
      <t xml:space="preserve"> For example: economy-wide absolute emission reduction, emission intensity reduction, emission reduction below a projected baseline, mitigation co-benefits of adaptation actions or economic diversification plans, policies and measures, and other (para. 64(a) of the MPGs).
</t>
    </r>
    <r>
      <rPr>
        <vertAlign val="superscript"/>
        <sz val="11"/>
        <color theme="1"/>
        <rFont val="Calibri"/>
        <family val="2"/>
        <scheme val="minor"/>
      </rPr>
      <t>c</t>
    </r>
    <r>
      <rPr>
        <sz val="11"/>
        <color theme="1"/>
        <rFont val="Calibri"/>
        <family val="2"/>
        <scheme val="minor"/>
      </rPr>
      <t xml:space="preserve"> Parties with both unconditional and conditional targets in their NDC may add a row to the table to describe conditional targets.
</t>
    </r>
    <r>
      <rPr>
        <vertAlign val="superscript"/>
        <sz val="11"/>
        <color theme="1"/>
        <rFont val="Calibri"/>
        <family val="2"/>
        <scheme val="minor"/>
      </rPr>
      <t>d</t>
    </r>
    <r>
      <rPr>
        <sz val="11"/>
        <color theme="1"/>
        <rFont val="Calibri"/>
        <family val="2"/>
        <scheme val="minor"/>
      </rPr>
      <t xml:space="preserve"> For example: recalculation of previously reported inventory data, or greater detail on methodologies or use of cooperative approaches (para. 64(g) of the MPGs).</t>
    </r>
  </si>
  <si>
    <r>
      <t xml:space="preserve">Name </t>
    </r>
    <r>
      <rPr>
        <vertAlign val="superscript"/>
        <sz val="12"/>
        <color theme="1"/>
        <rFont val="Calibri"/>
        <family val="2"/>
        <scheme val="minor"/>
      </rPr>
      <t>(c)</t>
    </r>
  </si>
  <si>
    <r>
      <t>Description</t>
    </r>
    <r>
      <rPr>
        <vertAlign val="superscript"/>
        <sz val="12"/>
        <color theme="1"/>
        <rFont val="Calibri"/>
        <family val="2"/>
        <scheme val="minor"/>
      </rPr>
      <t xml:space="preserve"> (d,e, f)</t>
    </r>
  </si>
  <si>
    <r>
      <t>Type of instrument</t>
    </r>
    <r>
      <rPr>
        <vertAlign val="superscript"/>
        <sz val="12"/>
        <color theme="1"/>
        <rFont val="Calibri"/>
        <family val="2"/>
        <scheme val="minor"/>
      </rPr>
      <t xml:space="preserve"> (g)</t>
    </r>
  </si>
  <si>
    <r>
      <t>Status</t>
    </r>
    <r>
      <rPr>
        <vertAlign val="superscript"/>
        <sz val="12"/>
        <color theme="1"/>
        <rFont val="Calibri"/>
        <family val="2"/>
        <scheme val="minor"/>
      </rPr>
      <t xml:space="preserve"> (h)</t>
    </r>
  </si>
  <si>
    <r>
      <t xml:space="preserve">Sector(s) affected </t>
    </r>
    <r>
      <rPr>
        <vertAlign val="superscript"/>
        <sz val="12"/>
        <color theme="1"/>
        <rFont val="Calibri"/>
        <family val="2"/>
        <scheme val="minor"/>
      </rPr>
      <t>(i)</t>
    </r>
  </si>
  <si>
    <r>
      <t>Estimates of GHG emission reductions (kt CO</t>
    </r>
    <r>
      <rPr>
        <vertAlign val="subscript"/>
        <sz val="12"/>
        <color theme="1"/>
        <rFont val="Calibri"/>
        <family val="2"/>
        <scheme val="minor"/>
      </rPr>
      <t>2</t>
    </r>
    <r>
      <rPr>
        <sz val="12"/>
        <color theme="1"/>
        <rFont val="Calibri"/>
        <family val="2"/>
        <scheme val="minor"/>
      </rPr>
      <t>eq)</t>
    </r>
    <r>
      <rPr>
        <vertAlign val="superscript"/>
        <sz val="12"/>
        <color theme="1"/>
        <rFont val="Calibri"/>
        <family val="2"/>
        <scheme val="minor"/>
      </rPr>
      <t xml:space="preserve"> (j, k)</t>
    </r>
    <r>
      <rPr>
        <sz val="12"/>
        <color theme="1"/>
        <rFont val="Calibri"/>
        <family val="2"/>
        <scheme val="minor"/>
      </rPr>
      <t xml:space="preserve"> </t>
    </r>
  </si>
  <si>
    <r>
      <t xml:space="preserve">Energy Efficiency </t>
    </r>
    <r>
      <rPr>
        <b/>
        <vertAlign val="superscript"/>
        <sz val="12"/>
        <color theme="1"/>
        <rFont val="Calibri (Body)"/>
      </rPr>
      <t>l</t>
    </r>
  </si>
  <si>
    <r>
      <t xml:space="preserve">Renewable Energy </t>
    </r>
    <r>
      <rPr>
        <b/>
        <vertAlign val="superscript"/>
        <sz val="12"/>
        <color theme="1"/>
        <rFont val="Calibri (Body)"/>
      </rPr>
      <t>l</t>
    </r>
  </si>
  <si>
    <r>
      <t xml:space="preserve">Clean Technology of Power Plant </t>
    </r>
    <r>
      <rPr>
        <b/>
        <vertAlign val="superscript"/>
        <sz val="12"/>
        <color theme="1"/>
        <rFont val="Calibri (Body)"/>
      </rPr>
      <t>l</t>
    </r>
  </si>
  <si>
    <r>
      <t>IPPU</t>
    </r>
    <r>
      <rPr>
        <b/>
        <i/>
        <vertAlign val="superscript"/>
        <sz val="11"/>
        <color theme="1"/>
        <rFont val="Calibri (Body)"/>
      </rPr>
      <t xml:space="preserve"> l</t>
    </r>
  </si>
  <si>
    <r>
      <t>Municipal Solid Waste</t>
    </r>
    <r>
      <rPr>
        <b/>
        <i/>
        <vertAlign val="superscript"/>
        <sz val="11"/>
        <color theme="1"/>
        <rFont val="Calibri (Body)"/>
      </rPr>
      <t xml:space="preserve"> l</t>
    </r>
  </si>
  <si>
    <r>
      <t>Domestic Waste Treatment</t>
    </r>
    <r>
      <rPr>
        <b/>
        <i/>
        <vertAlign val="superscript"/>
        <sz val="11"/>
        <color theme="1"/>
        <rFont val="Calibri (Body)"/>
      </rPr>
      <t xml:space="preserve"> l</t>
    </r>
  </si>
  <si>
    <r>
      <t xml:space="preserve">Industrial Waste </t>
    </r>
    <r>
      <rPr>
        <b/>
        <i/>
        <vertAlign val="superscript"/>
        <sz val="11"/>
        <color theme="1"/>
        <rFont val="Calibri (Body)"/>
      </rPr>
      <t>l</t>
    </r>
  </si>
  <si>
    <r>
      <t xml:space="preserve">Agriculture </t>
    </r>
    <r>
      <rPr>
        <b/>
        <i/>
        <vertAlign val="superscript"/>
        <sz val="11"/>
        <color theme="1"/>
        <rFont val="Calibri (Body)"/>
      </rPr>
      <t>m</t>
    </r>
  </si>
  <si>
    <r>
      <t xml:space="preserve">Forest and Other Land Uses (FOLU) </t>
    </r>
    <r>
      <rPr>
        <b/>
        <i/>
        <vertAlign val="superscript"/>
        <sz val="11"/>
        <color theme="1"/>
        <rFont val="Calibri (Body)"/>
      </rPr>
      <t>m</t>
    </r>
  </si>
  <si>
    <r>
      <t xml:space="preserve">l </t>
    </r>
    <r>
      <rPr>
        <i/>
        <sz val="11"/>
        <color rgb="FF000000"/>
        <rFont val="Calibri"/>
        <family val="2"/>
      </rPr>
      <t>GWP used IPCC AR 2</t>
    </r>
    <r>
      <rPr>
        <i/>
        <vertAlign val="superscript"/>
        <sz val="11"/>
        <color rgb="FF000000"/>
        <rFont val="Calibri"/>
        <family val="2"/>
      </rPr>
      <t xml:space="preserve">, m </t>
    </r>
    <r>
      <rPr>
        <i/>
        <sz val="11"/>
        <color rgb="FF000000"/>
        <rFont val="Calibri"/>
        <family val="2"/>
      </rPr>
      <t>GWP used IPCC AR5</t>
    </r>
  </si>
  <si>
    <t>Clinker Production (BAU Low Scenario)</t>
  </si>
  <si>
    <t>Clinker Production (CM1 Target 2030 CF 70%)</t>
  </si>
  <si>
    <t>Clinker Production (CM2 Target 2030 CF 65%)</t>
  </si>
  <si>
    <t>2.D Non Energy Product from Fuels &amp; Slovents Use</t>
  </si>
  <si>
    <t>Lubricant Use</t>
  </si>
  <si>
    <t>TJ</t>
  </si>
  <si>
    <t>Paraffine Wax Use</t>
  </si>
  <si>
    <t>Heads</t>
  </si>
  <si>
    <r>
      <t>The projection of emission of ENDC is adjusted following the change in metrics (GWP) from IPCC 2</t>
    </r>
    <r>
      <rPr>
        <vertAlign val="superscript"/>
        <sz val="12"/>
        <color theme="1"/>
        <rFont val="Times New Roman"/>
        <family val="1"/>
      </rPr>
      <t>nd</t>
    </r>
    <r>
      <rPr>
        <sz val="12"/>
        <color theme="1"/>
        <rFont val="Times New Roman"/>
        <family val="1"/>
      </rPr>
      <t xml:space="preserve"> AR to IPCC 5</t>
    </r>
    <r>
      <rPr>
        <vertAlign val="superscript"/>
        <sz val="12"/>
        <color theme="1"/>
        <rFont val="Times New Roman"/>
        <family val="1"/>
      </rPr>
      <t>th</t>
    </r>
    <r>
      <rPr>
        <sz val="12"/>
        <color theme="1"/>
        <rFont val="Times New Roman"/>
        <family val="1"/>
      </rPr>
      <t xml:space="preserve"> AR and also the change in activity data and emission factors specific for the FOLU sector and waste</t>
    </r>
  </si>
  <si>
    <r>
      <t>4. Forest and Other Land Uses (FOLU)</t>
    </r>
    <r>
      <rPr>
        <b/>
        <vertAlign val="superscript"/>
        <sz val="11"/>
        <color theme="1"/>
        <rFont val="Calibri (Body)"/>
        <charset val="134"/>
      </rPr>
      <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</si>
</sst>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_-* #,##0_-;\-* #,##0_-;_-* &quot;-&quot;_-;_-@_-"/>
    <numFmt numFmtId="165" formatCode="_(* #,##0_);_(* \(#,##0\);_(* &quot;-&quot;??_);_(@_)"/>
    <numFmt numFmtId="166" formatCode="_(* #,##0.0_);_(* \(#,##0.0\);_(* &quot;-&quot;??_);_(@_)"/>
    <numFmt numFmtId="167" formatCode="#,##0.0"/>
    <numFmt numFmtId="168" formatCode="0.0"/>
    <numFmt numFmtId="169" formatCode="_(* #,##0.00_);_(* \(#,##0.00\);_(* &quot;-&quot;_);_(@_)"/>
    <numFmt numFmtId="170" formatCode="_(* #,##0.000_);_(* \(#,##0.000\);_(* &quot;-&quot;_);_(@_)"/>
    <numFmt numFmtId="171" formatCode="_(* #,##0.00000_);_(* \(#,##0.00000\);_(* &quot;-&quot;??_);_(@_)"/>
  </numFmts>
  <fonts count="110">
    <font>
      <sz val="11"/>
      <color theme="1"/>
      <name val="Calibri"/>
      <charset val="204"/>
      <scheme val="minor"/>
    </font>
    <font>
      <sz val="12"/>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2"/>
      <color rgb="FF000000"/>
      <name val="Times New Roman"/>
      <family val="1"/>
    </font>
    <font>
      <sz val="12"/>
      <color theme="1"/>
      <name val="Times New Roman"/>
      <family val="1"/>
    </font>
    <font>
      <sz val="11"/>
      <color theme="1"/>
      <name val="Calibri"/>
      <family val="2"/>
      <scheme val="minor"/>
    </font>
    <font>
      <b/>
      <sz val="14"/>
      <color theme="1"/>
      <name val="Calibri"/>
      <family val="2"/>
      <scheme val="minor"/>
    </font>
    <font>
      <sz val="12"/>
      <color theme="1"/>
      <name val="Calibri"/>
      <family val="2"/>
      <scheme val="minor"/>
    </font>
    <font>
      <sz val="14"/>
      <color rgb="FFFF0000"/>
      <name val="Calibri"/>
      <family val="2"/>
      <scheme val="minor"/>
    </font>
    <font>
      <sz val="12"/>
      <name val="Calibri"/>
      <family val="2"/>
      <scheme val="minor"/>
    </font>
    <font>
      <sz val="11"/>
      <name val="Calibri"/>
      <family val="2"/>
      <scheme val="minor"/>
    </font>
    <font>
      <b/>
      <sz val="11"/>
      <color theme="1"/>
      <name val="Calibri"/>
      <family val="2"/>
      <scheme val="minor"/>
    </font>
    <font>
      <sz val="10"/>
      <name val="Calibri"/>
      <family val="2"/>
      <scheme val="minor"/>
    </font>
    <font>
      <sz val="8"/>
      <color theme="1"/>
      <name val="Times New Roman"/>
      <family val="1"/>
    </font>
    <font>
      <sz val="9"/>
      <color rgb="FF000000"/>
      <name val="Times New Roman"/>
      <family val="1"/>
    </font>
    <font>
      <b/>
      <sz val="11"/>
      <color theme="1"/>
      <name val="Calibri"/>
      <family val="2"/>
      <scheme val="minor"/>
    </font>
    <font>
      <sz val="9"/>
      <color theme="1"/>
      <name val="Times New Roman"/>
      <family val="1"/>
    </font>
    <font>
      <sz val="11"/>
      <color indexed="8"/>
      <name val="Calibri"/>
      <family val="2"/>
      <scheme val="minor"/>
    </font>
    <font>
      <i/>
      <sz val="9"/>
      <color rgb="FF000000"/>
      <name val="Times New Roman"/>
      <family val="1"/>
    </font>
    <font>
      <vertAlign val="superscript"/>
      <sz val="9"/>
      <color rgb="FF000000"/>
      <name val="Times New Roman"/>
      <family val="1"/>
    </font>
    <font>
      <i/>
      <vertAlign val="superscript"/>
      <sz val="9"/>
      <color rgb="FF000000"/>
      <name val="Times New Roman"/>
      <family val="1"/>
    </font>
    <font>
      <i/>
      <sz val="11"/>
      <color indexed="8"/>
      <name val="Calibri"/>
      <family val="2"/>
      <scheme val="minor"/>
    </font>
    <font>
      <b/>
      <sz val="12"/>
      <color theme="1"/>
      <name val="Calibri"/>
      <family val="2"/>
      <scheme val="minor"/>
    </font>
    <font>
      <b/>
      <i/>
      <sz val="11"/>
      <color theme="1"/>
      <name val="Calibri"/>
      <family val="2"/>
      <scheme val="minor"/>
    </font>
    <font>
      <sz val="11"/>
      <name val="Calibri"/>
      <family val="2"/>
      <scheme val="minor"/>
    </font>
    <font>
      <vertAlign val="superscript"/>
      <sz val="14"/>
      <color rgb="FF000000"/>
      <name val="Calibri"/>
      <family val="2"/>
      <scheme val="minor"/>
    </font>
    <font>
      <sz val="14"/>
      <color theme="1"/>
      <name val="Calibri"/>
      <family val="2"/>
      <scheme val="minor"/>
    </font>
    <font>
      <i/>
      <sz val="12"/>
      <color theme="1"/>
      <name val="Calibri"/>
      <family val="2"/>
      <scheme val="minor"/>
    </font>
    <font>
      <sz val="9"/>
      <color indexed="8"/>
      <name val="Times New Roman"/>
      <family val="1"/>
    </font>
    <font>
      <sz val="12"/>
      <color theme="1"/>
      <name val="Calibri"/>
      <family val="2"/>
      <scheme val="minor"/>
    </font>
    <font>
      <b/>
      <sz val="9"/>
      <color theme="1"/>
      <name val="Times New Roman"/>
      <family val="1"/>
    </font>
    <font>
      <sz val="10"/>
      <color theme="1"/>
      <name val="Arial"/>
      <family val="2"/>
    </font>
    <font>
      <b/>
      <sz val="10"/>
      <color theme="1"/>
      <name val="Calibri"/>
      <family val="2"/>
      <scheme val="minor"/>
    </font>
    <font>
      <sz val="10"/>
      <color theme="1"/>
      <name val="Calibri"/>
      <family val="2"/>
      <scheme val="minor"/>
    </font>
    <font>
      <i/>
      <sz val="11"/>
      <color theme="1"/>
      <name val="Calibri"/>
      <family val="2"/>
      <scheme val="minor"/>
    </font>
    <font>
      <vertAlign val="superscript"/>
      <sz val="11"/>
      <color rgb="FF000000"/>
      <name val="Calibri"/>
      <family val="2"/>
    </font>
    <font>
      <i/>
      <vertAlign val="superscript"/>
      <sz val="11"/>
      <color rgb="FF000000"/>
      <name val="Calibri"/>
      <family val="2"/>
    </font>
    <font>
      <i/>
      <vertAlign val="superscript"/>
      <sz val="11"/>
      <color theme="1"/>
      <name val="Calibri"/>
      <family val="2"/>
      <scheme val="minor"/>
    </font>
    <font>
      <b/>
      <sz val="14"/>
      <name val="Calibri"/>
      <family val="2"/>
      <scheme val="minor"/>
    </font>
    <font>
      <b/>
      <sz val="10"/>
      <name val="Calibri"/>
      <family val="2"/>
      <scheme val="minor"/>
    </font>
    <font>
      <b/>
      <i/>
      <sz val="10"/>
      <name val="Calibri"/>
      <family val="2"/>
      <scheme val="minor"/>
    </font>
    <font>
      <b/>
      <sz val="11"/>
      <name val="Calibri"/>
      <family val="2"/>
      <scheme val="minor"/>
    </font>
    <font>
      <b/>
      <i/>
      <sz val="11"/>
      <name val="Calibri"/>
      <family val="2"/>
      <scheme val="minor"/>
    </font>
    <font>
      <sz val="10"/>
      <color theme="1"/>
      <name val="Calibri"/>
      <family val="2"/>
      <scheme val="minor"/>
    </font>
    <font>
      <sz val="10"/>
      <color theme="6" tint="-0.249977111117893"/>
      <name val="Calibri"/>
      <family val="2"/>
      <scheme val="minor"/>
    </font>
    <font>
      <u/>
      <sz val="10"/>
      <color theme="6" tint="-0.249977111117893"/>
      <name val="Calibri"/>
      <family val="2"/>
      <scheme val="minor"/>
    </font>
    <font>
      <vertAlign val="superscript"/>
      <sz val="10"/>
      <name val="Calibri (Body)"/>
      <charset val="134"/>
    </font>
    <font>
      <b/>
      <i/>
      <sz val="10"/>
      <color theme="1"/>
      <name val="Calibri"/>
      <family val="2"/>
      <scheme val="minor"/>
    </font>
    <font>
      <i/>
      <sz val="10"/>
      <color theme="1"/>
      <name val="Calibri"/>
      <family val="2"/>
      <scheme val="minor"/>
    </font>
    <font>
      <b/>
      <sz val="10"/>
      <color theme="1"/>
      <name val="Calibri"/>
      <family val="2"/>
      <scheme val="minor"/>
    </font>
    <font>
      <sz val="9"/>
      <color theme="1"/>
      <name val="Times New Roman"/>
      <family val="1"/>
    </font>
    <font>
      <u/>
      <sz val="11"/>
      <color theme="10"/>
      <name val="Calibri"/>
      <family val="2"/>
      <scheme val="minor"/>
    </font>
    <font>
      <sz val="9"/>
      <color theme="1"/>
      <name val="Calibri"/>
      <family val="2"/>
      <scheme val="minor"/>
    </font>
    <font>
      <sz val="10"/>
      <color indexed="8"/>
      <name val="Calibri"/>
      <family val="2"/>
      <scheme val="minor"/>
    </font>
    <font>
      <i/>
      <sz val="9"/>
      <color theme="1"/>
      <name val="Calibri"/>
      <family val="2"/>
      <scheme val="minor"/>
    </font>
    <font>
      <b/>
      <sz val="22"/>
      <color theme="1"/>
      <name val="Calibri"/>
      <family val="2"/>
      <scheme val="minor"/>
    </font>
    <font>
      <u/>
      <sz val="12"/>
      <color theme="10"/>
      <name val="Calibri"/>
      <family val="2"/>
      <scheme val="minor"/>
    </font>
    <font>
      <u/>
      <sz val="12"/>
      <color theme="10"/>
      <name val="Calibri"/>
      <family val="2"/>
      <scheme val="minor"/>
    </font>
    <font>
      <sz val="11"/>
      <color theme="1"/>
      <name val="Calibri"/>
      <family val="2"/>
      <scheme val="minor"/>
    </font>
    <font>
      <sz val="11"/>
      <name val="ＭＳ Ｐゴシック"/>
      <family val="2"/>
      <charset val="128"/>
    </font>
    <font>
      <u/>
      <sz val="11"/>
      <color theme="10"/>
      <name val="Calibri"/>
      <family val="2"/>
      <scheme val="minor"/>
    </font>
    <font>
      <sz val="12"/>
      <color indexed="8"/>
      <name val="Verdana"/>
      <family val="2"/>
    </font>
    <font>
      <sz val="12"/>
      <color indexed="8"/>
      <name val="Calibri"/>
      <family val="2"/>
    </font>
    <font>
      <b/>
      <sz val="9"/>
      <name val="Times New Roman"/>
      <family val="1"/>
    </font>
    <font>
      <b/>
      <vertAlign val="superscript"/>
      <sz val="9"/>
      <name val="Times New Roman"/>
      <family val="1"/>
    </font>
    <font>
      <vertAlign val="superscript"/>
      <sz val="9"/>
      <name val="Times New Roman"/>
      <family val="1"/>
    </font>
    <font>
      <b/>
      <vertAlign val="subscript"/>
      <sz val="9"/>
      <name val="Times New Roman"/>
      <family val="1"/>
    </font>
    <font>
      <vertAlign val="subscript"/>
      <sz val="11"/>
      <color theme="1"/>
      <name val="Calibri"/>
      <family val="2"/>
      <scheme val="minor"/>
    </font>
    <font>
      <b/>
      <i/>
      <vertAlign val="superscript"/>
      <sz val="10"/>
      <color theme="1"/>
      <name val="Calibri"/>
      <family val="2"/>
      <scheme val="minor"/>
    </font>
    <font>
      <sz val="11"/>
      <color rgb="FF000000"/>
      <name val="Calibri"/>
      <family val="2"/>
    </font>
    <font>
      <vertAlign val="superscript"/>
      <sz val="12"/>
      <color theme="1"/>
      <name val="Calibri"/>
      <family val="2"/>
      <scheme val="minor"/>
    </font>
    <font>
      <vertAlign val="subscript"/>
      <sz val="12"/>
      <color theme="1"/>
      <name val="Calibri"/>
      <family val="2"/>
      <scheme val="minor"/>
    </font>
    <font>
      <vertAlign val="superscript"/>
      <sz val="11"/>
      <color theme="1"/>
      <name val="Calibri"/>
      <family val="2"/>
      <scheme val="minor"/>
    </font>
    <font>
      <sz val="9"/>
      <color rgb="FFFF0000"/>
      <name val="Times New Roman"/>
      <family val="1"/>
    </font>
    <font>
      <i/>
      <vertAlign val="superscript"/>
      <sz val="9"/>
      <color rgb="FFFF0000"/>
      <name val="Times New Roman"/>
      <family val="1"/>
    </font>
    <font>
      <vertAlign val="superscript"/>
      <sz val="11"/>
      <color rgb="FF000000"/>
      <name val="Calibri"/>
      <family val="2"/>
      <scheme val="minor"/>
    </font>
    <font>
      <i/>
      <vertAlign val="superscript"/>
      <sz val="11"/>
      <color rgb="FF000000"/>
      <name val="Calibri"/>
      <family val="2"/>
      <scheme val="minor"/>
    </font>
    <font>
      <b/>
      <sz val="14"/>
      <color theme="9"/>
      <name val="Calibri"/>
      <family val="2"/>
      <scheme val="minor"/>
    </font>
    <font>
      <b/>
      <vertAlign val="superscript"/>
      <sz val="14"/>
      <color theme="9"/>
      <name val="Calibri"/>
      <family val="2"/>
      <scheme val="minor"/>
    </font>
    <font>
      <b/>
      <vertAlign val="superscript"/>
      <sz val="14"/>
      <color theme="1"/>
      <name val="Calibri"/>
      <family val="2"/>
      <scheme val="minor"/>
    </font>
    <font>
      <vertAlign val="superscript"/>
      <sz val="11"/>
      <color theme="1"/>
      <name val="Calibri (Body)"/>
      <charset val="134"/>
    </font>
    <font>
      <b/>
      <vertAlign val="superscript"/>
      <sz val="11"/>
      <color theme="1"/>
      <name val="Calibri (Body)"/>
      <charset val="134"/>
    </font>
    <font>
      <sz val="10"/>
      <name val="Calibri (Body)"/>
      <charset val="134"/>
    </font>
    <font>
      <sz val="11"/>
      <color rgb="FF000000"/>
      <name val="Calibri"/>
      <family val="2"/>
      <scheme val="minor"/>
    </font>
    <font>
      <b/>
      <i/>
      <vertAlign val="superscript"/>
      <sz val="11"/>
      <name val="Calibri"/>
      <family val="2"/>
      <scheme val="minor"/>
    </font>
    <font>
      <i/>
      <sz val="9"/>
      <name val="Times New Roman"/>
      <family val="1"/>
    </font>
    <font>
      <i/>
      <vertAlign val="superscript"/>
      <sz val="10"/>
      <color theme="1"/>
      <name val="Calibri"/>
      <family val="2"/>
      <scheme val="minor"/>
    </font>
    <font>
      <b/>
      <i/>
      <vertAlign val="superscript"/>
      <sz val="14"/>
      <name val="Calibri"/>
      <family val="2"/>
      <scheme val="minor"/>
    </font>
    <font>
      <vertAlign val="superscript"/>
      <sz val="9"/>
      <color theme="1"/>
      <name val="Times New Roman"/>
      <family val="1"/>
    </font>
    <font>
      <sz val="9"/>
      <name val="Times New Roman"/>
      <family val="1"/>
    </font>
    <font>
      <vertAlign val="subscript"/>
      <sz val="9"/>
      <name val="Times New Roman"/>
      <family val="1"/>
    </font>
    <font>
      <i/>
      <sz val="10"/>
      <name val="Calibri"/>
      <family val="2"/>
      <scheme val="minor"/>
    </font>
    <font>
      <vertAlign val="superscript"/>
      <sz val="11"/>
      <name val="Calibri"/>
      <family val="2"/>
      <scheme val="minor"/>
    </font>
    <font>
      <b/>
      <i/>
      <vertAlign val="superscript"/>
      <sz val="11"/>
      <color theme="1"/>
      <name val="Calibri"/>
      <family val="2"/>
      <scheme val="minor"/>
    </font>
    <font>
      <vertAlign val="superscript"/>
      <sz val="10"/>
      <name val="Calibri"/>
      <family val="2"/>
      <scheme val="minor"/>
    </font>
    <font>
      <vertAlign val="superscript"/>
      <sz val="10"/>
      <color rgb="FF000000"/>
      <name val="Calibri"/>
      <family val="2"/>
      <scheme val="minor"/>
    </font>
    <font>
      <b/>
      <sz val="9"/>
      <color rgb="FF000000"/>
      <name val="Tahoma"/>
      <family val="2"/>
    </font>
    <font>
      <sz val="9"/>
      <color rgb="FF000000"/>
      <name val="Tahoma"/>
      <family val="2"/>
    </font>
    <font>
      <b/>
      <sz val="9"/>
      <name val="Tahoma"/>
      <family val="2"/>
    </font>
    <font>
      <sz val="9"/>
      <name val="Tahoma"/>
      <family val="2"/>
    </font>
    <font>
      <sz val="11"/>
      <color theme="1"/>
      <name val="Calibri"/>
      <family val="2"/>
      <scheme val="minor"/>
    </font>
    <font>
      <i/>
      <sz val="11"/>
      <color rgb="FF000000"/>
      <name val="Calibri"/>
      <family val="2"/>
    </font>
    <font>
      <b/>
      <vertAlign val="superscript"/>
      <sz val="12"/>
      <color theme="1"/>
      <name val="Calibri (Body)"/>
    </font>
    <font>
      <b/>
      <i/>
      <vertAlign val="superscript"/>
      <sz val="11"/>
      <color theme="1"/>
      <name val="Calibri (Body)"/>
    </font>
    <font>
      <sz val="10"/>
      <color rgb="FF7030A0"/>
      <name val="Calibri"/>
      <family val="2"/>
      <scheme val="minor"/>
    </font>
    <font>
      <vertAlign val="superscript"/>
      <sz val="12"/>
      <color theme="1"/>
      <name val="Times New Roman"/>
      <family val="1"/>
    </font>
    <font>
      <sz val="11"/>
      <color theme="1"/>
      <name val="Calibri"/>
      <family val="2"/>
    </font>
    <font>
      <sz val="11"/>
      <color theme="1"/>
      <name val="Times New Roman"/>
      <family val="1"/>
    </font>
  </fonts>
  <fills count="14">
    <fill>
      <patternFill patternType="none"/>
    </fill>
    <fill>
      <patternFill patternType="gray125"/>
    </fill>
    <fill>
      <patternFill patternType="solid">
        <fgColor theme="8" tint="0.59999389629810485"/>
        <bgColor indexed="64"/>
      </patternFill>
    </fill>
    <fill>
      <patternFill patternType="solid">
        <fgColor theme="7" tint="0.79995117038483843"/>
        <bgColor indexed="64"/>
      </patternFill>
    </fill>
    <fill>
      <patternFill patternType="solid">
        <fgColor theme="6" tint="0.59999389629810485"/>
        <bgColor indexed="64"/>
      </patternFill>
    </fill>
    <fill>
      <patternFill patternType="solid">
        <fgColor theme="0" tint="-0.14996795556505021"/>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5117038483843"/>
        <bgColor indexed="64"/>
      </patternFill>
    </fill>
    <fill>
      <patternFill patternType="solid">
        <fgColor rgb="FFCCFFCC"/>
        <bgColor rgb="FFCCFFFF"/>
      </patternFill>
    </fill>
    <fill>
      <patternFill patternType="solid">
        <fgColor rgb="FFCCFFFF"/>
        <bgColor rgb="FFCCFFFF"/>
      </patternFill>
    </fill>
    <fill>
      <patternFill patternType="solid">
        <fgColor rgb="FF969696"/>
        <bgColor rgb="FF8497B0"/>
      </patternFill>
    </fill>
    <fill>
      <patternFill patternType="solid">
        <fgColor theme="2"/>
        <bgColor indexed="64"/>
      </patternFill>
    </fill>
  </fills>
  <borders count="4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style="medium">
        <color auto="1"/>
      </left>
      <right/>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medium">
        <color auto="1"/>
      </left>
      <right/>
      <top/>
      <bottom style="medium">
        <color auto="1"/>
      </bottom>
      <diagonal/>
    </border>
    <border>
      <left style="thin">
        <color auto="1"/>
      </left>
      <right style="thin">
        <color auto="1"/>
      </right>
      <top style="double">
        <color auto="1"/>
      </top>
      <bottom style="medium">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double">
        <color auto="1"/>
      </bottom>
      <diagonal/>
    </border>
    <border>
      <left style="thin">
        <color auto="1"/>
      </left>
      <right style="medium">
        <color auto="1"/>
      </right>
      <top style="double">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theme="6" tint="0.39994506668294322"/>
      </left>
      <right style="thin">
        <color theme="6" tint="0.39994506668294322"/>
      </right>
      <top style="thin">
        <color auto="1"/>
      </top>
      <bottom style="thin">
        <color auto="1"/>
      </bottom>
      <diagonal/>
    </border>
    <border>
      <left style="thin">
        <color theme="6" tint="0.39994506668294322"/>
      </left>
      <right style="thin">
        <color theme="6" tint="0.39994506668294322"/>
      </right>
      <top/>
      <bottom style="thin">
        <color auto="1"/>
      </bottom>
      <diagonal/>
    </border>
    <border>
      <left style="thin">
        <color theme="6" tint="0.39994506668294322"/>
      </left>
      <right/>
      <top style="thin">
        <color auto="1"/>
      </top>
      <bottom style="thin">
        <color auto="1"/>
      </bottom>
      <diagonal/>
    </border>
    <border>
      <left/>
      <right style="thin">
        <color theme="6" tint="0.39994506668294322"/>
      </right>
      <top style="thin">
        <color auto="1"/>
      </top>
      <bottom style="thin">
        <color auto="1"/>
      </bottom>
      <diagonal/>
    </border>
    <border>
      <left style="thin">
        <color theme="6" tint="0.39994506668294322"/>
      </left>
      <right style="thin">
        <color theme="6" tint="0.39994506668294322"/>
      </right>
      <top/>
      <bottom/>
      <diagonal/>
    </border>
  </borders>
  <cellStyleXfs count="28">
    <xf numFmtId="0" fontId="0" fillId="0" borderId="0"/>
    <xf numFmtId="43" fontId="102" fillId="0" borderId="0" applyFont="0" applyFill="0" applyBorder="0" applyAlignment="0" applyProtection="0"/>
    <xf numFmtId="41" fontId="102" fillId="0" borderId="0" applyFont="0" applyFill="0" applyBorder="0" applyAlignment="0" applyProtection="0"/>
    <xf numFmtId="0" fontId="53" fillId="0" borderId="0" applyNumberFormat="0" applyFill="0" applyBorder="0" applyAlignment="0" applyProtection="0"/>
    <xf numFmtId="0" fontId="18" fillId="10" borderId="37"/>
    <xf numFmtId="0" fontId="18" fillId="10" borderId="37"/>
    <xf numFmtId="4" fontId="32" fillId="11" borderId="15"/>
    <xf numFmtId="164" fontId="9" fillId="0" borderId="0" applyFont="0" applyFill="0" applyBorder="0" applyAlignment="0" applyProtection="0"/>
    <xf numFmtId="41" fontId="7" fillId="0" borderId="0" applyFont="0" applyFill="0" applyBorder="0" applyAlignment="0" applyProtection="0"/>
    <xf numFmtId="164" fontId="60" fillId="0" borderId="0" applyFont="0" applyFill="0" applyBorder="0" applyAlignment="0" applyProtection="0"/>
    <xf numFmtId="40" fontId="61" fillId="0" borderId="0" applyFont="0" applyFill="0" applyBorder="0" applyAlignment="0" applyProtection="0">
      <alignment vertical="center"/>
    </xf>
    <xf numFmtId="43" fontId="7"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7" fillId="0" borderId="0" applyFont="0" applyFill="0" applyBorder="0" applyAlignment="0" applyProtection="0"/>
    <xf numFmtId="0" fontId="62" fillId="0" borderId="0" applyNumberFormat="0" applyFill="0" applyBorder="0" applyAlignment="0" applyProtection="0"/>
    <xf numFmtId="0" fontId="7" fillId="0" borderId="0"/>
    <xf numFmtId="0" fontId="7" fillId="0" borderId="0"/>
    <xf numFmtId="0" fontId="7" fillId="0" borderId="0"/>
    <xf numFmtId="0" fontId="7" fillId="0" borderId="0"/>
    <xf numFmtId="0" fontId="60" fillId="0" borderId="0"/>
    <xf numFmtId="0" fontId="7" fillId="0" borderId="0"/>
    <xf numFmtId="0" fontId="63" fillId="0" borderId="0" applyNumberFormat="0" applyFill="0" applyBorder="0" applyProtection="0">
      <alignment vertical="top" wrapText="1"/>
    </xf>
    <xf numFmtId="0" fontId="64" fillId="0" borderId="0">
      <alignment vertical="center"/>
    </xf>
    <xf numFmtId="4" fontId="18" fillId="12" borderId="1"/>
    <xf numFmtId="9" fontId="60" fillId="0" borderId="0" applyFont="0" applyFill="0" applyBorder="0" applyAlignment="0" applyProtection="0"/>
    <xf numFmtId="2" fontId="16" fillId="0" borderId="0"/>
    <xf numFmtId="0" fontId="16" fillId="0" borderId="0"/>
  </cellStyleXfs>
  <cellXfs count="399">
    <xf numFmtId="0" fontId="0" fillId="0" borderId="0" xfId="0"/>
    <xf numFmtId="0" fontId="3" fillId="0" borderId="0" xfId="0" applyFont="1"/>
    <xf numFmtId="0" fontId="3" fillId="0" borderId="0" xfId="0" applyFont="1" applyAlignment="1">
      <alignment horizontal="left" vertical="center" wrapText="1"/>
    </xf>
    <xf numFmtId="0" fontId="4" fillId="2" borderId="1" xfId="0" applyFont="1" applyFill="1" applyBorder="1" applyAlignment="1">
      <alignment horizontal="center" vertical="center"/>
    </xf>
    <xf numFmtId="0" fontId="0" fillId="3" borderId="1" xfId="0" applyFill="1" applyBorder="1" applyAlignment="1">
      <alignment horizontal="justify" vertical="center"/>
    </xf>
    <xf numFmtId="0" fontId="5" fillId="3" borderId="1" xfId="0" applyFont="1" applyFill="1" applyBorder="1" applyAlignment="1">
      <alignment vertical="top" wrapText="1"/>
    </xf>
    <xf numFmtId="0" fontId="5" fillId="3" borderId="1" xfId="0" applyFont="1" applyFill="1" applyBorder="1" applyAlignment="1">
      <alignment vertical="center" wrapText="1"/>
    </xf>
    <xf numFmtId="0" fontId="5" fillId="3" borderId="1" xfId="0" applyFont="1" applyFill="1" applyBorder="1"/>
    <xf numFmtId="0" fontId="0" fillId="3" borderId="1" xfId="0" applyFill="1" applyBorder="1" applyAlignment="1">
      <alignment horizontal="justify" vertical="top"/>
    </xf>
    <xf numFmtId="0" fontId="6" fillId="3" borderId="1" xfId="0" applyFont="1" applyFill="1" applyBorder="1" applyAlignment="1">
      <alignment vertical="top" wrapText="1"/>
    </xf>
    <xf numFmtId="0" fontId="0" fillId="0" borderId="0" xfId="0" applyAlignment="1">
      <alignment horizontal="left" vertical="center" wrapText="1"/>
    </xf>
    <xf numFmtId="0" fontId="8" fillId="0" borderId="0" xfId="0" applyFont="1" applyAlignment="1">
      <alignment horizontal="center" wrapText="1"/>
    </xf>
    <xf numFmtId="0" fontId="9" fillId="2" borderId="2" xfId="0" applyFont="1" applyFill="1" applyBorder="1" applyAlignment="1">
      <alignment horizontal="center" vertical="center" wrapText="1"/>
    </xf>
    <xf numFmtId="0" fontId="0" fillId="4" borderId="2" xfId="0" applyFill="1" applyBorder="1" applyAlignment="1" applyProtection="1">
      <alignment horizontal="center" wrapText="1"/>
      <protection locked="0"/>
    </xf>
    <xf numFmtId="0" fontId="0" fillId="4" borderId="2" xfId="0" applyFill="1" applyBorder="1" applyAlignment="1" applyProtection="1">
      <alignment horizontal="center"/>
      <protection locked="0"/>
    </xf>
    <xf numFmtId="0" fontId="0" fillId="4" borderId="0" xfId="0" applyFill="1" applyProtection="1">
      <protection locked="0"/>
    </xf>
    <xf numFmtId="0" fontId="0" fillId="4" borderId="3" xfId="0" applyFill="1" applyBorder="1" applyProtection="1">
      <protection locked="0"/>
    </xf>
    <xf numFmtId="0" fontId="0" fillId="0" borderId="0" xfId="0" applyAlignment="1">
      <alignment horizontal="center"/>
    </xf>
    <xf numFmtId="0" fontId="10" fillId="0" borderId="0" xfId="0" applyFont="1" applyAlignment="1">
      <alignment horizontal="center"/>
    </xf>
    <xf numFmtId="0" fontId="9" fillId="4" borderId="4" xfId="0" applyFont="1" applyFill="1" applyBorder="1" applyAlignment="1" applyProtection="1">
      <alignment horizontal="center"/>
      <protection locked="0"/>
    </xf>
    <xf numFmtId="0" fontId="0" fillId="4" borderId="2" xfId="0" applyFill="1" applyBorder="1" applyAlignment="1" applyProtection="1">
      <alignment wrapText="1"/>
      <protection locked="0"/>
    </xf>
    <xf numFmtId="165" fontId="0" fillId="4" borderId="2" xfId="14" applyNumberFormat="1" applyFont="1" applyFill="1" applyBorder="1" applyAlignment="1" applyProtection="1">
      <alignment horizontal="right"/>
      <protection locked="0"/>
    </xf>
    <xf numFmtId="0" fontId="0" fillId="4" borderId="0" xfId="0" applyFill="1" applyAlignment="1" applyProtection="1">
      <alignment horizontal="center"/>
      <protection locked="0"/>
    </xf>
    <xf numFmtId="3" fontId="0" fillId="4" borderId="0" xfId="0" applyNumberFormat="1" applyFill="1" applyAlignment="1" applyProtection="1">
      <alignment horizontal="right"/>
      <protection locked="0"/>
    </xf>
    <xf numFmtId="165" fontId="0" fillId="4" borderId="0" xfId="14" applyNumberFormat="1" applyFont="1" applyFill="1" applyAlignment="1" applyProtection="1">
      <alignment horizontal="right"/>
      <protection locked="0"/>
    </xf>
    <xf numFmtId="0" fontId="14" fillId="3" borderId="5" xfId="16" applyFont="1" applyFill="1" applyBorder="1" applyAlignment="1">
      <alignment horizontal="left" vertical="center" wrapText="1" indent="1"/>
    </xf>
    <xf numFmtId="0" fontId="14" fillId="4" borderId="4" xfId="16" applyFont="1" applyFill="1" applyBorder="1" applyAlignment="1" applyProtection="1">
      <alignment horizontal="center" vertical="center"/>
      <protection locked="0"/>
    </xf>
    <xf numFmtId="0" fontId="14" fillId="4" borderId="2" xfId="16" applyFont="1" applyFill="1" applyBorder="1" applyAlignment="1" applyProtection="1">
      <alignment horizontal="center" vertical="center"/>
      <protection locked="0"/>
    </xf>
    <xf numFmtId="0" fontId="18" fillId="0" borderId="0" xfId="0" applyFont="1"/>
    <xf numFmtId="0" fontId="19" fillId="0" borderId="0" xfId="0" applyFont="1" applyAlignment="1">
      <alignment horizontal="left" vertical="center" wrapText="1"/>
    </xf>
    <xf numFmtId="0" fontId="20" fillId="0" borderId="0" xfId="0" applyFont="1" applyAlignment="1">
      <alignment horizontal="left" vertical="top"/>
    </xf>
    <xf numFmtId="0" fontId="19" fillId="0" borderId="0" xfId="0" applyFont="1" applyAlignment="1">
      <alignment horizontal="center" vertical="center" wrapText="1"/>
    </xf>
    <xf numFmtId="0" fontId="21" fillId="0" borderId="0" xfId="0" applyFont="1" applyAlignment="1">
      <alignment horizontal="left" vertical="top"/>
    </xf>
    <xf numFmtId="0" fontId="20" fillId="0" borderId="0" xfId="0" applyFont="1" applyAlignment="1">
      <alignment horizontal="center" vertical="top"/>
    </xf>
    <xf numFmtId="0" fontId="22" fillId="0" borderId="0" xfId="0" applyFont="1" applyAlignment="1">
      <alignment horizontal="left" vertical="top"/>
    </xf>
    <xf numFmtId="0" fontId="21" fillId="0" borderId="0" xfId="0" applyFont="1" applyAlignment="1">
      <alignment horizontal="center" vertical="top"/>
    </xf>
    <xf numFmtId="0" fontId="22" fillId="0" borderId="0" xfId="0" applyFont="1" applyAlignment="1">
      <alignment horizontal="center" vertical="top"/>
    </xf>
    <xf numFmtId="0" fontId="9" fillId="2" borderId="2" xfId="0" applyFont="1" applyFill="1" applyBorder="1" applyAlignment="1">
      <alignment horizontal="center" wrapText="1"/>
    </xf>
    <xf numFmtId="0" fontId="9" fillId="2" borderId="4" xfId="0" applyFont="1" applyFill="1" applyBorder="1" applyAlignment="1">
      <alignment horizontal="center" vertical="center" wrapText="1"/>
    </xf>
    <xf numFmtId="0" fontId="9" fillId="4" borderId="3" xfId="0" applyFont="1" applyFill="1" applyBorder="1" applyAlignment="1" applyProtection="1">
      <alignment horizontal="center"/>
      <protection locked="0"/>
    </xf>
    <xf numFmtId="0" fontId="0" fillId="4" borderId="2" xfId="0" applyFill="1" applyBorder="1" applyProtection="1">
      <protection locked="0"/>
    </xf>
    <xf numFmtId="0" fontId="8" fillId="0" borderId="0" xfId="0" applyFont="1" applyAlignment="1">
      <alignment horizontal="center" vertical="center" wrapText="1"/>
    </xf>
    <xf numFmtId="0" fontId="8" fillId="0" borderId="3" xfId="0" applyFont="1" applyBorder="1" applyAlignment="1">
      <alignment horizontal="center" vertical="center" wrapText="1"/>
    </xf>
    <xf numFmtId="0" fontId="24" fillId="2" borderId="2" xfId="0" applyFont="1" applyFill="1" applyBorder="1"/>
    <xf numFmtId="0" fontId="9" fillId="2" borderId="4" xfId="0" applyFont="1" applyFill="1" applyBorder="1" applyAlignment="1">
      <alignment horizontal="center" wrapText="1"/>
    </xf>
    <xf numFmtId="0" fontId="24" fillId="2" borderId="3" xfId="0" applyFont="1" applyFill="1" applyBorder="1"/>
    <xf numFmtId="0" fontId="25" fillId="3" borderId="2" xfId="0" applyFont="1" applyFill="1" applyBorder="1"/>
    <xf numFmtId="0" fontId="0" fillId="3" borderId="2" xfId="0" applyFill="1" applyBorder="1" applyAlignment="1">
      <alignment horizontal="center"/>
    </xf>
    <xf numFmtId="0" fontId="0" fillId="3" borderId="0" xfId="0" applyFill="1"/>
    <xf numFmtId="4" fontId="0" fillId="4" borderId="0" xfId="0" applyNumberFormat="1" applyFill="1" applyAlignment="1" applyProtection="1">
      <alignment horizontal="right"/>
      <protection locked="0"/>
    </xf>
    <xf numFmtId="4" fontId="26" fillId="4" borderId="0" xfId="0" applyNumberFormat="1" applyFont="1" applyFill="1" applyAlignment="1" applyProtection="1">
      <alignment horizontal="right"/>
      <protection locked="0"/>
    </xf>
    <xf numFmtId="0" fontId="0" fillId="3" borderId="3" xfId="0" applyFill="1" applyBorder="1"/>
    <xf numFmtId="0" fontId="0" fillId="4" borderId="3" xfId="0" applyFill="1" applyBorder="1" applyAlignment="1" applyProtection="1">
      <alignment horizontal="center"/>
      <protection locked="0"/>
    </xf>
    <xf numFmtId="43" fontId="0" fillId="4" borderId="0" xfId="1" applyFont="1" applyFill="1" applyAlignment="1" applyProtection="1">
      <alignment horizontal="center"/>
      <protection locked="0"/>
    </xf>
    <xf numFmtId="0" fontId="17" fillId="3" borderId="4" xfId="0" applyFont="1" applyFill="1" applyBorder="1"/>
    <xf numFmtId="43" fontId="0" fillId="4" borderId="4" xfId="0" applyNumberFormat="1" applyFill="1" applyBorder="1" applyAlignment="1" applyProtection="1">
      <alignment horizontal="center"/>
      <protection locked="0"/>
    </xf>
    <xf numFmtId="0" fontId="17" fillId="3" borderId="3" xfId="0" applyFont="1" applyFill="1" applyBorder="1"/>
    <xf numFmtId="0" fontId="27" fillId="0" borderId="0" xfId="0" applyFont="1" applyAlignment="1">
      <alignment horizontal="left" vertical="center"/>
    </xf>
    <xf numFmtId="4" fontId="0" fillId="0" borderId="0" xfId="1" applyNumberFormat="1" applyFont="1"/>
    <xf numFmtId="0" fontId="28" fillId="0" borderId="0" xfId="0" applyFont="1" applyAlignment="1">
      <alignment vertical="center"/>
    </xf>
    <xf numFmtId="0" fontId="28" fillId="0" borderId="0" xfId="0" applyFont="1"/>
    <xf numFmtId="0" fontId="8" fillId="0" borderId="3" xfId="0" applyFont="1" applyBorder="1" applyAlignment="1">
      <alignment horizontal="center" wrapText="1"/>
    </xf>
    <xf numFmtId="0" fontId="29" fillId="4" borderId="4" xfId="0" applyFont="1" applyFill="1" applyBorder="1" applyAlignment="1" applyProtection="1">
      <alignment horizontal="center"/>
      <protection locked="0"/>
    </xf>
    <xf numFmtId="0" fontId="30" fillId="0" borderId="0" xfId="0" applyFont="1" applyAlignment="1">
      <alignment horizontal="left" wrapText="1"/>
    </xf>
    <xf numFmtId="0" fontId="31" fillId="2" borderId="2" xfId="0" applyFont="1" applyFill="1" applyBorder="1"/>
    <xf numFmtId="0" fontId="31" fillId="2" borderId="3" xfId="0" applyFont="1" applyFill="1" applyBorder="1"/>
    <xf numFmtId="4" fontId="0" fillId="0" borderId="0" xfId="0" applyNumberFormat="1"/>
    <xf numFmtId="165" fontId="0" fillId="0" borderId="0" xfId="1" applyNumberFormat="1" applyFont="1"/>
    <xf numFmtId="0" fontId="0" fillId="6" borderId="0" xfId="0" applyFill="1"/>
    <xf numFmtId="2" fontId="32" fillId="0" borderId="7" xfId="26" applyFont="1" applyBorder="1" applyAlignment="1">
      <alignment vertical="center"/>
    </xf>
    <xf numFmtId="49" fontId="32" fillId="0" borderId="6" xfId="27" applyNumberFormat="1" applyFont="1" applyBorder="1" applyAlignment="1">
      <alignment horizontal="center" vertical="center" wrapText="1"/>
    </xf>
    <xf numFmtId="49" fontId="32" fillId="0" borderId="8" xfId="27" applyNumberFormat="1" applyFont="1" applyBorder="1" applyAlignment="1">
      <alignment horizontal="center" vertical="center"/>
    </xf>
    <xf numFmtId="2" fontId="32" fillId="0" borderId="9" xfId="26" applyFont="1" applyBorder="1" applyAlignment="1">
      <alignment horizontal="left" vertical="center"/>
    </xf>
    <xf numFmtId="0" fontId="32" fillId="0" borderId="10" xfId="27" applyFont="1" applyBorder="1" applyAlignment="1">
      <alignment horizontal="centerContinuous" vertical="center" wrapText="1"/>
    </xf>
    <xf numFmtId="0" fontId="32" fillId="0" borderId="11" xfId="27" applyFont="1" applyBorder="1" applyAlignment="1">
      <alignment horizontal="centerContinuous" vertical="center" wrapText="1"/>
    </xf>
    <xf numFmtId="2" fontId="32" fillId="0" borderId="12" xfId="26" applyFont="1" applyBorder="1" applyAlignment="1">
      <alignment vertical="center"/>
    </xf>
    <xf numFmtId="4" fontId="32" fillId="0" borderId="13" xfId="0" applyNumberFormat="1" applyFont="1" applyBorder="1" applyAlignment="1">
      <alignment horizontal="right" vertical="center" shrinkToFit="1"/>
    </xf>
    <xf numFmtId="2" fontId="32" fillId="0" borderId="14" xfId="26" applyFont="1" applyBorder="1" applyAlignment="1">
      <alignment horizontal="left" vertical="center"/>
    </xf>
    <xf numFmtId="4" fontId="32" fillId="0" borderId="15" xfId="0" applyNumberFormat="1" applyFont="1" applyBorder="1" applyAlignment="1">
      <alignment horizontal="right" vertical="center" shrinkToFit="1"/>
    </xf>
    <xf numFmtId="0" fontId="18" fillId="0" borderId="16" xfId="4" applyFill="1" applyBorder="1" applyAlignment="1">
      <alignment horizontal="left" vertical="center" indent="1"/>
    </xf>
    <xf numFmtId="4" fontId="18" fillId="0" borderId="1" xfId="0" applyNumberFormat="1" applyFont="1" applyBorder="1" applyAlignment="1">
      <alignment horizontal="right" vertical="center" shrinkToFit="1"/>
    </xf>
    <xf numFmtId="0" fontId="18" fillId="0" borderId="16" xfId="5" applyFill="1" applyBorder="1" applyAlignment="1">
      <alignment horizontal="left" vertical="center" indent="2"/>
    </xf>
    <xf numFmtId="0" fontId="18" fillId="0" borderId="17" xfId="4" applyFill="1" applyBorder="1" applyAlignment="1">
      <alignment horizontal="left" vertical="center" indent="1"/>
    </xf>
    <xf numFmtId="4" fontId="18" fillId="0" borderId="18" xfId="0" applyNumberFormat="1" applyFont="1" applyBorder="1" applyAlignment="1">
      <alignment horizontal="right" vertical="center" shrinkToFit="1"/>
    </xf>
    <xf numFmtId="2" fontId="32" fillId="0" borderId="19" xfId="26" applyFont="1" applyBorder="1" applyAlignment="1">
      <alignment horizontal="left" vertical="center"/>
    </xf>
    <xf numFmtId="4" fontId="32" fillId="0" borderId="6" xfId="0" applyNumberFormat="1" applyFont="1" applyBorder="1" applyAlignment="1">
      <alignment horizontal="right" vertical="center" shrinkToFit="1"/>
    </xf>
    <xf numFmtId="0" fontId="18" fillId="0" borderId="20" xfId="4" applyFill="1" applyBorder="1" applyAlignment="1">
      <alignment horizontal="left" vertical="center" indent="1"/>
    </xf>
    <xf numFmtId="4" fontId="18" fillId="0" borderId="21" xfId="0" applyNumberFormat="1" applyFont="1" applyBorder="1" applyAlignment="1">
      <alignment horizontal="right" vertical="center" shrinkToFit="1"/>
    </xf>
    <xf numFmtId="2" fontId="32" fillId="0" borderId="14" xfId="26" applyFont="1" applyBorder="1" applyAlignment="1">
      <alignment vertical="center"/>
    </xf>
    <xf numFmtId="2" fontId="18" fillId="0" borderId="16" xfId="26" applyFont="1" applyBorder="1" applyAlignment="1">
      <alignment horizontal="left" vertical="center" indent="1"/>
    </xf>
    <xf numFmtId="2" fontId="18" fillId="0" borderId="22" xfId="26" applyFont="1" applyBorder="1" applyAlignment="1">
      <alignment horizontal="left" vertical="center" indent="1"/>
    </xf>
    <xf numFmtId="2" fontId="18" fillId="0" borderId="20" xfId="26" applyFont="1" applyBorder="1" applyAlignment="1">
      <alignment horizontal="left" vertical="center" indent="1"/>
    </xf>
    <xf numFmtId="2" fontId="32" fillId="0" borderId="23" xfId="26" applyFont="1" applyBorder="1" applyAlignment="1">
      <alignment vertical="center"/>
    </xf>
    <xf numFmtId="4" fontId="32" fillId="0" borderId="24" xfId="0" applyNumberFormat="1" applyFont="1" applyBorder="1" applyAlignment="1">
      <alignment horizontal="right" vertical="center" shrinkToFit="1"/>
    </xf>
    <xf numFmtId="0" fontId="33" fillId="0" borderId="25" xfId="0" applyFont="1" applyBorder="1"/>
    <xf numFmtId="4" fontId="18" fillId="0" borderId="25" xfId="0" applyNumberFormat="1" applyFont="1" applyBorder="1" applyAlignment="1">
      <alignment horizontal="right" vertical="center" shrinkToFit="1"/>
    </xf>
    <xf numFmtId="2" fontId="32" fillId="0" borderId="16" xfId="26" applyFont="1" applyBorder="1" applyAlignment="1">
      <alignment horizontal="left" vertical="center"/>
    </xf>
    <xf numFmtId="4" fontId="18" fillId="0" borderId="8" xfId="0" applyNumberFormat="1" applyFont="1" applyBorder="1" applyAlignment="1">
      <alignment horizontal="right" vertical="center" shrinkToFit="1"/>
    </xf>
    <xf numFmtId="4" fontId="18" fillId="0" borderId="26" xfId="0" applyNumberFormat="1" applyFont="1" applyBorder="1" applyAlignment="1">
      <alignment horizontal="right" vertical="center" shrinkToFit="1"/>
    </xf>
    <xf numFmtId="2" fontId="32" fillId="0" borderId="16" xfId="26" applyFont="1" applyBorder="1" applyAlignment="1">
      <alignment horizontal="left" vertical="center" indent="1"/>
    </xf>
    <xf numFmtId="2" fontId="32" fillId="0" borderId="22" xfId="26" applyFont="1" applyBorder="1" applyAlignment="1">
      <alignment horizontal="left" vertical="center" indent="1"/>
    </xf>
    <xf numFmtId="2" fontId="32" fillId="0" borderId="20" xfId="26" applyFont="1" applyBorder="1" applyAlignment="1">
      <alignment horizontal="left" vertical="center"/>
    </xf>
    <xf numFmtId="4" fontId="18" fillId="0" borderId="0" xfId="0" applyNumberFormat="1" applyFont="1" applyAlignment="1">
      <alignment horizontal="right" vertical="center" shrinkToFit="1"/>
    </xf>
    <xf numFmtId="2" fontId="32" fillId="0" borderId="27" xfId="26" applyFont="1" applyBorder="1" applyAlignment="1">
      <alignment horizontal="left" vertical="center"/>
    </xf>
    <xf numFmtId="4" fontId="18" fillId="0" borderId="24" xfId="0" applyNumberFormat="1" applyFont="1" applyBorder="1" applyAlignment="1">
      <alignment horizontal="right" vertical="center" shrinkToFit="1"/>
    </xf>
    <xf numFmtId="0" fontId="32" fillId="0" borderId="25" xfId="0" applyFont="1" applyBorder="1"/>
    <xf numFmtId="0" fontId="32" fillId="0" borderId="28" xfId="27" applyFont="1" applyBorder="1" applyAlignment="1">
      <alignment horizontal="center" vertical="center" wrapText="1"/>
    </xf>
    <xf numFmtId="0" fontId="32" fillId="0" borderId="29" xfId="27" applyFont="1" applyBorder="1" applyAlignment="1">
      <alignment horizontal="center" vertical="center"/>
    </xf>
    <xf numFmtId="4" fontId="32" fillId="0" borderId="30" xfId="0" applyNumberFormat="1" applyFont="1" applyBorder="1" applyAlignment="1">
      <alignment horizontal="right" vertical="center" shrinkToFit="1"/>
    </xf>
    <xf numFmtId="4" fontId="32" fillId="0" borderId="31" xfId="0" applyNumberFormat="1" applyFont="1" applyBorder="1" applyAlignment="1">
      <alignment horizontal="right" vertical="center" shrinkToFit="1"/>
    </xf>
    <xf numFmtId="4" fontId="18" fillId="0" borderId="32" xfId="0" applyNumberFormat="1" applyFont="1" applyBorder="1" applyAlignment="1">
      <alignment horizontal="right" vertical="center" shrinkToFit="1"/>
    </xf>
    <xf numFmtId="4" fontId="18" fillId="0" borderId="33" xfId="0" applyNumberFormat="1" applyFont="1" applyBorder="1" applyAlignment="1">
      <alignment horizontal="right" vertical="center" shrinkToFit="1"/>
    </xf>
    <xf numFmtId="4" fontId="32" fillId="0" borderId="28" xfId="0" applyNumberFormat="1" applyFont="1" applyBorder="1" applyAlignment="1">
      <alignment horizontal="right" vertical="center" shrinkToFit="1"/>
    </xf>
    <xf numFmtId="4" fontId="18" fillId="0" borderId="34" xfId="0" applyNumberFormat="1" applyFont="1" applyBorder="1" applyAlignment="1">
      <alignment horizontal="right" vertical="center" shrinkToFit="1"/>
    </xf>
    <xf numFmtId="4" fontId="32" fillId="0" borderId="35" xfId="0" applyNumberFormat="1" applyFont="1" applyBorder="1" applyAlignment="1">
      <alignment horizontal="right" vertical="center" shrinkToFit="1"/>
    </xf>
    <xf numFmtId="4" fontId="18" fillId="0" borderId="36" xfId="0" applyNumberFormat="1" applyFont="1" applyBorder="1" applyAlignment="1">
      <alignment horizontal="right" vertical="center" shrinkToFit="1"/>
    </xf>
    <xf numFmtId="4" fontId="18" fillId="0" borderId="35" xfId="0" applyNumberFormat="1" applyFont="1" applyBorder="1" applyAlignment="1">
      <alignment horizontal="right" vertical="center" shrinkToFit="1"/>
    </xf>
    <xf numFmtId="4" fontId="18" fillId="0" borderId="6" xfId="0" applyNumberFormat="1" applyFont="1" applyBorder="1" applyAlignment="1">
      <alignment horizontal="right" vertical="center" shrinkToFit="1"/>
    </xf>
    <xf numFmtId="2" fontId="32" fillId="0" borderId="37" xfId="26" applyFont="1" applyBorder="1" applyAlignment="1">
      <alignment horizontal="left" vertical="center"/>
    </xf>
    <xf numFmtId="2" fontId="32" fillId="0" borderId="38" xfId="26" applyFont="1" applyBorder="1" applyAlignment="1">
      <alignment horizontal="left" vertical="center"/>
    </xf>
    <xf numFmtId="0" fontId="8" fillId="6" borderId="0" xfId="0" applyFont="1" applyFill="1" applyAlignment="1">
      <alignment horizontal="center" vertical="center" wrapText="1"/>
    </xf>
    <xf numFmtId="4" fontId="18" fillId="0" borderId="28" xfId="0" applyNumberFormat="1" applyFont="1" applyBorder="1" applyAlignment="1">
      <alignment horizontal="right" vertical="center" shrinkToFit="1"/>
    </xf>
    <xf numFmtId="0" fontId="34" fillId="6" borderId="0" xfId="0" applyFont="1" applyFill="1"/>
    <xf numFmtId="0" fontId="35" fillId="6" borderId="0" xfId="0" applyFont="1" applyFill="1"/>
    <xf numFmtId="0" fontId="4" fillId="3" borderId="1" xfId="0" applyFont="1" applyFill="1" applyBorder="1" applyAlignment="1">
      <alignment horizontal="left" vertical="center" wrapText="1"/>
    </xf>
    <xf numFmtId="0" fontId="4" fillId="7" borderId="40" xfId="0" applyFont="1" applyFill="1" applyBorder="1" applyAlignment="1">
      <alignment horizontal="left" vertical="center"/>
    </xf>
    <xf numFmtId="0" fontId="4" fillId="7" borderId="1" xfId="0" applyFont="1" applyFill="1" applyBorder="1" applyAlignment="1">
      <alignment horizontal="left" vertical="center"/>
    </xf>
    <xf numFmtId="0" fontId="4" fillId="3" borderId="1" xfId="0" applyFont="1" applyFill="1" applyBorder="1" applyAlignment="1">
      <alignment horizontal="left" vertical="center"/>
    </xf>
    <xf numFmtId="0" fontId="36" fillId="3" borderId="1" xfId="0" applyFont="1" applyFill="1" applyBorder="1" applyAlignment="1" applyProtection="1">
      <alignment vertical="center"/>
      <protection locked="0"/>
    </xf>
    <xf numFmtId="0" fontId="36" fillId="3" borderId="1" xfId="0" applyFont="1" applyFill="1" applyBorder="1" applyAlignment="1" applyProtection="1">
      <alignment horizontal="left" vertical="center"/>
      <protection locked="0"/>
    </xf>
    <xf numFmtId="0" fontId="8" fillId="6" borderId="0" xfId="0" applyFont="1" applyFill="1" applyAlignment="1">
      <alignment horizontal="center" vertical="center"/>
    </xf>
    <xf numFmtId="165" fontId="36" fillId="3" borderId="1" xfId="1" applyNumberFormat="1" applyFont="1" applyFill="1" applyBorder="1" applyAlignment="1" applyProtection="1">
      <alignment horizontal="left" vertical="center"/>
      <protection locked="0"/>
    </xf>
    <xf numFmtId="0" fontId="36" fillId="3" borderId="1" xfId="0" applyFont="1" applyFill="1" applyBorder="1" applyAlignment="1" applyProtection="1">
      <alignment horizontal="center" vertical="center"/>
      <protection locked="0"/>
    </xf>
    <xf numFmtId="0" fontId="36" fillId="9" borderId="40" xfId="0" applyFont="1" applyFill="1" applyBorder="1" applyAlignment="1" applyProtection="1">
      <alignment horizontal="left" vertical="center"/>
      <protection locked="0"/>
    </xf>
    <xf numFmtId="0" fontId="36" fillId="9" borderId="1" xfId="0" applyFont="1" applyFill="1" applyBorder="1" applyAlignment="1" applyProtection="1">
      <alignment horizontal="left" vertical="center"/>
      <protection locked="0"/>
    </xf>
    <xf numFmtId="0" fontId="36" fillId="9" borderId="1" xfId="0" applyFont="1" applyFill="1" applyBorder="1" applyAlignment="1" applyProtection="1">
      <alignment vertical="center"/>
      <protection locked="0"/>
    </xf>
    <xf numFmtId="0" fontId="36" fillId="9" borderId="1" xfId="0" applyFont="1" applyFill="1" applyBorder="1" applyAlignment="1" applyProtection="1">
      <alignment horizontal="center" vertical="center"/>
      <protection locked="0"/>
    </xf>
    <xf numFmtId="0" fontId="36" fillId="4" borderId="1" xfId="0" applyFont="1" applyFill="1" applyBorder="1" applyAlignment="1" applyProtection="1">
      <alignment horizontal="center" vertical="center" wrapText="1"/>
      <protection locked="0"/>
    </xf>
    <xf numFmtId="0" fontId="38" fillId="0" borderId="0" xfId="0" applyFont="1" applyAlignment="1">
      <alignment horizontal="left" vertical="center" wrapText="1"/>
    </xf>
    <xf numFmtId="0" fontId="38" fillId="0" borderId="0" xfId="0" applyFont="1" applyAlignment="1">
      <alignment horizontal="center" vertical="center" wrapText="1"/>
    </xf>
    <xf numFmtId="0" fontId="38" fillId="0" borderId="0" xfId="0" applyFont="1" applyAlignment="1">
      <alignment horizontal="justify" vertical="center"/>
    </xf>
    <xf numFmtId="0" fontId="39" fillId="0" borderId="0" xfId="0" applyFont="1" applyAlignment="1">
      <alignment horizontal="justify" vertical="center"/>
    </xf>
    <xf numFmtId="0" fontId="35" fillId="6" borderId="0" xfId="0" applyFont="1" applyFill="1" applyAlignment="1">
      <alignment horizontal="center" vertical="center"/>
    </xf>
    <xf numFmtId="0" fontId="36" fillId="4" borderId="1" xfId="0" applyFont="1" applyFill="1" applyBorder="1" applyAlignment="1" applyProtection="1">
      <alignment horizontal="center" vertical="center"/>
      <protection locked="0"/>
    </xf>
    <xf numFmtId="0" fontId="38" fillId="0" borderId="0" xfId="0" applyFont="1" applyAlignment="1">
      <alignment horizontal="center" vertical="center"/>
    </xf>
    <xf numFmtId="0" fontId="26" fillId="6" borderId="0" xfId="16" applyFont="1" applyFill="1"/>
    <xf numFmtId="0" fontId="14" fillId="6" borderId="0" xfId="16" applyFont="1" applyFill="1" applyAlignment="1">
      <alignment vertical="top"/>
    </xf>
    <xf numFmtId="0" fontId="14" fillId="6" borderId="0" xfId="16" applyFont="1" applyFill="1"/>
    <xf numFmtId="0" fontId="40" fillId="6" borderId="0" xfId="0" applyFont="1" applyFill="1"/>
    <xf numFmtId="0" fontId="41" fillId="6" borderId="0" xfId="0" applyFont="1" applyFill="1"/>
    <xf numFmtId="0" fontId="42" fillId="6" borderId="0" xfId="16" applyFont="1" applyFill="1" applyAlignment="1">
      <alignment horizontal="left" vertical="center" wrapText="1"/>
    </xf>
    <xf numFmtId="0" fontId="12" fillId="2" borderId="4" xfId="16" applyFont="1" applyFill="1" applyBorder="1" applyAlignment="1">
      <alignment horizontal="center" vertical="center" wrapText="1"/>
    </xf>
    <xf numFmtId="0" fontId="12" fillId="2" borderId="4" xfId="16" applyFont="1" applyFill="1" applyBorder="1" applyAlignment="1">
      <alignment vertical="center" wrapText="1"/>
    </xf>
    <xf numFmtId="0" fontId="12" fillId="2" borderId="2" xfId="16" applyFont="1" applyFill="1" applyBorder="1" applyAlignment="1" applyProtection="1">
      <alignment horizontal="center" vertical="center"/>
      <protection locked="0"/>
    </xf>
    <xf numFmtId="0" fontId="44" fillId="3" borderId="5" xfId="16" applyFont="1" applyFill="1" applyBorder="1" applyAlignment="1">
      <alignment horizontal="left" vertical="center" wrapText="1"/>
    </xf>
    <xf numFmtId="0" fontId="14" fillId="3" borderId="2" xfId="16" applyFont="1" applyFill="1" applyBorder="1" applyAlignment="1">
      <alignment horizontal="center" vertical="center"/>
    </xf>
    <xf numFmtId="0" fontId="14" fillId="3" borderId="4" xfId="16" applyFont="1" applyFill="1" applyBorder="1" applyAlignment="1">
      <alignment horizontal="center" vertical="center"/>
    </xf>
    <xf numFmtId="43" fontId="7" fillId="5" borderId="4" xfId="1" applyFont="1" applyFill="1" applyBorder="1"/>
    <xf numFmtId="43" fontId="14" fillId="4" borderId="4" xfId="1" applyFont="1" applyFill="1" applyBorder="1" applyAlignment="1" applyProtection="1">
      <alignment horizontal="center" vertical="center"/>
      <protection locked="0"/>
    </xf>
    <xf numFmtId="165" fontId="9" fillId="5" borderId="4" xfId="1" applyNumberFormat="1" applyFont="1" applyFill="1" applyBorder="1"/>
    <xf numFmtId="165" fontId="45" fillId="4" borderId="4" xfId="1" applyNumberFormat="1" applyFont="1" applyFill="1" applyBorder="1" applyAlignment="1" applyProtection="1">
      <alignment horizontal="center" vertical="center"/>
      <protection locked="0"/>
    </xf>
    <xf numFmtId="165" fontId="14" fillId="4" borderId="4" xfId="1" applyNumberFormat="1" applyFont="1" applyFill="1" applyBorder="1" applyAlignment="1" applyProtection="1">
      <alignment horizontal="center" vertical="center"/>
      <protection locked="0"/>
    </xf>
    <xf numFmtId="0" fontId="14" fillId="3" borderId="5" xfId="16" applyFont="1" applyFill="1" applyBorder="1" applyAlignment="1">
      <alignment horizontal="left" vertical="center" wrapText="1"/>
    </xf>
    <xf numFmtId="165" fontId="14" fillId="4" borderId="4" xfId="16" applyNumberFormat="1" applyFont="1" applyFill="1" applyBorder="1" applyAlignment="1" applyProtection="1">
      <alignment horizontal="center" vertical="center"/>
      <protection locked="0"/>
    </xf>
    <xf numFmtId="0" fontId="14" fillId="3" borderId="42" xfId="16" applyFont="1" applyFill="1" applyBorder="1" applyAlignment="1">
      <alignment vertical="center" wrapText="1"/>
    </xf>
    <xf numFmtId="0" fontId="14" fillId="3" borderId="4" xfId="16" applyFont="1" applyFill="1" applyBorder="1" applyAlignment="1" applyProtection="1">
      <alignment horizontal="center" vertical="center"/>
      <protection locked="0"/>
    </xf>
    <xf numFmtId="0" fontId="14" fillId="3" borderId="5" xfId="16" applyFont="1" applyFill="1" applyBorder="1" applyAlignment="1">
      <alignment horizontal="left" vertical="center" wrapText="1" indent="3"/>
    </xf>
    <xf numFmtId="0" fontId="46" fillId="4" borderId="4" xfId="16" applyFont="1" applyFill="1" applyBorder="1" applyAlignment="1" applyProtection="1">
      <alignment vertical="center" wrapText="1"/>
      <protection locked="0"/>
    </xf>
    <xf numFmtId="0" fontId="46" fillId="4" borderId="4" xfId="16" applyFont="1" applyFill="1" applyBorder="1" applyAlignment="1" applyProtection="1">
      <alignment horizontal="center" vertical="center"/>
      <protection locked="0"/>
    </xf>
    <xf numFmtId="0" fontId="46" fillId="4" borderId="3" xfId="16" applyFont="1" applyFill="1" applyBorder="1" applyAlignment="1" applyProtection="1">
      <alignment vertical="center" wrapText="1"/>
      <protection locked="0"/>
    </xf>
    <xf numFmtId="0" fontId="46" fillId="4" borderId="3" xfId="16" applyFont="1" applyFill="1" applyBorder="1" applyAlignment="1" applyProtection="1">
      <alignment horizontal="center" vertical="center"/>
      <protection locked="0"/>
    </xf>
    <xf numFmtId="0" fontId="47" fillId="4" borderId="0" xfId="16" applyFont="1" applyFill="1" applyAlignment="1" applyProtection="1">
      <alignment vertical="center" wrapText="1"/>
      <protection locked="0"/>
    </xf>
    <xf numFmtId="0" fontId="47" fillId="4" borderId="0" xfId="16" applyFont="1" applyFill="1" applyAlignment="1" applyProtection="1">
      <alignment horizontal="center" vertical="center"/>
      <protection locked="0"/>
    </xf>
    <xf numFmtId="0" fontId="46" fillId="4" borderId="2" xfId="16" applyFont="1" applyFill="1" applyBorder="1" applyAlignment="1" applyProtection="1">
      <alignment vertical="center" wrapText="1"/>
      <protection locked="0"/>
    </xf>
    <xf numFmtId="0" fontId="46" fillId="4" borderId="2" xfId="16" applyFont="1" applyFill="1" applyBorder="1" applyAlignment="1" applyProtection="1">
      <alignment horizontal="center" vertical="center"/>
      <protection locked="0"/>
    </xf>
    <xf numFmtId="0" fontId="44" fillId="3" borderId="5" xfId="16" applyFont="1" applyFill="1" applyBorder="1" applyAlignment="1">
      <alignment vertical="center" wrapText="1"/>
    </xf>
    <xf numFmtId="0" fontId="46" fillId="3" borderId="2" xfId="16" applyFont="1" applyFill="1" applyBorder="1" applyAlignment="1" applyProtection="1">
      <alignment vertical="center" wrapText="1"/>
      <protection locked="0"/>
    </xf>
    <xf numFmtId="165" fontId="14" fillId="4" borderId="4" xfId="16" applyNumberFormat="1" applyFont="1" applyFill="1" applyBorder="1" applyAlignment="1" applyProtection="1">
      <alignment vertical="center" wrapText="1"/>
      <protection locked="0"/>
    </xf>
    <xf numFmtId="0" fontId="14" fillId="4" borderId="4" xfId="16" applyFont="1" applyFill="1" applyBorder="1" applyAlignment="1" applyProtection="1">
      <alignment vertical="center" wrapText="1"/>
      <protection locked="0"/>
    </xf>
    <xf numFmtId="0" fontId="14" fillId="6" borderId="0" xfId="16" applyFont="1" applyFill="1" applyAlignment="1">
      <alignment horizontal="left" wrapText="1"/>
    </xf>
    <xf numFmtId="0" fontId="48" fillId="6" borderId="0" xfId="16" applyFont="1" applyFill="1"/>
    <xf numFmtId="0" fontId="12" fillId="2" borderId="4" xfId="16" applyFont="1" applyFill="1" applyBorder="1" applyAlignment="1" applyProtection="1">
      <alignment horizontal="left" vertical="center" wrapText="1"/>
      <protection locked="0"/>
    </xf>
    <xf numFmtId="0" fontId="12" fillId="2" borderId="4" xfId="16" applyFont="1" applyFill="1" applyBorder="1" applyAlignment="1">
      <alignment horizontal="left" vertical="center" wrapText="1"/>
    </xf>
    <xf numFmtId="4" fontId="14" fillId="4" borderId="4" xfId="16" applyNumberFormat="1" applyFont="1" applyFill="1" applyBorder="1" applyAlignment="1" applyProtection="1">
      <alignment horizontal="center" vertical="center"/>
      <protection locked="0"/>
    </xf>
    <xf numFmtId="4" fontId="14" fillId="4" borderId="4" xfId="1" applyNumberFormat="1" applyFont="1" applyFill="1" applyBorder="1" applyAlignment="1" applyProtection="1">
      <alignment vertical="center"/>
      <protection locked="0"/>
    </xf>
    <xf numFmtId="4" fontId="14" fillId="4" borderId="4" xfId="1" applyNumberFormat="1" applyFont="1" applyFill="1" applyBorder="1" applyAlignment="1" applyProtection="1">
      <alignment horizontal="right" vertical="center"/>
      <protection locked="0"/>
    </xf>
    <xf numFmtId="0" fontId="14" fillId="4" borderId="0" xfId="16" applyFont="1" applyFill="1" applyAlignment="1" applyProtection="1">
      <alignment horizontal="center" vertical="center"/>
      <protection locked="0"/>
    </xf>
    <xf numFmtId="0" fontId="46" fillId="4" borderId="0" xfId="16" applyFont="1" applyFill="1" applyAlignment="1" applyProtection="1">
      <alignment horizontal="center" vertical="center"/>
      <protection locked="0"/>
    </xf>
    <xf numFmtId="0" fontId="47" fillId="4" borderId="4" xfId="16" applyFont="1" applyFill="1" applyBorder="1" applyAlignment="1" applyProtection="1">
      <alignment horizontal="center" vertical="center"/>
      <protection locked="0"/>
    </xf>
    <xf numFmtId="0" fontId="14" fillId="4" borderId="3" xfId="16" applyFont="1" applyFill="1" applyBorder="1" applyAlignment="1" applyProtection="1">
      <alignment horizontal="center" vertical="center"/>
      <protection locked="0"/>
    </xf>
    <xf numFmtId="0" fontId="14" fillId="4" borderId="4" xfId="16" applyFont="1" applyFill="1" applyBorder="1" applyAlignment="1" applyProtection="1">
      <alignment horizontal="right" vertical="center" wrapText="1"/>
      <protection locked="0"/>
    </xf>
    <xf numFmtId="0" fontId="40" fillId="6" borderId="0" xfId="0" applyFont="1" applyFill="1" applyAlignment="1">
      <alignment horizontal="left" wrapText="1"/>
    </xf>
    <xf numFmtId="0" fontId="9" fillId="2" borderId="4" xfId="0" applyFont="1" applyFill="1" applyBorder="1" applyAlignment="1">
      <alignment horizontal="center" vertical="center"/>
    </xf>
    <xf numFmtId="0" fontId="49" fillId="3" borderId="3" xfId="0" applyFont="1" applyFill="1" applyBorder="1" applyAlignment="1">
      <alignment horizontal="justify" vertical="center" wrapText="1"/>
    </xf>
    <xf numFmtId="0" fontId="50" fillId="3" borderId="3" xfId="0" applyFont="1" applyFill="1" applyBorder="1" applyAlignment="1">
      <alignment horizontal="justify" vertical="center" wrapText="1"/>
    </xf>
    <xf numFmtId="0" fontId="35" fillId="3" borderId="3" xfId="0" applyFont="1" applyFill="1" applyBorder="1" applyAlignment="1">
      <alignment horizontal="left" vertical="center" wrapText="1" indent="3"/>
    </xf>
    <xf numFmtId="0" fontId="35" fillId="4" borderId="3" xfId="0" applyFont="1" applyFill="1" applyBorder="1" applyAlignment="1" applyProtection="1">
      <alignment horizontal="justify" vertical="center" wrapText="1"/>
      <protection locked="0"/>
    </xf>
    <xf numFmtId="0" fontId="35" fillId="3" borderId="44" xfId="0" applyFont="1" applyFill="1" applyBorder="1" applyAlignment="1">
      <alignment horizontal="left" vertical="top" wrapText="1" indent="3"/>
    </xf>
    <xf numFmtId="0" fontId="35" fillId="4" borderId="44" xfId="0" applyFont="1" applyFill="1" applyBorder="1" applyAlignment="1" applyProtection="1">
      <alignment horizontal="center" vertical="top"/>
      <protection locked="0"/>
    </xf>
    <xf numFmtId="0" fontId="35" fillId="4" borderId="4" xfId="0" applyFont="1" applyFill="1" applyBorder="1" applyAlignment="1" applyProtection="1">
      <alignment horizontal="center" vertical="center" wrapText="1"/>
      <protection locked="0"/>
    </xf>
    <xf numFmtId="0" fontId="35" fillId="3" borderId="45" xfId="0" applyFont="1" applyFill="1" applyBorder="1" applyAlignment="1">
      <alignment horizontal="left" vertical="top" wrapText="1" indent="3"/>
    </xf>
    <xf numFmtId="0" fontId="35" fillId="4" borderId="3" xfId="0" applyFont="1" applyFill="1" applyBorder="1" applyAlignment="1" applyProtection="1">
      <alignment horizontal="center" vertical="center" wrapText="1"/>
      <protection locked="0"/>
    </xf>
    <xf numFmtId="0" fontId="49" fillId="3" borderId="44" xfId="0" applyFont="1" applyFill="1" applyBorder="1" applyAlignment="1">
      <alignment horizontal="left" vertical="top" wrapText="1" indent="3"/>
    </xf>
    <xf numFmtId="0" fontId="50" fillId="3" borderId="44" xfId="0" applyFont="1" applyFill="1" applyBorder="1" applyAlignment="1">
      <alignment horizontal="left" vertical="top" wrapText="1"/>
    </xf>
    <xf numFmtId="0" fontId="35" fillId="4" borderId="44" xfId="0" applyFont="1" applyFill="1" applyBorder="1" applyAlignment="1" applyProtection="1">
      <alignment horizontal="left" vertical="top" wrapText="1"/>
      <protection locked="0"/>
    </xf>
    <xf numFmtId="0" fontId="35" fillId="4" borderId="44" xfId="0" applyFont="1" applyFill="1" applyBorder="1" applyAlignment="1" applyProtection="1">
      <alignment horizontal="left" vertical="top"/>
      <protection locked="0"/>
    </xf>
    <xf numFmtId="0" fontId="35" fillId="5" borderId="44" xfId="0" applyFont="1" applyFill="1" applyBorder="1" applyAlignment="1">
      <alignment horizontal="left" vertical="top" wrapText="1" indent="3"/>
    </xf>
    <xf numFmtId="0" fontId="49" fillId="3" borderId="46" xfId="0" applyFont="1" applyFill="1" applyBorder="1" applyAlignment="1">
      <alignment vertical="top" wrapText="1"/>
    </xf>
    <xf numFmtId="0" fontId="49" fillId="3" borderId="47" xfId="0" applyFont="1" applyFill="1" applyBorder="1" applyAlignment="1">
      <alignment vertical="top" wrapText="1"/>
    </xf>
    <xf numFmtId="0" fontId="49" fillId="3" borderId="44" xfId="0" applyFont="1" applyFill="1" applyBorder="1" applyAlignment="1">
      <alignment horizontal="left" vertical="top" wrapText="1"/>
    </xf>
    <xf numFmtId="0" fontId="35" fillId="3" borderId="44" xfId="0" applyFont="1" applyFill="1" applyBorder="1" applyAlignment="1">
      <alignment horizontal="left" vertical="top" wrapText="1"/>
    </xf>
    <xf numFmtId="0" fontId="51" fillId="3" borderId="44" xfId="0" applyFont="1" applyFill="1" applyBorder="1" applyAlignment="1">
      <alignment horizontal="left" vertical="top"/>
    </xf>
    <xf numFmtId="0" fontId="35" fillId="3" borderId="48" xfId="0" applyFont="1" applyFill="1" applyBorder="1" applyAlignment="1">
      <alignment horizontal="left" vertical="top" wrapText="1" indent="3"/>
    </xf>
    <xf numFmtId="0" fontId="35" fillId="4" borderId="48" xfId="0" applyFont="1" applyFill="1" applyBorder="1" applyAlignment="1" applyProtection="1">
      <alignment horizontal="left" vertical="top"/>
      <protection locked="0"/>
    </xf>
    <xf numFmtId="0" fontId="52" fillId="6" borderId="0" xfId="0" applyFont="1" applyFill="1"/>
    <xf numFmtId="0" fontId="40" fillId="6" borderId="0" xfId="0" applyFont="1" applyFill="1" applyAlignment="1">
      <alignment horizontal="left"/>
    </xf>
    <xf numFmtId="0" fontId="36" fillId="3" borderId="3" xfId="0" applyFont="1" applyFill="1" applyBorder="1" applyAlignment="1">
      <alignment horizontal="justify" vertical="center" wrapText="1"/>
    </xf>
    <xf numFmtId="0" fontId="35" fillId="3" borderId="3" xfId="0" applyFont="1" applyFill="1" applyBorder="1" applyAlignment="1">
      <alignment horizontal="justify" vertical="center" wrapText="1"/>
    </xf>
    <xf numFmtId="0" fontId="35" fillId="4" borderId="3" xfId="0" applyFont="1" applyFill="1" applyBorder="1" applyAlignment="1" applyProtection="1">
      <alignment horizontal="left" vertical="center" wrapText="1" indent="2"/>
      <protection locked="0"/>
    </xf>
    <xf numFmtId="0" fontId="35" fillId="3" borderId="4" xfId="0" applyFont="1" applyFill="1" applyBorder="1" applyAlignment="1">
      <alignment horizontal="justify" vertical="center"/>
    </xf>
    <xf numFmtId="0" fontId="35" fillId="4" borderId="4" xfId="0" applyFont="1" applyFill="1" applyBorder="1" applyAlignment="1" applyProtection="1">
      <alignment horizontal="left" vertical="center" indent="2"/>
      <protection locked="0"/>
    </xf>
    <xf numFmtId="0" fontId="35" fillId="4" borderId="4" xfId="0" applyFont="1" applyFill="1" applyBorder="1" applyAlignment="1" applyProtection="1">
      <alignment horizontal="justify" vertical="center"/>
      <protection locked="0"/>
    </xf>
    <xf numFmtId="0" fontId="50" fillId="3" borderId="4" xfId="0" applyFont="1" applyFill="1" applyBorder="1" applyAlignment="1">
      <alignment horizontal="left" vertical="center" indent="2"/>
    </xf>
    <xf numFmtId="0" fontId="53" fillId="0" borderId="0" xfId="3" applyAlignment="1">
      <alignment horizontal="left"/>
    </xf>
    <xf numFmtId="0" fontId="9" fillId="2" borderId="4" xfId="0" applyFont="1" applyFill="1" applyBorder="1" applyAlignment="1" applyProtection="1">
      <alignment horizontal="center" vertical="center"/>
      <protection locked="0"/>
    </xf>
    <xf numFmtId="0" fontId="45" fillId="4" borderId="3" xfId="21" applyFont="1" applyFill="1" applyBorder="1" applyAlignment="1" applyProtection="1">
      <alignment horizontal="justify" vertical="center" wrapText="1"/>
      <protection locked="0"/>
    </xf>
    <xf numFmtId="0" fontId="0" fillId="6" borderId="0" xfId="0" applyFill="1" applyAlignment="1">
      <alignment wrapText="1"/>
    </xf>
    <xf numFmtId="0" fontId="7" fillId="6" borderId="0" xfId="18" applyFill="1" applyAlignment="1">
      <alignment horizontal="center" vertical="center"/>
    </xf>
    <xf numFmtId="0" fontId="7" fillId="6" borderId="0" xfId="18" applyFill="1"/>
    <xf numFmtId="0" fontId="57" fillId="6" borderId="0" xfId="18" applyFont="1" applyFill="1" applyAlignment="1">
      <alignment horizontal="center" vertical="center" wrapText="1"/>
    </xf>
    <xf numFmtId="0" fontId="58" fillId="6" borderId="0" xfId="15" applyFont="1" applyFill="1" applyAlignment="1">
      <alignment horizontal="center" vertical="center"/>
    </xf>
    <xf numFmtId="0" fontId="59" fillId="6" borderId="0" xfId="3" applyFont="1" applyFill="1" applyAlignment="1">
      <alignment horizontal="center" vertical="center"/>
    </xf>
    <xf numFmtId="0" fontId="0" fillId="3" borderId="1" xfId="0" quotePrefix="1" applyFill="1" applyBorder="1" applyAlignment="1" applyProtection="1">
      <alignment horizontal="justify" vertical="center" wrapText="1"/>
      <protection locked="0"/>
    </xf>
    <xf numFmtId="0" fontId="25" fillId="3" borderId="1" xfId="0" applyFont="1" applyFill="1" applyBorder="1" applyAlignment="1" applyProtection="1">
      <alignment horizontal="lef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165" fontId="2" fillId="3" borderId="1" xfId="0" applyNumberFormat="1" applyFont="1" applyFill="1" applyBorder="1" applyAlignment="1">
      <alignment horizontal="center" vertical="center"/>
    </xf>
    <xf numFmtId="0" fontId="2" fillId="3" borderId="0" xfId="0" applyFont="1" applyFill="1" applyAlignment="1">
      <alignment horizontal="center" vertical="center"/>
    </xf>
    <xf numFmtId="0" fontId="2" fillId="3" borderId="1" xfId="0" applyFont="1" applyFill="1" applyBorder="1" applyAlignment="1">
      <alignment vertical="center"/>
    </xf>
    <xf numFmtId="0" fontId="2" fillId="3" borderId="1" xfId="0" applyFont="1" applyFill="1" applyBorder="1" applyAlignment="1">
      <alignment horizontal="left" vertical="center"/>
    </xf>
    <xf numFmtId="0" fontId="2" fillId="3" borderId="1" xfId="0" applyFont="1" applyFill="1" applyBorder="1" applyAlignment="1">
      <alignment horizontal="center" vertical="center"/>
    </xf>
    <xf numFmtId="166" fontId="2" fillId="3" borderId="1" xfId="1" applyNumberFormat="1" applyFont="1" applyFill="1" applyBorder="1" applyAlignment="1">
      <alignment horizontal="left" vertical="center"/>
    </xf>
    <xf numFmtId="9" fontId="2" fillId="3" borderId="1" xfId="0" applyNumberFormat="1" applyFont="1" applyFill="1" applyBorder="1" applyAlignment="1">
      <alignment vertical="center"/>
    </xf>
    <xf numFmtId="0" fontId="2" fillId="7" borderId="1" xfId="0" applyFont="1" applyFill="1" applyBorder="1" applyAlignment="1">
      <alignment vertical="center"/>
    </xf>
    <xf numFmtId="0" fontId="2" fillId="7" borderId="1" xfId="0" applyFont="1" applyFill="1" applyBorder="1" applyAlignment="1">
      <alignment horizontal="left" vertical="center"/>
    </xf>
    <xf numFmtId="0" fontId="2" fillId="7" borderId="1" xfId="0" applyFont="1" applyFill="1" applyBorder="1" applyAlignment="1">
      <alignment horizontal="center" vertical="center"/>
    </xf>
    <xf numFmtId="166" fontId="2" fillId="7" borderId="1" xfId="1" applyNumberFormat="1" applyFont="1" applyFill="1" applyBorder="1" applyAlignment="1">
      <alignment horizontal="left" vertical="center"/>
    </xf>
    <xf numFmtId="0" fontId="2" fillId="3" borderId="40" xfId="0" applyFont="1" applyFill="1" applyBorder="1" applyAlignment="1">
      <alignment horizontal="left" vertical="center"/>
    </xf>
    <xf numFmtId="165" fontId="2" fillId="3" borderId="1" xfId="0" applyNumberFormat="1" applyFont="1" applyFill="1" applyBorder="1" applyAlignment="1">
      <alignment horizontal="left" vertical="center"/>
    </xf>
    <xf numFmtId="0" fontId="2" fillId="7" borderId="40" xfId="0" applyFont="1" applyFill="1" applyBorder="1" applyAlignment="1">
      <alignment horizontal="left" vertical="center"/>
    </xf>
    <xf numFmtId="165" fontId="2" fillId="7" borderId="1" xfId="0" applyNumberFormat="1" applyFont="1" applyFill="1" applyBorder="1" applyAlignment="1">
      <alignment horizontal="left" vertical="center"/>
    </xf>
    <xf numFmtId="0" fontId="7" fillId="3" borderId="0" xfId="0" applyFont="1" applyFill="1" applyAlignment="1" applyProtection="1">
      <alignment horizontal="center" vertical="center"/>
      <protection locked="0"/>
    </xf>
    <xf numFmtId="0" fontId="36" fillId="8" borderId="40" xfId="0" applyFont="1" applyFill="1" applyBorder="1" applyAlignment="1" applyProtection="1">
      <alignment horizontal="left" vertical="center"/>
      <protection locked="0"/>
    </xf>
    <xf numFmtId="0" fontId="25" fillId="8" borderId="1" xfId="0" applyFont="1" applyFill="1" applyBorder="1" applyAlignment="1" applyProtection="1">
      <alignment horizontal="left" vertical="center"/>
      <protection locked="0"/>
    </xf>
    <xf numFmtId="0" fontId="36" fillId="8" borderId="1" xfId="0" applyFont="1" applyFill="1" applyBorder="1" applyAlignment="1" applyProtection="1">
      <alignment horizontal="left" vertical="center"/>
      <protection locked="0"/>
    </xf>
    <xf numFmtId="169" fontId="36" fillId="8" borderId="1" xfId="0" applyNumberFormat="1" applyFont="1" applyFill="1" applyBorder="1" applyAlignment="1" applyProtection="1">
      <alignment horizontal="left" vertical="center"/>
      <protection locked="0"/>
    </xf>
    <xf numFmtId="0" fontId="7" fillId="9" borderId="0" xfId="0" applyFont="1" applyFill="1" applyAlignment="1" applyProtection="1">
      <alignment horizontal="center" vertical="center"/>
      <protection locked="0"/>
    </xf>
    <xf numFmtId="0" fontId="36" fillId="8" borderId="1" xfId="0" applyFont="1" applyFill="1" applyBorder="1" applyAlignment="1" applyProtection="1">
      <alignment vertical="center"/>
      <protection locked="0"/>
    </xf>
    <xf numFmtId="0" fontId="36" fillId="8" borderId="1" xfId="0" applyFont="1" applyFill="1" applyBorder="1" applyAlignment="1" applyProtection="1">
      <alignment horizontal="center" vertical="center"/>
      <protection locked="0"/>
    </xf>
    <xf numFmtId="169" fontId="36" fillId="8" borderId="1" xfId="2" applyNumberFormat="1" applyFont="1" applyFill="1" applyBorder="1" applyAlignment="1" applyProtection="1">
      <alignment horizontal="left" vertical="center"/>
      <protection locked="0"/>
    </xf>
    <xf numFmtId="0" fontId="25" fillId="9" borderId="1" xfId="0" applyFont="1" applyFill="1" applyBorder="1" applyAlignment="1" applyProtection="1">
      <alignment horizontal="left" vertical="center"/>
      <protection locked="0"/>
    </xf>
    <xf numFmtId="169" fontId="36" fillId="9" borderId="1" xfId="2" applyNumberFormat="1" applyFont="1" applyFill="1" applyBorder="1" applyAlignment="1" applyProtection="1">
      <alignment horizontal="left" vertical="center"/>
      <protection locked="0"/>
    </xf>
    <xf numFmtId="170" fontId="36" fillId="9" borderId="1" xfId="2" applyNumberFormat="1" applyFont="1" applyFill="1" applyBorder="1" applyAlignment="1" applyProtection="1">
      <alignment horizontal="left" vertical="center"/>
      <protection locked="0"/>
    </xf>
    <xf numFmtId="170" fontId="36" fillId="8" borderId="1" xfId="2" applyNumberFormat="1" applyFont="1" applyFill="1" applyBorder="1" applyAlignment="1" applyProtection="1">
      <alignment horizontal="left" vertical="center"/>
      <protection locked="0"/>
    </xf>
    <xf numFmtId="0" fontId="7" fillId="4" borderId="3" xfId="0" applyFont="1" applyFill="1" applyBorder="1" applyAlignment="1" applyProtection="1">
      <alignment horizontal="center" vertical="center" wrapText="1"/>
      <protection locked="0"/>
    </xf>
    <xf numFmtId="0" fontId="45" fillId="13" borderId="4" xfId="0" applyFont="1" applyFill="1" applyBorder="1" applyAlignment="1" applyProtection="1">
      <alignment horizontal="justify" vertical="center" wrapText="1"/>
      <protection locked="0"/>
    </xf>
    <xf numFmtId="0" fontId="35" fillId="13" borderId="4" xfId="0" applyFont="1" applyFill="1" applyBorder="1" applyAlignment="1" applyProtection="1">
      <alignment horizontal="justify" vertical="center"/>
      <protection locked="0"/>
    </xf>
    <xf numFmtId="168" fontId="36" fillId="8" borderId="1" xfId="1" applyNumberFormat="1" applyFont="1" applyFill="1" applyBorder="1" applyAlignment="1" applyProtection="1">
      <alignment horizontal="right" vertical="center"/>
      <protection locked="0"/>
    </xf>
    <xf numFmtId="49" fontId="36" fillId="9" borderId="1" xfId="0" applyNumberFormat="1" applyFont="1" applyFill="1" applyBorder="1" applyAlignment="1" applyProtection="1">
      <alignment horizontal="right" vertical="center"/>
      <protection locked="0"/>
    </xf>
    <xf numFmtId="0" fontId="38" fillId="0" borderId="0" xfId="0" applyFont="1" applyAlignment="1">
      <alignment horizontal="left" vertical="center"/>
    </xf>
    <xf numFmtId="43" fontId="14" fillId="6" borderId="0" xfId="16" applyNumberFormat="1" applyFont="1" applyFill="1"/>
    <xf numFmtId="171" fontId="0" fillId="4" borderId="3" xfId="1" applyNumberFormat="1" applyFont="1" applyFill="1" applyBorder="1" applyAlignment="1" applyProtection="1">
      <alignment horizontal="center"/>
      <protection locked="0"/>
    </xf>
    <xf numFmtId="4" fontId="7" fillId="4" borderId="0" xfId="0" applyNumberFormat="1" applyFont="1" applyFill="1" applyAlignment="1" applyProtection="1">
      <alignment horizontal="right"/>
      <protection locked="0"/>
    </xf>
    <xf numFmtId="43" fontId="35" fillId="5" borderId="4" xfId="1" applyFont="1" applyFill="1" applyBorder="1"/>
    <xf numFmtId="43" fontId="35" fillId="4" borderId="4" xfId="1" applyFont="1" applyFill="1" applyBorder="1" applyAlignment="1" applyProtection="1">
      <alignment horizontal="center" vertical="center"/>
      <protection locked="0"/>
    </xf>
    <xf numFmtId="4" fontId="35" fillId="4" borderId="4" xfId="16" applyNumberFormat="1" applyFont="1" applyFill="1" applyBorder="1" applyAlignment="1" applyProtection="1">
      <alignment horizontal="center" vertical="center"/>
      <protection locked="0"/>
    </xf>
    <xf numFmtId="4" fontId="35" fillId="4" borderId="4" xfId="1" applyNumberFormat="1" applyFont="1" applyFill="1" applyBorder="1" applyAlignment="1" applyProtection="1">
      <alignment vertical="center"/>
      <protection locked="0"/>
    </xf>
    <xf numFmtId="0" fontId="35" fillId="4" borderId="4" xfId="16" applyFont="1" applyFill="1" applyBorder="1" applyAlignment="1" applyProtection="1">
      <alignment horizontal="center" vertical="center"/>
      <protection locked="0"/>
    </xf>
    <xf numFmtId="4" fontId="35" fillId="4" borderId="4" xfId="1" applyNumberFormat="1" applyFont="1" applyFill="1" applyBorder="1" applyAlignment="1" applyProtection="1">
      <alignment horizontal="right" vertical="center"/>
      <protection locked="0"/>
    </xf>
    <xf numFmtId="4" fontId="106" fillId="4" borderId="4" xfId="11" applyNumberFormat="1" applyFont="1" applyFill="1" applyBorder="1" applyAlignment="1" applyProtection="1">
      <alignment vertical="center"/>
      <protection locked="0"/>
    </xf>
    <xf numFmtId="4" fontId="14" fillId="4" borderId="4" xfId="11" applyNumberFormat="1" applyFont="1" applyFill="1" applyBorder="1" applyAlignment="1" applyProtection="1">
      <alignment vertical="center"/>
      <protection locked="0"/>
    </xf>
    <xf numFmtId="0" fontId="25" fillId="3" borderId="40" xfId="0" applyFont="1" applyFill="1" applyBorder="1" applyAlignment="1" applyProtection="1">
      <alignment horizontal="left" vertical="center"/>
      <protection locked="0"/>
    </xf>
    <xf numFmtId="165" fontId="25" fillId="3" borderId="1" xfId="0" applyNumberFormat="1" applyFont="1" applyFill="1" applyBorder="1" applyAlignment="1" applyProtection="1">
      <alignment horizontal="left" vertical="center"/>
      <protection locked="0"/>
    </xf>
    <xf numFmtId="165" fontId="25" fillId="3" borderId="1" xfId="1" applyNumberFormat="1" applyFont="1" applyFill="1" applyBorder="1" applyAlignment="1" applyProtection="1">
      <alignment horizontal="left" vertical="center"/>
      <protection locked="0"/>
    </xf>
    <xf numFmtId="0" fontId="25" fillId="8" borderId="40" xfId="0" applyFont="1" applyFill="1" applyBorder="1" applyAlignment="1" applyProtection="1">
      <alignment horizontal="left" vertical="center"/>
      <protection locked="0"/>
    </xf>
    <xf numFmtId="169" fontId="25" fillId="8" borderId="1" xfId="2" applyNumberFormat="1" applyFont="1" applyFill="1" applyBorder="1" applyAlignment="1" applyProtection="1">
      <alignment horizontal="left" vertical="center"/>
      <protection locked="0"/>
    </xf>
    <xf numFmtId="49" fontId="25" fillId="8" borderId="1" xfId="0" applyNumberFormat="1" applyFont="1" applyFill="1" applyBorder="1" applyAlignment="1" applyProtection="1">
      <alignment horizontal="right" vertical="center"/>
      <protection locked="0"/>
    </xf>
    <xf numFmtId="4" fontId="25" fillId="3" borderId="1" xfId="0" applyNumberFormat="1" applyFont="1" applyFill="1" applyBorder="1" applyAlignment="1" applyProtection="1">
      <alignment horizontal="right" vertical="center"/>
      <protection locked="0"/>
    </xf>
    <xf numFmtId="43" fontId="25" fillId="9" borderId="1" xfId="0" applyNumberFormat="1" applyFont="1" applyFill="1" applyBorder="1" applyAlignment="1" applyProtection="1">
      <alignment horizontal="right" vertical="center"/>
      <protection locked="0"/>
    </xf>
    <xf numFmtId="0" fontId="7" fillId="4" borderId="0" xfId="0" applyFont="1" applyFill="1" applyAlignment="1" applyProtection="1">
      <alignment horizontal="center"/>
      <protection locked="0"/>
    </xf>
    <xf numFmtId="0" fontId="6" fillId="3" borderId="1" xfId="0" applyFont="1" applyFill="1" applyBorder="1" applyAlignment="1">
      <alignment wrapText="1"/>
    </xf>
    <xf numFmtId="0" fontId="9" fillId="2" borderId="1" xfId="0" applyFont="1" applyFill="1" applyBorder="1" applyAlignment="1">
      <alignment horizontal="center" vertical="center" wrapText="1"/>
    </xf>
    <xf numFmtId="0" fontId="9" fillId="4" borderId="1" xfId="0" applyFont="1" applyFill="1" applyBorder="1" applyAlignment="1" applyProtection="1">
      <alignment horizontal="center"/>
      <protection locked="0"/>
    </xf>
    <xf numFmtId="0" fontId="11" fillId="4" borderId="1" xfId="0" applyFont="1" applyFill="1" applyBorder="1" applyAlignment="1" applyProtection="1">
      <alignment horizontal="center"/>
      <protection locked="0"/>
    </xf>
    <xf numFmtId="0" fontId="7" fillId="13" borderId="1" xfId="0" applyFont="1" applyFill="1" applyBorder="1" applyAlignment="1" applyProtection="1">
      <alignment wrapText="1"/>
      <protection locked="0"/>
    </xf>
    <xf numFmtId="0" fontId="7" fillId="13" borderId="1" xfId="0" applyFont="1" applyFill="1" applyBorder="1" applyAlignment="1" applyProtection="1">
      <alignment horizontal="center"/>
      <protection locked="0"/>
    </xf>
    <xf numFmtId="165" fontId="7" fillId="13" borderId="1" xfId="14" applyNumberFormat="1" applyFont="1" applyFill="1" applyBorder="1" applyAlignment="1" applyProtection="1">
      <alignment horizontal="right"/>
      <protection locked="0"/>
    </xf>
    <xf numFmtId="0" fontId="7" fillId="13" borderId="1" xfId="0" applyFont="1" applyFill="1" applyBorder="1" applyProtection="1">
      <protection locked="0"/>
    </xf>
    <xf numFmtId="3" fontId="7" fillId="13" borderId="1" xfId="0" applyNumberFormat="1" applyFont="1" applyFill="1" applyBorder="1" applyAlignment="1" applyProtection="1">
      <alignment horizontal="right"/>
      <protection locked="0"/>
    </xf>
    <xf numFmtId="0" fontId="13" fillId="13" borderId="1" xfId="0" applyFont="1" applyFill="1" applyBorder="1" applyProtection="1">
      <protection locked="0"/>
    </xf>
    <xf numFmtId="166" fontId="7" fillId="13" borderId="1" xfId="1" applyNumberFormat="1" applyFont="1" applyFill="1" applyBorder="1" applyAlignment="1" applyProtection="1">
      <alignment horizontal="right"/>
      <protection locked="0"/>
    </xf>
    <xf numFmtId="166" fontId="7" fillId="13" borderId="1" xfId="14" applyNumberFormat="1" applyFont="1" applyFill="1" applyBorder="1" applyAlignment="1" applyProtection="1">
      <alignment horizontal="right"/>
      <protection locked="0"/>
    </xf>
    <xf numFmtId="167" fontId="7" fillId="13" borderId="1" xfId="0" applyNumberFormat="1" applyFont="1" applyFill="1" applyBorder="1" applyAlignment="1" applyProtection="1">
      <alignment horizontal="right"/>
      <protection locked="0"/>
    </xf>
    <xf numFmtId="0" fontId="35" fillId="13" borderId="1" xfId="16" applyFont="1" applyFill="1" applyBorder="1" applyAlignment="1">
      <alignment horizontal="left" vertical="center" wrapText="1" indent="1"/>
    </xf>
    <xf numFmtId="0" fontId="35" fillId="13" borderId="1" xfId="16" applyFont="1" applyFill="1" applyBorder="1" applyAlignment="1">
      <alignment horizontal="center" vertical="center"/>
    </xf>
    <xf numFmtId="165" fontId="7" fillId="13" borderId="1" xfId="11" applyNumberFormat="1" applyFont="1" applyFill="1" applyBorder="1" applyProtection="1">
      <protection locked="0"/>
    </xf>
    <xf numFmtId="0" fontId="35" fillId="13" borderId="1" xfId="16" applyFont="1" applyFill="1" applyBorder="1" applyAlignment="1">
      <alignment horizontal="center" vertical="center" wrapText="1"/>
    </xf>
    <xf numFmtId="165" fontId="7" fillId="13" borderId="1" xfId="1" applyNumberFormat="1" applyFont="1" applyFill="1" applyBorder="1" applyProtection="1">
      <protection locked="0"/>
    </xf>
    <xf numFmtId="165" fontId="108" fillId="13" borderId="1" xfId="1" applyNumberFormat="1" applyFont="1" applyFill="1" applyBorder="1" applyAlignment="1">
      <alignment horizontal="left" vertical="center" wrapText="1"/>
    </xf>
    <xf numFmtId="165" fontId="15" fillId="13" borderId="1" xfId="1" applyNumberFormat="1" applyFont="1" applyFill="1" applyBorder="1" applyAlignment="1">
      <alignment horizontal="right" vertical="center"/>
    </xf>
    <xf numFmtId="0" fontId="35" fillId="13" borderId="1" xfId="16" applyFont="1" applyFill="1" applyBorder="1" applyAlignment="1" applyProtection="1">
      <alignment horizontal="center" vertical="center"/>
      <protection locked="0"/>
    </xf>
    <xf numFmtId="0" fontId="18" fillId="13" borderId="1" xfId="0" applyFont="1" applyFill="1" applyBorder="1" applyAlignment="1">
      <alignment horizontal="right" vertical="center"/>
    </xf>
    <xf numFmtId="165" fontId="6" fillId="13" borderId="1" xfId="1" applyNumberFormat="1" applyFont="1" applyFill="1" applyBorder="1" applyAlignment="1">
      <alignment horizontal="right" vertical="center"/>
    </xf>
    <xf numFmtId="165" fontId="6" fillId="13" borderId="1" xfId="1" applyNumberFormat="1" applyFont="1" applyFill="1" applyBorder="1" applyAlignment="1">
      <alignment horizontal="right" vertical="center" wrapText="1"/>
    </xf>
    <xf numFmtId="165" fontId="7" fillId="13" borderId="1" xfId="1" applyNumberFormat="1" applyFont="1" applyFill="1" applyBorder="1" applyAlignment="1" applyProtection="1">
      <alignment vertical="center"/>
      <protection locked="0"/>
    </xf>
    <xf numFmtId="165" fontId="7" fillId="13" borderId="1" xfId="14" applyNumberFormat="1" applyFont="1" applyFill="1" applyBorder="1" applyAlignment="1" applyProtection="1">
      <protection locked="0"/>
    </xf>
    <xf numFmtId="165" fontId="7" fillId="13" borderId="1" xfId="1" applyNumberFormat="1" applyFont="1" applyFill="1" applyBorder="1" applyAlignment="1" applyProtection="1">
      <alignment horizontal="right"/>
      <protection locked="0"/>
    </xf>
    <xf numFmtId="0" fontId="34" fillId="13" borderId="1" xfId="16" applyFont="1" applyFill="1" applyBorder="1" applyAlignment="1">
      <alignment horizontal="left" vertical="center" wrapText="1" indent="1"/>
    </xf>
    <xf numFmtId="0" fontId="35" fillId="13" borderId="1" xfId="16" applyFont="1" applyFill="1" applyBorder="1" applyAlignment="1">
      <alignment horizontal="left" vertical="center" wrapText="1" indent="4"/>
    </xf>
    <xf numFmtId="41" fontId="7" fillId="13" borderId="1" xfId="8" applyFont="1" applyFill="1" applyBorder="1" applyProtection="1">
      <protection locked="0"/>
    </xf>
    <xf numFmtId="41" fontId="7" fillId="13" borderId="1" xfId="8" applyFont="1" applyFill="1" applyBorder="1"/>
    <xf numFmtId="41" fontId="7" fillId="13" borderId="1" xfId="8" applyFont="1" applyFill="1" applyBorder="1" applyAlignment="1">
      <alignment horizontal="left" vertical="center" wrapText="1"/>
    </xf>
    <xf numFmtId="41" fontId="109" fillId="13" borderId="1" xfId="8" applyFont="1" applyFill="1" applyBorder="1" applyAlignment="1">
      <alignment horizontal="left" vertical="top"/>
    </xf>
    <xf numFmtId="41" fontId="7" fillId="13" borderId="1" xfId="8" applyFont="1" applyFill="1" applyBorder="1" applyAlignment="1">
      <alignment horizontal="left" vertical="top"/>
    </xf>
    <xf numFmtId="41" fontId="7" fillId="13" borderId="1" xfId="8" applyFont="1" applyFill="1" applyBorder="1" applyAlignment="1">
      <alignment horizontal="left" vertical="center"/>
    </xf>
    <xf numFmtId="0" fontId="9" fillId="6" borderId="0" xfId="18" applyFont="1" applyFill="1" applyAlignment="1">
      <alignment horizontal="left"/>
    </xf>
    <xf numFmtId="0" fontId="9" fillId="6" borderId="0" xfId="18" applyFont="1" applyFill="1" applyAlignment="1">
      <alignment horizontal="left" wrapText="1"/>
    </xf>
    <xf numFmtId="0" fontId="57" fillId="6" borderId="0" xfId="18" applyFont="1" applyFill="1" applyAlignment="1">
      <alignment horizontal="center" vertical="center" wrapText="1"/>
    </xf>
    <xf numFmtId="0" fontId="40" fillId="6" borderId="0" xfId="0" applyFont="1" applyFill="1" applyAlignment="1">
      <alignment horizontal="left"/>
    </xf>
    <xf numFmtId="0" fontId="54" fillId="6" borderId="0" xfId="0" applyFont="1" applyFill="1" applyAlignment="1">
      <alignment horizontal="left" vertical="top" wrapText="1"/>
    </xf>
    <xf numFmtId="0" fontId="56" fillId="0" borderId="0" xfId="0" applyFont="1" applyAlignment="1">
      <alignment horizontal="left" vertical="top" wrapText="1"/>
    </xf>
    <xf numFmtId="0" fontId="0" fillId="6" borderId="0" xfId="0" applyFill="1" applyAlignment="1">
      <alignment horizontal="left" vertical="center" wrapText="1"/>
    </xf>
    <xf numFmtId="0" fontId="55" fillId="0" borderId="0" xfId="0" applyFont="1" applyAlignment="1">
      <alignment horizontal="left" vertical="center" wrapText="1"/>
    </xf>
    <xf numFmtId="0" fontId="29" fillId="2" borderId="4" xfId="0" applyFont="1" applyFill="1" applyBorder="1" applyAlignment="1">
      <alignment horizontal="center" wrapText="1"/>
    </xf>
    <xf numFmtId="0" fontId="7" fillId="6" borderId="0" xfId="0" applyFont="1" applyFill="1" applyAlignment="1">
      <alignment horizontal="left" vertical="center" wrapText="1"/>
    </xf>
    <xf numFmtId="0" fontId="35" fillId="0" borderId="0" xfId="0" applyFont="1" applyAlignment="1">
      <alignment horizontal="left" vertical="top" wrapText="1"/>
    </xf>
    <xf numFmtId="0" fontId="40" fillId="6" borderId="0" xfId="0" applyFont="1" applyFill="1" applyAlignment="1">
      <alignment horizontal="left" wrapText="1"/>
    </xf>
    <xf numFmtId="0" fontId="49" fillId="3" borderId="46" xfId="0" applyFont="1" applyFill="1" applyBorder="1" applyAlignment="1">
      <alignment horizontal="left" vertical="top" wrapText="1"/>
    </xf>
    <xf numFmtId="0" fontId="49" fillId="3" borderId="47" xfId="0" applyFont="1" applyFill="1" applyBorder="1" applyAlignment="1">
      <alignment horizontal="left" vertical="top" wrapText="1"/>
    </xf>
    <xf numFmtId="0" fontId="35" fillId="6" borderId="2" xfId="0" applyFont="1" applyFill="1" applyBorder="1" applyAlignment="1">
      <alignment horizontal="left" vertical="top" wrapText="1"/>
    </xf>
    <xf numFmtId="0" fontId="0" fillId="6" borderId="0" xfId="0" applyFill="1" applyAlignment="1">
      <alignment horizontal="left" vertical="top" wrapText="1"/>
    </xf>
    <xf numFmtId="0" fontId="42" fillId="6" borderId="0" xfId="16" applyFont="1" applyFill="1" applyAlignment="1">
      <alignment horizontal="left" vertical="center" wrapText="1"/>
    </xf>
    <xf numFmtId="0" fontId="12" fillId="2" borderId="2" xfId="16" applyFont="1" applyFill="1" applyBorder="1" applyAlignment="1">
      <alignment horizontal="center" vertical="center" wrapText="1"/>
    </xf>
    <xf numFmtId="0" fontId="12" fillId="2" borderId="4" xfId="16" applyFont="1" applyFill="1" applyBorder="1" applyAlignment="1">
      <alignment horizontal="center" vertical="center" wrapText="1"/>
    </xf>
    <xf numFmtId="0" fontId="14" fillId="6" borderId="0" xfId="16" applyFont="1" applyFill="1" applyAlignment="1">
      <alignment horizontal="left" vertical="center" wrapText="1"/>
    </xf>
    <xf numFmtId="0" fontId="43" fillId="2" borderId="42" xfId="16" applyFont="1" applyFill="1" applyBorder="1" applyAlignment="1">
      <alignment horizontal="center" vertical="center" wrapText="1"/>
    </xf>
    <xf numFmtId="0" fontId="43" fillId="2" borderId="43" xfId="16" applyFont="1" applyFill="1" applyBorder="1" applyAlignment="1">
      <alignment horizontal="center" vertical="center" wrapText="1"/>
    </xf>
    <xf numFmtId="0" fontId="12" fillId="2" borderId="0" xfId="16" applyFont="1" applyFill="1" applyAlignment="1">
      <alignment horizontal="center" vertical="center" wrapText="1"/>
    </xf>
    <xf numFmtId="0" fontId="14" fillId="3" borderId="4" xfId="16" applyFont="1" applyFill="1" applyBorder="1" applyAlignment="1" applyProtection="1">
      <alignment horizontal="center" vertical="center"/>
      <protection locked="0"/>
    </xf>
    <xf numFmtId="0" fontId="14" fillId="4" borderId="4" xfId="16" applyFont="1" applyFill="1" applyBorder="1" applyAlignment="1" applyProtection="1">
      <alignment horizontal="left" vertical="center" wrapText="1"/>
      <protection locked="0"/>
    </xf>
    <xf numFmtId="0" fontId="14" fillId="4" borderId="4" xfId="16" applyFont="1" applyFill="1" applyBorder="1" applyAlignment="1" applyProtection="1">
      <alignment horizontal="center" vertical="center" wrapText="1"/>
      <protection locked="0"/>
    </xf>
    <xf numFmtId="0" fontId="14" fillId="6" borderId="0" xfId="16" applyFont="1" applyFill="1" applyAlignment="1">
      <alignment horizontal="left" wrapText="1"/>
    </xf>
    <xf numFmtId="0" fontId="8" fillId="6"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7" fillId="0" borderId="0" xfId="0" applyFont="1" applyAlignment="1">
      <alignment horizontal="left" vertical="center" wrapText="1"/>
    </xf>
    <xf numFmtId="0" fontId="38" fillId="0" borderId="0" xfId="0" applyFont="1" applyAlignment="1">
      <alignment horizontal="left" vertical="center" wrapText="1"/>
    </xf>
    <xf numFmtId="0" fontId="2" fillId="2" borderId="0" xfId="0" applyFont="1" applyFill="1" applyAlignment="1">
      <alignment horizontal="center" vertical="center" wrapText="1"/>
    </xf>
    <xf numFmtId="4" fontId="36" fillId="3" borderId="18" xfId="0" applyNumberFormat="1" applyFont="1" applyFill="1" applyBorder="1" applyAlignment="1" applyProtection="1">
      <alignment horizontal="right" vertical="center"/>
      <protection locked="0"/>
    </xf>
    <xf numFmtId="0" fontId="36" fillId="3" borderId="41" xfId="0" applyFont="1" applyFill="1" applyBorder="1" applyAlignment="1" applyProtection="1">
      <alignment horizontal="right" vertical="center"/>
      <protection locked="0"/>
    </xf>
    <xf numFmtId="0" fontId="36" fillId="3" borderId="15" xfId="0" applyFont="1" applyFill="1" applyBorder="1" applyAlignment="1" applyProtection="1">
      <alignment horizontal="right" vertical="center"/>
      <protection locked="0"/>
    </xf>
    <xf numFmtId="43" fontId="36" fillId="9" borderId="1" xfId="1" applyFont="1" applyFill="1" applyBorder="1" applyAlignment="1" applyProtection="1">
      <alignment horizontal="right" vertical="center"/>
      <protection locked="0"/>
    </xf>
    <xf numFmtId="43" fontId="35" fillId="9" borderId="1" xfId="1" applyFont="1" applyFill="1" applyBorder="1" applyAlignment="1">
      <alignment horizontal="right" vertical="center"/>
    </xf>
    <xf numFmtId="165" fontId="2" fillId="3" borderId="1" xfId="1" applyNumberFormat="1" applyFont="1" applyFill="1" applyBorder="1" applyAlignment="1">
      <alignment horizontal="center" vertical="center"/>
    </xf>
    <xf numFmtId="165" fontId="2" fillId="7" borderId="18" xfId="1" applyNumberFormat="1" applyFont="1" applyFill="1" applyBorder="1" applyAlignment="1">
      <alignment horizontal="center" vertical="center"/>
    </xf>
    <xf numFmtId="165" fontId="2" fillId="7" borderId="41" xfId="1" applyNumberFormat="1" applyFont="1" applyFill="1" applyBorder="1" applyAlignment="1">
      <alignment horizontal="center" vertical="center"/>
    </xf>
    <xf numFmtId="165" fontId="2" fillId="7" borderId="15" xfId="1" applyNumberFormat="1" applyFont="1" applyFill="1" applyBorder="1" applyAlignment="1">
      <alignment horizontal="center" vertical="center"/>
    </xf>
    <xf numFmtId="165" fontId="2" fillId="7" borderId="1" xfId="1" applyNumberFormat="1" applyFont="1" applyFill="1" applyBorder="1" applyAlignment="1">
      <alignment horizontal="center" vertical="center"/>
    </xf>
    <xf numFmtId="0" fontId="36" fillId="3" borderId="1" xfId="0" applyFont="1" applyFill="1" applyBorder="1" applyAlignment="1" applyProtection="1">
      <alignment horizontal="right" vertical="center"/>
      <protection locked="0"/>
    </xf>
    <xf numFmtId="49" fontId="36" fillId="8" borderId="1" xfId="0" applyNumberFormat="1" applyFont="1" applyFill="1" applyBorder="1" applyAlignment="1" applyProtection="1">
      <alignment horizontal="right" vertical="center"/>
      <protection locked="0"/>
    </xf>
    <xf numFmtId="49" fontId="36" fillId="9" borderId="1" xfId="0" applyNumberFormat="1" applyFont="1" applyFill="1" applyBorder="1" applyAlignment="1" applyProtection="1">
      <alignment horizontal="right" vertical="center"/>
      <protection locked="0"/>
    </xf>
    <xf numFmtId="43" fontId="36" fillId="3" borderId="18" xfId="1" applyFont="1" applyFill="1" applyBorder="1" applyAlignment="1" applyProtection="1">
      <alignment horizontal="right" vertical="center"/>
      <protection locked="0"/>
    </xf>
    <xf numFmtId="43" fontId="36" fillId="3" borderId="41" xfId="1" applyFont="1" applyFill="1" applyBorder="1" applyAlignment="1" applyProtection="1">
      <alignment horizontal="right" vertical="center"/>
      <protection locked="0"/>
    </xf>
    <xf numFmtId="43" fontId="36" fillId="3" borderId="15" xfId="1" applyFont="1" applyFill="1" applyBorder="1" applyAlignment="1" applyProtection="1">
      <alignment horizontal="right" vertical="center"/>
      <protection locked="0"/>
    </xf>
    <xf numFmtId="0" fontId="2" fillId="2" borderId="4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41" fontId="36" fillId="8" borderId="1" xfId="2" applyFont="1" applyFill="1" applyBorder="1" applyAlignment="1" applyProtection="1">
      <alignment horizontal="right" vertical="center"/>
      <protection locked="0"/>
    </xf>
    <xf numFmtId="0" fontId="8" fillId="3" borderId="0" xfId="0" applyFont="1" applyFill="1" applyAlignment="1">
      <alignment horizontal="left" vertical="center" wrapText="1"/>
    </xf>
    <xf numFmtId="0" fontId="9" fillId="6" borderId="39" xfId="0" applyFont="1" applyFill="1" applyBorder="1" applyAlignment="1">
      <alignment horizontal="left" vertical="center" wrapText="1"/>
    </xf>
    <xf numFmtId="0" fontId="9" fillId="6" borderId="0" xfId="0" applyFont="1" applyFill="1" applyAlignment="1">
      <alignment horizontal="left" vertical="center" wrapText="1"/>
    </xf>
    <xf numFmtId="0" fontId="8" fillId="0" borderId="0" xfId="0" applyFont="1" applyAlignment="1">
      <alignment horizontal="left" vertical="center"/>
    </xf>
    <xf numFmtId="0" fontId="9" fillId="2" borderId="2" xfId="0" applyFont="1" applyFill="1" applyBorder="1" applyAlignment="1">
      <alignment horizontal="center" vertical="center" wrapText="1"/>
    </xf>
    <xf numFmtId="0" fontId="19"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wrapText="1"/>
    </xf>
    <xf numFmtId="0" fontId="9" fillId="2" borderId="4" xfId="0" applyFont="1" applyFill="1" applyBorder="1" applyAlignment="1">
      <alignment horizontal="center" vertical="center" wrapText="1"/>
    </xf>
    <xf numFmtId="0" fontId="23" fillId="0" borderId="0" xfId="0" applyFont="1" applyAlignment="1">
      <alignment horizontal="left"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165" fontId="7" fillId="13" borderId="1" xfId="11" applyNumberFormat="1" applyFont="1" applyFill="1" applyBorder="1" applyAlignment="1" applyProtection="1">
      <alignment horizontal="center" vertical="center"/>
      <protection locked="0"/>
    </xf>
    <xf numFmtId="0" fontId="7" fillId="0" borderId="0" xfId="0" applyFont="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165" fontId="7" fillId="4" borderId="1" xfId="14" applyNumberFormat="1" applyFont="1" applyFill="1" applyBorder="1" applyAlignment="1" applyProtection="1">
      <alignment horizontal="right"/>
      <protection locked="0"/>
    </xf>
    <xf numFmtId="165" fontId="7" fillId="13" borderId="5" xfId="14" applyNumberFormat="1" applyFont="1" applyFill="1" applyBorder="1" applyAlignment="1" applyProtection="1">
      <alignment horizontal="right"/>
      <protection locked="0"/>
    </xf>
  </cellXfs>
  <cellStyles count="28">
    <cellStyle name="2x indented GHG Textfiels" xfId="4" xr:uid="{00000000-0005-0000-0000-000031000000}"/>
    <cellStyle name="5x indented GHG Textfiels" xfId="5" xr:uid="{00000000-0005-0000-0000-000032000000}"/>
    <cellStyle name="AggblueCels_bold_T2x" xfId="6" xr:uid="{00000000-0005-0000-0000-000033000000}"/>
    <cellStyle name="Comma" xfId="1" builtinId="3"/>
    <cellStyle name="Comma [0]" xfId="2" builtinId="6"/>
    <cellStyle name="Comma [0] 2" xfId="7" xr:uid="{00000000-0005-0000-0000-000034000000}"/>
    <cellStyle name="Comma [0] 2 2" xfId="8" xr:uid="{00000000-0005-0000-0000-000035000000}"/>
    <cellStyle name="Comma [0] 3" xfId="9" xr:uid="{00000000-0005-0000-0000-000036000000}"/>
    <cellStyle name="Comma 2" xfId="10" xr:uid="{00000000-0005-0000-0000-000037000000}"/>
    <cellStyle name="Comma 2 2" xfId="11" xr:uid="{00000000-0005-0000-0000-000038000000}"/>
    <cellStyle name="Comma 3" xfId="12" xr:uid="{00000000-0005-0000-0000-000039000000}"/>
    <cellStyle name="Comma 4" xfId="13" xr:uid="{00000000-0005-0000-0000-00003A000000}"/>
    <cellStyle name="Comma 6" xfId="14" xr:uid="{00000000-0005-0000-0000-00003B000000}"/>
    <cellStyle name="Hyperlink" xfId="3" builtinId="8"/>
    <cellStyle name="Hyperlink 2" xfId="15" xr:uid="{00000000-0005-0000-0000-00003C000000}"/>
    <cellStyle name="Normal" xfId="0" builtinId="0"/>
    <cellStyle name="Normal 2" xfId="16" xr:uid="{00000000-0005-0000-0000-00003D000000}"/>
    <cellStyle name="Normal 2 2" xfId="17" xr:uid="{00000000-0005-0000-0000-00003E000000}"/>
    <cellStyle name="Normal 3" xfId="18" xr:uid="{00000000-0005-0000-0000-00003F000000}"/>
    <cellStyle name="Normal 3 2" xfId="19" xr:uid="{00000000-0005-0000-0000-000040000000}"/>
    <cellStyle name="Normal 4" xfId="20" xr:uid="{00000000-0005-0000-0000-000041000000}"/>
    <cellStyle name="Normal 5" xfId="21" xr:uid="{00000000-0005-0000-0000-000042000000}"/>
    <cellStyle name="Normal 5 2" xfId="22" xr:uid="{00000000-0005-0000-0000-000043000000}"/>
    <cellStyle name="Normal 8" xfId="23" xr:uid="{00000000-0005-0000-0000-000044000000}"/>
    <cellStyle name="Normal GHG-Shade" xfId="24" xr:uid="{00000000-0005-0000-0000-000045000000}"/>
    <cellStyle name="Percent 2" xfId="25" xr:uid="{00000000-0005-0000-0000-000046000000}"/>
    <cellStyle name="Обычный_2++" xfId="26" xr:uid="{00000000-0005-0000-0000-000047000000}"/>
    <cellStyle name="Обычный_CRF2002 (1)" xfId="27" xr:uid="{00000000-0005-0000-0000-000048000000}"/>
  </cellStyles>
  <dxfs count="0"/>
  <tableStyles count="0" defaultTableStyle="TableStyleMedium2" defaultPivotStyle="PivotStyleLight16"/>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147637</xdr:colOff>
      <xdr:row>0</xdr:row>
      <xdr:rowOff>38100</xdr:rowOff>
    </xdr:from>
    <xdr:to>
      <xdr:col>17</xdr:col>
      <xdr:colOff>491173</xdr:colOff>
      <xdr:row>4</xdr:row>
      <xdr:rowOff>133350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47637" y="38100"/>
          <a:ext cx="12052936" cy="857250"/>
          <a:chOff x="147637" y="38100"/>
          <a:chExt cx="11354436" cy="670560"/>
        </a:xfrm>
      </xdr:grpSpPr>
      <xdr:pic>
        <xdr:nvPicPr>
          <xdr:cNvPr id="3" name="Picture 2" descr="Logotipo&#10;&#10;Descripción generada automáticamente con confianza media">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637" y="138113"/>
            <a:ext cx="1927860" cy="508635"/>
          </a:xfrm>
          <a:prstGeom prst="rect">
            <a:avLst/>
          </a:prstGeom>
        </xdr:spPr>
      </xdr:pic>
      <xdr:pic>
        <xdr:nvPicPr>
          <xdr:cNvPr id="4" name="Picture 3" descr="Logo&#10;&#10;Description automatically generated">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3112" r="22610"/>
          <a:stretch>
            <a:fillRect/>
          </a:stretch>
        </xdr:blipFill>
        <xdr:spPr>
          <a:xfrm>
            <a:off x="5691188" y="38100"/>
            <a:ext cx="518795" cy="670560"/>
          </a:xfrm>
          <a:prstGeom prst="rect">
            <a:avLst/>
          </a:prstGeom>
          <a:ln>
            <a:noFill/>
          </a:ln>
        </xdr:spPr>
      </xdr:pic>
      <xdr:pic>
        <xdr:nvPicPr>
          <xdr:cNvPr id="5" name="Picture 4" descr="A picture containing application&#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9996488" y="119063"/>
            <a:ext cx="1505585" cy="517525"/>
          </a:xfrm>
          <a:prstGeom prst="rect">
            <a:avLst/>
          </a:prstGeom>
          <a:noFill/>
          <a:ln>
            <a:noFill/>
          </a:ln>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R26"/>
  <sheetViews>
    <sheetView topLeftCell="A7" workbookViewId="0">
      <selection activeCell="A14" sqref="A14"/>
    </sheetView>
  </sheetViews>
  <sheetFormatPr baseColWidth="10" defaultColWidth="9" defaultRowHeight="15"/>
  <cols>
    <col min="1" max="1" width="9.6640625" style="227" customWidth="1"/>
    <col min="2" max="16384" width="9" style="228"/>
  </cols>
  <sheetData>
    <row r="5" spans="1:18" ht="14.25" customHeight="1">
      <c r="A5" s="330" t="s">
        <v>0</v>
      </c>
      <c r="B5" s="330"/>
      <c r="C5" s="330"/>
      <c r="D5" s="330"/>
      <c r="E5" s="330"/>
      <c r="F5" s="330"/>
      <c r="G5" s="330"/>
      <c r="H5" s="330"/>
      <c r="I5" s="330"/>
      <c r="J5" s="330"/>
      <c r="K5" s="330"/>
      <c r="L5" s="330"/>
      <c r="M5" s="330"/>
      <c r="N5" s="330"/>
      <c r="O5" s="330"/>
      <c r="P5" s="330"/>
      <c r="Q5" s="330"/>
      <c r="R5" s="330"/>
    </row>
    <row r="6" spans="1:18" ht="14.25" customHeight="1">
      <c r="A6" s="330"/>
      <c r="B6" s="330"/>
      <c r="C6" s="330"/>
      <c r="D6" s="330"/>
      <c r="E6" s="330"/>
      <c r="F6" s="330"/>
      <c r="G6" s="330"/>
      <c r="H6" s="330"/>
      <c r="I6" s="330"/>
      <c r="J6" s="330"/>
      <c r="K6" s="330"/>
      <c r="L6" s="330"/>
      <c r="M6" s="330"/>
      <c r="N6" s="330"/>
      <c r="O6" s="330"/>
      <c r="P6" s="330"/>
      <c r="Q6" s="330"/>
      <c r="R6" s="330"/>
    </row>
    <row r="7" spans="1:18" ht="14.25" customHeight="1">
      <c r="A7" s="330"/>
      <c r="B7" s="330"/>
      <c r="C7" s="330"/>
      <c r="D7" s="330"/>
      <c r="E7" s="330"/>
      <c r="F7" s="330"/>
      <c r="G7" s="330"/>
      <c r="H7" s="330"/>
      <c r="I7" s="330"/>
      <c r="J7" s="330"/>
      <c r="K7" s="330"/>
      <c r="L7" s="330"/>
      <c r="M7" s="330"/>
      <c r="N7" s="330"/>
      <c r="O7" s="330"/>
      <c r="P7" s="330"/>
      <c r="Q7" s="330"/>
      <c r="R7" s="330"/>
    </row>
    <row r="8" spans="1:18" ht="14.25" customHeight="1">
      <c r="A8" s="330"/>
      <c r="B8" s="330"/>
      <c r="C8" s="330"/>
      <c r="D8" s="330"/>
      <c r="E8" s="330"/>
      <c r="F8" s="330"/>
      <c r="G8" s="330"/>
      <c r="H8" s="330"/>
      <c r="I8" s="330"/>
      <c r="J8" s="330"/>
      <c r="K8" s="330"/>
      <c r="L8" s="330"/>
      <c r="M8" s="330"/>
      <c r="N8" s="330"/>
      <c r="O8" s="330"/>
      <c r="P8" s="330"/>
      <c r="Q8" s="330"/>
      <c r="R8" s="330"/>
    </row>
    <row r="9" spans="1:18" ht="14.25" customHeight="1">
      <c r="A9" s="330"/>
      <c r="B9" s="330"/>
      <c r="C9" s="330"/>
      <c r="D9" s="330"/>
      <c r="E9" s="330"/>
      <c r="F9" s="330"/>
      <c r="G9" s="330"/>
      <c r="H9" s="330"/>
      <c r="I9" s="330"/>
      <c r="J9" s="330"/>
      <c r="K9" s="330"/>
      <c r="L9" s="330"/>
      <c r="M9" s="330"/>
      <c r="N9" s="330"/>
      <c r="O9" s="330"/>
      <c r="P9" s="330"/>
      <c r="Q9" s="330"/>
      <c r="R9" s="330"/>
    </row>
    <row r="10" spans="1:18" ht="14.25" customHeight="1">
      <c r="A10" s="330"/>
      <c r="B10" s="330"/>
      <c r="C10" s="330"/>
      <c r="D10" s="330"/>
      <c r="E10" s="330"/>
      <c r="F10" s="330"/>
      <c r="G10" s="330"/>
      <c r="H10" s="330"/>
      <c r="I10" s="330"/>
      <c r="J10" s="330"/>
      <c r="K10" s="330"/>
      <c r="L10" s="330"/>
      <c r="M10" s="330"/>
      <c r="N10" s="330"/>
      <c r="O10" s="330"/>
      <c r="P10" s="330"/>
      <c r="Q10" s="330"/>
      <c r="R10" s="330"/>
    </row>
    <row r="11" spans="1:18" ht="14.25" customHeight="1">
      <c r="A11" s="330"/>
      <c r="B11" s="330"/>
      <c r="C11" s="330"/>
      <c r="D11" s="330"/>
      <c r="E11" s="330"/>
      <c r="F11" s="330"/>
      <c r="G11" s="330"/>
      <c r="H11" s="330"/>
      <c r="I11" s="330"/>
      <c r="J11" s="330"/>
      <c r="K11" s="330"/>
      <c r="L11" s="330"/>
      <c r="M11" s="330"/>
      <c r="N11" s="330"/>
      <c r="O11" s="330"/>
      <c r="P11" s="330"/>
      <c r="Q11" s="330"/>
      <c r="R11" s="330"/>
    </row>
    <row r="12" spans="1:18">
      <c r="A12" s="330"/>
      <c r="B12" s="330"/>
      <c r="C12" s="330"/>
      <c r="D12" s="330"/>
      <c r="E12" s="330"/>
      <c r="F12" s="330"/>
      <c r="G12" s="330"/>
      <c r="H12" s="330"/>
      <c r="I12" s="330"/>
      <c r="J12" s="330"/>
      <c r="K12" s="330"/>
      <c r="L12" s="330"/>
      <c r="M12" s="330"/>
      <c r="N12" s="330"/>
      <c r="O12" s="330"/>
      <c r="P12" s="330"/>
      <c r="Q12" s="330"/>
      <c r="R12" s="330"/>
    </row>
    <row r="13" spans="1:18" ht="29">
      <c r="A13" s="229"/>
      <c r="B13" s="229"/>
      <c r="C13" s="229"/>
      <c r="D13" s="229"/>
      <c r="E13" s="229"/>
      <c r="F13" s="229"/>
      <c r="G13" s="229"/>
      <c r="H13" s="229"/>
      <c r="I13" s="229"/>
      <c r="J13" s="229"/>
      <c r="K13" s="229"/>
      <c r="L13" s="229"/>
      <c r="M13" s="229"/>
      <c r="N13" s="229"/>
      <c r="O13" s="229"/>
      <c r="P13" s="229"/>
      <c r="Q13" s="229"/>
      <c r="R13" s="229"/>
    </row>
    <row r="14" spans="1:18" ht="16">
      <c r="A14" s="230" t="s">
        <v>1</v>
      </c>
      <c r="B14" s="328" t="s">
        <v>2</v>
      </c>
      <c r="C14" s="328"/>
      <c r="D14" s="328"/>
      <c r="E14" s="328"/>
      <c r="F14" s="328"/>
      <c r="G14" s="328"/>
      <c r="H14" s="328"/>
      <c r="I14" s="328"/>
      <c r="J14" s="328"/>
      <c r="K14" s="328"/>
      <c r="L14" s="328"/>
      <c r="M14" s="328"/>
      <c r="N14" s="328"/>
      <c r="O14" s="328"/>
      <c r="P14" s="328"/>
      <c r="Q14" s="328"/>
      <c r="R14" s="328"/>
    </row>
    <row r="15" spans="1:18" ht="16">
      <c r="A15" s="230" t="s">
        <v>3</v>
      </c>
      <c r="B15" s="328" t="s">
        <v>4</v>
      </c>
      <c r="C15" s="328"/>
      <c r="D15" s="328"/>
      <c r="E15" s="328"/>
      <c r="F15" s="328"/>
      <c r="G15" s="328"/>
      <c r="H15" s="328"/>
      <c r="I15" s="328"/>
      <c r="J15" s="328"/>
      <c r="K15" s="328"/>
      <c r="L15" s="328"/>
      <c r="M15" s="328"/>
      <c r="N15" s="328"/>
      <c r="O15" s="328"/>
      <c r="P15" s="328"/>
      <c r="Q15" s="328"/>
      <c r="R15" s="328"/>
    </row>
    <row r="16" spans="1:18" ht="16">
      <c r="A16" s="230" t="s">
        <v>5</v>
      </c>
      <c r="B16" s="328" t="s">
        <v>6</v>
      </c>
      <c r="C16" s="328"/>
      <c r="D16" s="328"/>
      <c r="E16" s="328"/>
      <c r="F16" s="328"/>
      <c r="G16" s="328"/>
      <c r="H16" s="328"/>
      <c r="I16" s="328"/>
      <c r="J16" s="328"/>
      <c r="K16" s="328"/>
      <c r="L16" s="328"/>
      <c r="M16" s="328"/>
      <c r="N16" s="328"/>
      <c r="O16" s="328"/>
      <c r="P16" s="328"/>
      <c r="Q16" s="328"/>
      <c r="R16" s="328"/>
    </row>
    <row r="17" spans="1:18" ht="16">
      <c r="A17" s="230" t="s">
        <v>7</v>
      </c>
      <c r="B17" s="328" t="s">
        <v>8</v>
      </c>
      <c r="C17" s="328"/>
      <c r="D17" s="328"/>
      <c r="E17" s="328"/>
      <c r="F17" s="328"/>
      <c r="G17" s="328"/>
      <c r="H17" s="328"/>
      <c r="I17" s="328"/>
      <c r="J17" s="328"/>
      <c r="K17" s="328"/>
      <c r="L17" s="328"/>
      <c r="M17" s="328"/>
      <c r="N17" s="328"/>
      <c r="O17" s="328"/>
      <c r="P17" s="328"/>
      <c r="Q17" s="328"/>
      <c r="R17" s="328"/>
    </row>
    <row r="18" spans="1:18" ht="33" customHeight="1">
      <c r="A18" s="230" t="s">
        <v>9</v>
      </c>
      <c r="B18" s="329" t="s">
        <v>10</v>
      </c>
      <c r="C18" s="329"/>
      <c r="D18" s="329"/>
      <c r="E18" s="329"/>
      <c r="F18" s="329"/>
      <c r="G18" s="329"/>
      <c r="H18" s="329"/>
      <c r="I18" s="329"/>
      <c r="J18" s="329"/>
      <c r="K18" s="329"/>
      <c r="L18" s="329"/>
      <c r="M18" s="329"/>
      <c r="N18" s="329"/>
      <c r="O18" s="329"/>
      <c r="P18" s="329"/>
      <c r="Q18" s="329"/>
      <c r="R18" s="329"/>
    </row>
    <row r="19" spans="1:18" ht="16">
      <c r="A19" s="230" t="s">
        <v>11</v>
      </c>
      <c r="B19" s="328" t="s">
        <v>12</v>
      </c>
      <c r="C19" s="328"/>
      <c r="D19" s="328"/>
      <c r="E19" s="328"/>
      <c r="F19" s="328"/>
      <c r="G19" s="328"/>
      <c r="H19" s="328"/>
      <c r="I19" s="328"/>
      <c r="J19" s="328"/>
      <c r="K19" s="328"/>
      <c r="L19" s="328"/>
      <c r="M19" s="328"/>
      <c r="N19" s="328"/>
      <c r="O19" s="328"/>
      <c r="P19" s="328"/>
      <c r="Q19" s="328"/>
      <c r="R19" s="328"/>
    </row>
    <row r="20" spans="1:18" ht="16">
      <c r="A20" s="230" t="s">
        <v>13</v>
      </c>
      <c r="B20" s="328" t="s">
        <v>14</v>
      </c>
      <c r="C20" s="328"/>
      <c r="D20" s="328"/>
      <c r="E20" s="328"/>
      <c r="F20" s="328"/>
      <c r="G20" s="328"/>
      <c r="H20" s="328"/>
      <c r="I20" s="328"/>
      <c r="J20" s="328"/>
      <c r="K20" s="328"/>
      <c r="L20" s="328"/>
      <c r="M20" s="328"/>
      <c r="N20" s="328"/>
      <c r="O20" s="328"/>
      <c r="P20" s="328"/>
      <c r="Q20" s="328"/>
      <c r="R20" s="328"/>
    </row>
    <row r="21" spans="1:18" ht="16">
      <c r="A21" s="230" t="s">
        <v>15</v>
      </c>
      <c r="B21" s="328" t="s">
        <v>16</v>
      </c>
      <c r="C21" s="328"/>
      <c r="D21" s="328"/>
      <c r="E21" s="328"/>
      <c r="F21" s="328"/>
      <c r="G21" s="328"/>
      <c r="H21" s="328"/>
      <c r="I21" s="328"/>
      <c r="J21" s="328"/>
      <c r="K21" s="328"/>
      <c r="L21" s="328"/>
      <c r="M21" s="328"/>
      <c r="N21" s="328"/>
      <c r="O21" s="328"/>
      <c r="P21" s="328"/>
      <c r="Q21" s="328"/>
      <c r="R21" s="328"/>
    </row>
    <row r="22" spans="1:18" ht="16">
      <c r="A22" s="230" t="s">
        <v>17</v>
      </c>
      <c r="B22" s="328" t="s">
        <v>18</v>
      </c>
      <c r="C22" s="328"/>
      <c r="D22" s="328"/>
      <c r="E22" s="328"/>
      <c r="F22" s="328"/>
      <c r="G22" s="328"/>
      <c r="H22" s="328"/>
      <c r="I22" s="328"/>
      <c r="J22" s="328"/>
      <c r="K22" s="328"/>
      <c r="L22" s="328"/>
      <c r="M22" s="328"/>
      <c r="N22" s="328"/>
      <c r="O22" s="328"/>
      <c r="P22" s="328"/>
      <c r="Q22" s="328"/>
      <c r="R22" s="328"/>
    </row>
    <row r="23" spans="1:18" ht="16">
      <c r="A23" s="230" t="s">
        <v>19</v>
      </c>
      <c r="B23" s="328" t="s">
        <v>20</v>
      </c>
      <c r="C23" s="328"/>
      <c r="D23" s="328"/>
      <c r="E23" s="328"/>
      <c r="F23" s="328"/>
      <c r="G23" s="328"/>
      <c r="H23" s="328"/>
      <c r="I23" s="328"/>
      <c r="J23" s="328"/>
      <c r="K23" s="328"/>
      <c r="L23" s="328"/>
      <c r="M23" s="328"/>
      <c r="N23" s="328"/>
      <c r="O23" s="328"/>
      <c r="P23" s="328"/>
      <c r="Q23" s="328"/>
      <c r="R23" s="328"/>
    </row>
    <row r="24" spans="1:18" ht="16">
      <c r="A24" s="230" t="s">
        <v>21</v>
      </c>
      <c r="B24" s="328" t="s">
        <v>22</v>
      </c>
      <c r="C24" s="328"/>
      <c r="D24" s="328"/>
      <c r="E24" s="328"/>
      <c r="F24" s="328"/>
      <c r="G24" s="328"/>
      <c r="H24" s="328"/>
      <c r="I24" s="328"/>
      <c r="J24" s="328"/>
      <c r="K24" s="328"/>
      <c r="L24" s="328"/>
      <c r="M24" s="328"/>
      <c r="N24" s="328"/>
      <c r="O24" s="328"/>
      <c r="P24" s="328"/>
      <c r="Q24" s="328"/>
      <c r="R24" s="328"/>
    </row>
    <row r="25" spans="1:18" ht="33" customHeight="1">
      <c r="A25" s="230" t="s">
        <v>23</v>
      </c>
      <c r="B25" s="329" t="s">
        <v>24</v>
      </c>
      <c r="C25" s="329"/>
      <c r="D25" s="329"/>
      <c r="E25" s="329"/>
      <c r="F25" s="329"/>
      <c r="G25" s="329"/>
      <c r="H25" s="329"/>
      <c r="I25" s="329"/>
      <c r="J25" s="329"/>
      <c r="K25" s="329"/>
      <c r="L25" s="329"/>
      <c r="M25" s="329"/>
      <c r="N25" s="329"/>
      <c r="O25" s="329"/>
      <c r="P25" s="329"/>
      <c r="Q25" s="329"/>
      <c r="R25" s="329"/>
    </row>
    <row r="26" spans="1:18" ht="16">
      <c r="A26" s="231" t="s">
        <v>25</v>
      </c>
      <c r="B26" s="329" t="s">
        <v>26</v>
      </c>
      <c r="C26" s="329"/>
      <c r="D26" s="329"/>
      <c r="E26" s="329"/>
      <c r="F26" s="329"/>
      <c r="G26" s="329"/>
      <c r="H26" s="329"/>
      <c r="I26" s="329"/>
      <c r="J26" s="329"/>
      <c r="K26" s="329"/>
      <c r="L26" s="329"/>
      <c r="M26" s="329"/>
      <c r="N26" s="329"/>
      <c r="O26" s="329"/>
      <c r="P26" s="329"/>
      <c r="Q26" s="329"/>
      <c r="R26" s="329"/>
    </row>
  </sheetData>
  <sheetProtection algorithmName="SHA-512" hashValue="1PPK7J9uyoZEl+urpQjmiN96QMUzgcjNR6z9968AAooTBP+EoaqzHz9QpDJ38vCCXfBsjuSwxcunl7us78J2qQ==" saltValue="9lZ895fT7azGawi8eLy6tA==" spinCount="100000" sheet="1" formatCells="0" formatColumns="0" formatRows="0" insertColumns="0" insertRows="0" insertHyperlinks="0" deleteColumns="0" deleteRows="0" sort="0" autoFilter="0" pivotTables="0"/>
  <mergeCells count="14">
    <mergeCell ref="B24:R24"/>
    <mergeCell ref="B25:R25"/>
    <mergeCell ref="B26:R26"/>
    <mergeCell ref="A5:R12"/>
    <mergeCell ref="B19:R19"/>
    <mergeCell ref="B20:R20"/>
    <mergeCell ref="B21:R21"/>
    <mergeCell ref="B22:R22"/>
    <mergeCell ref="B23:R23"/>
    <mergeCell ref="B14:R14"/>
    <mergeCell ref="B15:R15"/>
    <mergeCell ref="B16:R16"/>
    <mergeCell ref="B17:R17"/>
    <mergeCell ref="B18:R18"/>
  </mergeCells>
  <hyperlinks>
    <hyperlink ref="A14" location="'Table 1'!A1" display="Table 1" xr:uid="{00000000-0004-0000-0000-000000000000}"/>
    <hyperlink ref="A15" location="'Table 2'!A1" display="Table 2" xr:uid="{00000000-0004-0000-0000-000001000000}"/>
    <hyperlink ref="A16" location="'Table 3'!A1" display="Table 3" xr:uid="{00000000-0004-0000-0000-000002000000}"/>
    <hyperlink ref="A17" location="'Table 4'!A1" display="Table 4" xr:uid="{00000000-0004-0000-0000-000003000000}"/>
    <hyperlink ref="A18" location="'Table 5'!A1" display="Table 5" xr:uid="{00000000-0004-0000-0000-000004000000}"/>
    <hyperlink ref="A19" location="'Table 6'!A1" display="Table 6" xr:uid="{00000000-0004-0000-0000-000005000000}"/>
    <hyperlink ref="A20" location="'Table 7'!A1" display="Table 7" xr:uid="{00000000-0004-0000-0000-000006000000}"/>
    <hyperlink ref="A21" location="'Table 8'!A1" display="Table 8" xr:uid="{00000000-0004-0000-0000-000007000000}"/>
    <hyperlink ref="A22" location="'Table 9'!A1" display="Table 9" xr:uid="{00000000-0004-0000-0000-000008000000}"/>
    <hyperlink ref="A23" location="'Table 10'!A1" display="Table 10" xr:uid="{00000000-0004-0000-0000-000009000000}"/>
    <hyperlink ref="A24" location="'Table 11'!A1" display="Table 11" xr:uid="{00000000-0004-0000-0000-00000A000000}"/>
    <hyperlink ref="A25" location="'Table 12'!A1" display="Table 12" xr:uid="{00000000-0004-0000-0000-00000B000000}"/>
    <hyperlink ref="A26" location="Appendix!A1" display="Appendix" xr:uid="{00000000-0004-0000-0000-00000C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8"/>
  <sheetViews>
    <sheetView workbookViewId="0">
      <pane ySplit="4" topLeftCell="A5" activePane="bottomLeft" state="frozen"/>
      <selection pane="bottomLeft" activeCell="B17" sqref="B17"/>
    </sheetView>
  </sheetViews>
  <sheetFormatPr baseColWidth="10" defaultColWidth="8.6640625" defaultRowHeight="15"/>
  <cols>
    <col min="1" max="1" width="44" customWidth="1"/>
    <col min="2" max="2" width="16.33203125" customWidth="1"/>
    <col min="3" max="4" width="18" customWidth="1"/>
    <col min="5" max="5" width="17" customWidth="1"/>
  </cols>
  <sheetData>
    <row r="1" spans="1:5" ht="24" customHeight="1">
      <c r="A1" s="387" t="s">
        <v>530</v>
      </c>
      <c r="B1" s="387"/>
      <c r="C1" s="387"/>
      <c r="D1" s="387"/>
      <c r="E1" s="387"/>
    </row>
    <row r="2" spans="1:5" ht="19">
      <c r="A2" s="41"/>
      <c r="B2" s="42"/>
      <c r="C2" s="41"/>
      <c r="D2" s="41"/>
      <c r="E2" s="41"/>
    </row>
    <row r="3" spans="1:5" ht="54" customHeight="1">
      <c r="A3" s="43"/>
      <c r="B3" s="44" t="s">
        <v>508</v>
      </c>
      <c r="C3" s="385" t="s">
        <v>531</v>
      </c>
      <c r="D3" s="385"/>
      <c r="E3" s="385"/>
    </row>
    <row r="4" spans="1:5" ht="18.75" customHeight="1">
      <c r="A4" s="45"/>
      <c r="B4" s="19">
        <v>2022</v>
      </c>
      <c r="C4" s="19">
        <v>2022</v>
      </c>
      <c r="D4" s="19">
        <v>2025</v>
      </c>
      <c r="E4" s="19">
        <v>2030</v>
      </c>
    </row>
    <row r="5" spans="1:5" ht="17">
      <c r="A5" s="46" t="s">
        <v>510</v>
      </c>
      <c r="B5" s="47"/>
      <c r="C5" s="47"/>
      <c r="D5" s="47"/>
      <c r="E5" s="47"/>
    </row>
    <row r="6" spans="1:5">
      <c r="A6" s="48" t="s">
        <v>49</v>
      </c>
      <c r="B6" s="49">
        <v>738753.39259671501</v>
      </c>
      <c r="C6" s="49">
        <v>980687.22273726517</v>
      </c>
      <c r="D6" s="49">
        <v>1196692.8341957817</v>
      </c>
      <c r="E6" s="49">
        <v>1631835.228467681</v>
      </c>
    </row>
    <row r="7" spans="1:5">
      <c r="A7" s="48" t="s">
        <v>511</v>
      </c>
      <c r="B7" s="50">
        <v>57361.625212254199</v>
      </c>
      <c r="C7" s="275">
        <v>66074.162162307897</v>
      </c>
      <c r="D7" s="50">
        <v>68947.647453440077</v>
      </c>
      <c r="E7" s="50">
        <v>73268.713620726456</v>
      </c>
    </row>
    <row r="8" spans="1:5">
      <c r="A8" s="48" t="s">
        <v>146</v>
      </c>
      <c r="B8" s="49">
        <v>135565.84357369199</v>
      </c>
      <c r="C8" s="275">
        <v>129324.35459313818</v>
      </c>
      <c r="D8" s="275">
        <v>130855.90580689401</v>
      </c>
      <c r="E8" s="275">
        <v>134076.087586482</v>
      </c>
    </row>
    <row r="9" spans="1:5" ht="17">
      <c r="A9" s="48" t="s">
        <v>532</v>
      </c>
      <c r="B9" s="49">
        <v>225773.476913019</v>
      </c>
      <c r="C9" s="275">
        <v>480896.41495116701</v>
      </c>
      <c r="D9" s="275">
        <v>462955.73349908902</v>
      </c>
      <c r="E9" s="275">
        <v>432041.69681244501</v>
      </c>
    </row>
    <row r="10" spans="1:5">
      <c r="A10" s="48" t="s">
        <v>513</v>
      </c>
      <c r="B10" s="49">
        <v>138862.07083238201</v>
      </c>
      <c r="C10" s="49">
        <v>170458.53308435087</v>
      </c>
      <c r="D10" s="49">
        <v>208637.4504594359</v>
      </c>
      <c r="E10" s="49">
        <v>327066.62493673799</v>
      </c>
    </row>
    <row r="11" spans="1:5">
      <c r="A11" s="51" t="s">
        <v>514</v>
      </c>
      <c r="B11" s="52"/>
      <c r="C11" s="274"/>
      <c r="D11" s="274"/>
      <c r="E11" s="274"/>
    </row>
    <row r="12" spans="1:5">
      <c r="A12" s="46" t="s">
        <v>515</v>
      </c>
      <c r="B12" s="47"/>
      <c r="C12" s="47"/>
      <c r="D12" s="47"/>
      <c r="E12" s="47"/>
    </row>
    <row r="13" spans="1:5" ht="17">
      <c r="A13" s="48" t="s">
        <v>516</v>
      </c>
      <c r="B13" s="53">
        <v>1003072.6918198725</v>
      </c>
      <c r="C13" s="53">
        <v>1509950.1723675756</v>
      </c>
      <c r="D13" s="53">
        <v>1708912.7558020062</v>
      </c>
      <c r="E13" s="53">
        <v>2112496.3739661407</v>
      </c>
    </row>
    <row r="14" spans="1:5" ht="17">
      <c r="A14" s="48" t="s">
        <v>517</v>
      </c>
      <c r="B14" s="53">
        <v>777299.21490685397</v>
      </c>
      <c r="C14" s="53">
        <v>1029053.7574164086</v>
      </c>
      <c r="D14" s="53">
        <v>1245957.0223029172</v>
      </c>
      <c r="E14" s="53">
        <v>1680454.6771536958</v>
      </c>
    </row>
    <row r="15" spans="1:5" ht="17">
      <c r="A15" s="48" t="s">
        <v>518</v>
      </c>
      <c r="B15" s="49">
        <v>241455.689396484</v>
      </c>
      <c r="C15" s="49">
        <v>260343.61668924749</v>
      </c>
      <c r="D15" s="49">
        <v>298534.0138301666</v>
      </c>
      <c r="E15" s="49">
        <v>418780.64266847778</v>
      </c>
    </row>
    <row r="16" spans="1:5" ht="17">
      <c r="A16" s="48" t="s">
        <v>519</v>
      </c>
      <c r="B16" s="49">
        <v>241455.689396484</v>
      </c>
      <c r="C16" s="49">
        <v>260343.61668924749</v>
      </c>
      <c r="D16" s="49">
        <v>298534.0138301666</v>
      </c>
      <c r="E16" s="49">
        <v>418780.64266847778</v>
      </c>
    </row>
    <row r="17" spans="1:5" ht="17">
      <c r="A17" s="48" t="s">
        <v>520</v>
      </c>
      <c r="B17" s="49">
        <v>51732.4206431067</v>
      </c>
      <c r="C17" s="49">
        <v>56958.311829706072</v>
      </c>
      <c r="D17" s="49">
        <v>60440.436782467863</v>
      </c>
      <c r="E17" s="49">
        <v>66808.969789454073</v>
      </c>
    </row>
    <row r="18" spans="1:5" ht="17">
      <c r="A18" s="48" t="s">
        <v>521</v>
      </c>
      <c r="B18" s="49">
        <v>51732.4206431067</v>
      </c>
      <c r="C18" s="49">
        <v>56958.311829706072</v>
      </c>
      <c r="D18" s="49">
        <v>60440.436782467863</v>
      </c>
      <c r="E18" s="49">
        <v>66808.969789454073</v>
      </c>
    </row>
    <row r="19" spans="1:5">
      <c r="A19" s="48" t="s">
        <v>522</v>
      </c>
      <c r="B19" s="292" t="s">
        <v>56</v>
      </c>
      <c r="C19" s="292"/>
      <c r="D19" s="292"/>
      <c r="E19" s="292"/>
    </row>
    <row r="20" spans="1:5">
      <c r="A20" s="48" t="s">
        <v>318</v>
      </c>
      <c r="B20" s="49">
        <v>55.607268599999998</v>
      </c>
      <c r="C20" s="49">
        <v>188.5866417</v>
      </c>
      <c r="D20" s="49">
        <v>202.36500000000004</v>
      </c>
      <c r="E20" s="49">
        <v>202.36500000000004</v>
      </c>
    </row>
    <row r="21" spans="1:5">
      <c r="A21" s="48" t="s">
        <v>523</v>
      </c>
      <c r="B21" s="292" t="s">
        <v>56</v>
      </c>
      <c r="C21" s="22"/>
      <c r="D21" s="22"/>
      <c r="E21" s="22"/>
    </row>
    <row r="22" spans="1:5">
      <c r="A22" s="48" t="s">
        <v>524</v>
      </c>
      <c r="B22" s="292" t="s">
        <v>56</v>
      </c>
      <c r="C22" s="22"/>
      <c r="D22" s="22"/>
      <c r="E22" s="22"/>
    </row>
    <row r="23" spans="1:5">
      <c r="A23" s="48" t="s">
        <v>514</v>
      </c>
      <c r="B23" s="22"/>
      <c r="C23" s="22"/>
      <c r="D23" s="22"/>
      <c r="E23" s="22"/>
    </row>
    <row r="24" spans="1:5">
      <c r="A24" s="54" t="s">
        <v>525</v>
      </c>
      <c r="B24" s="55">
        <f>B13+B15+B17+B20</f>
        <v>1296316.4091280634</v>
      </c>
      <c r="C24" s="55">
        <f t="shared" ref="C24:E24" si="0">C13+C15+C17+C20</f>
        <v>1827440.6875282293</v>
      </c>
      <c r="D24" s="55">
        <f t="shared" si="0"/>
        <v>2068089.5714146406</v>
      </c>
      <c r="E24" s="55">
        <f t="shared" si="0"/>
        <v>2598288.3514240729</v>
      </c>
    </row>
    <row r="25" spans="1:5">
      <c r="A25" s="56" t="s">
        <v>526</v>
      </c>
      <c r="B25" s="55">
        <f>B14+B16+B18+B20</f>
        <v>1070542.9322150447</v>
      </c>
      <c r="C25" s="55">
        <f t="shared" ref="C25:E25" si="1">C14+C16+C18+C20</f>
        <v>1346544.2725770622</v>
      </c>
      <c r="D25" s="55">
        <f t="shared" si="1"/>
        <v>1605133.8379155516</v>
      </c>
      <c r="E25" s="55">
        <f t="shared" si="1"/>
        <v>2166246.654611628</v>
      </c>
    </row>
    <row r="27" spans="1:5" ht="133.5" customHeight="1">
      <c r="A27" s="386" t="s">
        <v>533</v>
      </c>
      <c r="B27" s="386"/>
      <c r="C27" s="386"/>
      <c r="D27" s="386"/>
      <c r="E27" s="386"/>
    </row>
    <row r="28" spans="1:5" ht="22">
      <c r="A28" s="57" t="s">
        <v>534</v>
      </c>
      <c r="B28" s="29"/>
      <c r="C28" s="29"/>
      <c r="D28" s="29"/>
      <c r="E28" s="29"/>
    </row>
  </sheetData>
  <sheetProtection formatCells="0" formatColumns="0" formatRows="0" insertColumns="0" deleteColumns="0"/>
  <mergeCells count="3">
    <mergeCell ref="A1:E1"/>
    <mergeCell ref="C3:E3"/>
    <mergeCell ref="A27:E27"/>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
  <sheetViews>
    <sheetView zoomScale="72" zoomScaleNormal="72" workbookViewId="0">
      <pane ySplit="4" topLeftCell="A5" activePane="bottomLeft" state="frozen"/>
      <selection pane="bottomLeft" activeCell="A5" sqref="A5"/>
    </sheetView>
  </sheetViews>
  <sheetFormatPr baseColWidth="10" defaultColWidth="8.6640625" defaultRowHeight="15"/>
  <cols>
    <col min="1" max="1" width="39.6640625" customWidth="1"/>
    <col min="2" max="2" width="15" customWidth="1"/>
    <col min="3" max="3" width="29.6640625" customWidth="1"/>
    <col min="4" max="4" width="16" customWidth="1"/>
    <col min="5" max="5" width="14.6640625" customWidth="1"/>
    <col min="6" max="6" width="16.33203125" customWidth="1"/>
  </cols>
  <sheetData>
    <row r="1" spans="1:6" ht="18.75" customHeight="1">
      <c r="A1" s="388" t="s">
        <v>535</v>
      </c>
      <c r="B1" s="388"/>
      <c r="C1" s="388"/>
      <c r="D1" s="388"/>
      <c r="E1" s="388"/>
      <c r="F1" s="388"/>
    </row>
    <row r="2" spans="1:6" ht="18.75" customHeight="1">
      <c r="A2" s="11"/>
      <c r="B2" s="11"/>
      <c r="C2" s="11"/>
      <c r="D2" s="11"/>
      <c r="E2" s="11"/>
      <c r="F2" s="11"/>
    </row>
    <row r="3" spans="1:6" ht="61.25" customHeight="1">
      <c r="A3" s="385" t="s">
        <v>536</v>
      </c>
      <c r="B3" s="385" t="s">
        <v>135</v>
      </c>
      <c r="C3" s="37" t="s">
        <v>537</v>
      </c>
      <c r="D3" s="389" t="s">
        <v>538</v>
      </c>
      <c r="E3" s="389"/>
      <c r="F3" s="389"/>
    </row>
    <row r="4" spans="1:6" ht="18.75" customHeight="1">
      <c r="A4" s="391"/>
      <c r="B4" s="391"/>
      <c r="C4" s="19">
        <v>2022</v>
      </c>
      <c r="D4" s="39">
        <v>2022</v>
      </c>
      <c r="E4" s="39">
        <v>2025</v>
      </c>
      <c r="F4" s="39">
        <v>2030</v>
      </c>
    </row>
    <row r="5" spans="1:6" ht="16">
      <c r="A5" s="20" t="s">
        <v>539</v>
      </c>
      <c r="B5" s="40" t="str">
        <f>'Table 4'!B12</f>
        <v>kt CO2eq</v>
      </c>
      <c r="C5" s="21">
        <f>'Table 4'!H33</f>
        <v>1296316.4091280622</v>
      </c>
      <c r="D5" s="21">
        <f>'Table 7'!C24</f>
        <v>1426281.9049334584</v>
      </c>
      <c r="E5" s="21">
        <f>'Table 7'!D24</f>
        <v>1534385.6212801989</v>
      </c>
      <c r="F5" s="21">
        <f>'Table 7'!E24</f>
        <v>1809979.3373076944</v>
      </c>
    </row>
    <row r="6" spans="1:6">
      <c r="A6" s="15"/>
      <c r="B6" s="15"/>
      <c r="C6" s="23"/>
      <c r="D6" s="24"/>
      <c r="E6" s="24"/>
      <c r="F6" s="24"/>
    </row>
    <row r="7" spans="1:6">
      <c r="A7" s="15"/>
      <c r="B7" s="15"/>
      <c r="C7" s="23"/>
      <c r="D7" s="24"/>
      <c r="E7" s="24"/>
      <c r="F7" s="24"/>
    </row>
    <row r="8" spans="1:6">
      <c r="A8" s="15"/>
      <c r="B8" s="15"/>
      <c r="C8" s="23"/>
      <c r="D8" s="24"/>
      <c r="E8" s="24"/>
      <c r="F8" s="24"/>
    </row>
    <row r="9" spans="1:6">
      <c r="A9" s="15"/>
      <c r="B9" s="15"/>
      <c r="C9" s="23"/>
      <c r="D9" s="24"/>
      <c r="E9" s="24"/>
      <c r="F9" s="24"/>
    </row>
    <row r="10" spans="1:6">
      <c r="A10" s="15"/>
      <c r="B10" s="15"/>
      <c r="C10" s="23"/>
      <c r="D10" s="24"/>
      <c r="E10" s="24"/>
      <c r="F10" s="24"/>
    </row>
    <row r="11" spans="1:6">
      <c r="A11" s="15"/>
      <c r="B11" s="15"/>
      <c r="C11" s="15"/>
      <c r="D11" s="15"/>
      <c r="E11" s="15"/>
      <c r="F11" s="15"/>
    </row>
    <row r="12" spans="1:6" ht="20" customHeight="1">
      <c r="A12" s="15"/>
      <c r="B12" s="15"/>
      <c r="C12" s="15"/>
      <c r="D12" s="15"/>
      <c r="E12" s="15"/>
      <c r="F12" s="15"/>
    </row>
    <row r="13" spans="1:6">
      <c r="A13" s="15"/>
      <c r="B13" s="15"/>
      <c r="C13" s="15"/>
      <c r="D13" s="15"/>
      <c r="E13" s="15"/>
      <c r="F13" s="15"/>
    </row>
    <row r="14" spans="1:6">
      <c r="A14" s="15"/>
      <c r="B14" s="15"/>
      <c r="C14" s="15"/>
      <c r="D14" s="15"/>
      <c r="E14" s="15"/>
      <c r="F14" s="15"/>
    </row>
    <row r="15" spans="1:6">
      <c r="A15" s="16"/>
      <c r="B15" s="16"/>
      <c r="C15" s="16"/>
      <c r="D15" s="16"/>
      <c r="E15" s="16"/>
      <c r="F15" s="16"/>
    </row>
    <row r="17" spans="1:6" ht="163.5" customHeight="1">
      <c r="A17" s="390" t="s">
        <v>540</v>
      </c>
      <c r="B17" s="390"/>
      <c r="C17" s="390"/>
      <c r="D17" s="390"/>
      <c r="E17" s="390"/>
      <c r="F17" s="390"/>
    </row>
  </sheetData>
  <sheetProtection formatCells="0" formatColumns="0" formatRows="0" insertColumns="0" insertRows="0" deleteColumns="0" deleteRows="0"/>
  <mergeCells count="5">
    <mergeCell ref="A1:F1"/>
    <mergeCell ref="D3:F3"/>
    <mergeCell ref="A17:F17"/>
    <mergeCell ref="A3:A4"/>
    <mergeCell ref="B3:B4"/>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98"/>
  <sheetViews>
    <sheetView tabSelected="1" zoomScale="136" zoomScaleNormal="74" workbookViewId="0">
      <pane ySplit="4" topLeftCell="A5" activePane="bottomLeft" state="frozen"/>
      <selection pane="bottomLeft" activeCell="B5" sqref="B5"/>
    </sheetView>
  </sheetViews>
  <sheetFormatPr baseColWidth="10" defaultColWidth="8.6640625" defaultRowHeight="15"/>
  <cols>
    <col min="1" max="1" width="62.5" customWidth="1"/>
    <col min="2" max="2" width="15" style="17" customWidth="1"/>
    <col min="3" max="3" width="22.33203125" customWidth="1"/>
    <col min="4" max="6" width="18.33203125" customWidth="1"/>
  </cols>
  <sheetData>
    <row r="1" spans="1:8" ht="18.75" customHeight="1">
      <c r="A1" s="388" t="s">
        <v>541</v>
      </c>
      <c r="B1" s="388"/>
      <c r="C1" s="388"/>
      <c r="D1" s="388"/>
      <c r="E1" s="388"/>
      <c r="F1" s="388"/>
    </row>
    <row r="2" spans="1:8" ht="18.75" customHeight="1">
      <c r="A2" s="11"/>
      <c r="B2" s="11"/>
      <c r="C2" s="11"/>
      <c r="D2" s="18"/>
      <c r="E2" s="11"/>
      <c r="F2" s="11"/>
    </row>
    <row r="3" spans="1:8" ht="88.25" customHeight="1">
      <c r="A3" s="392" t="s">
        <v>542</v>
      </c>
      <c r="B3" s="392" t="s">
        <v>135</v>
      </c>
      <c r="C3" s="294" t="s">
        <v>537</v>
      </c>
      <c r="D3" s="392" t="s">
        <v>543</v>
      </c>
      <c r="E3" s="392"/>
      <c r="F3" s="392"/>
    </row>
    <row r="4" spans="1:8" ht="18.75" customHeight="1">
      <c r="A4" s="392"/>
      <c r="B4" s="392"/>
      <c r="C4" s="295">
        <v>2022</v>
      </c>
      <c r="D4" s="296">
        <v>2022</v>
      </c>
      <c r="E4" s="295">
        <v>2025</v>
      </c>
      <c r="F4" s="295">
        <v>2030</v>
      </c>
    </row>
    <row r="5" spans="1:8" ht="16">
      <c r="A5" s="297" t="s">
        <v>544</v>
      </c>
      <c r="B5" s="298" t="s">
        <v>545</v>
      </c>
      <c r="C5" s="299">
        <f>275773.8*1000</f>
        <v>275773800</v>
      </c>
      <c r="D5" s="397">
        <v>276472400.98309672</v>
      </c>
      <c r="E5" s="397">
        <v>284829400</v>
      </c>
      <c r="F5" s="397">
        <v>296405100</v>
      </c>
    </row>
    <row r="6" spans="1:8">
      <c r="A6" s="300" t="s">
        <v>546</v>
      </c>
      <c r="B6" s="298" t="s">
        <v>547</v>
      </c>
      <c r="C6" s="301">
        <f>11710247.9*1000</f>
        <v>11710247900</v>
      </c>
      <c r="D6" s="299">
        <v>12808819033.979023</v>
      </c>
      <c r="E6" s="299">
        <v>14990807944.058821</v>
      </c>
      <c r="F6" s="299">
        <v>19592386446.64883</v>
      </c>
    </row>
    <row r="7" spans="1:8">
      <c r="A7" s="302" t="s">
        <v>548</v>
      </c>
      <c r="B7" s="298"/>
      <c r="C7" s="301"/>
      <c r="D7" s="299"/>
      <c r="E7" s="299"/>
      <c r="F7" s="299"/>
    </row>
    <row r="8" spans="1:8">
      <c r="A8" s="300" t="s">
        <v>549</v>
      </c>
      <c r="B8" s="298"/>
      <c r="C8" s="301"/>
      <c r="D8" s="299"/>
      <c r="E8" s="299"/>
      <c r="F8" s="299"/>
    </row>
    <row r="9" spans="1:8">
      <c r="A9" s="300" t="s">
        <v>550</v>
      </c>
      <c r="B9" s="298" t="s">
        <v>551</v>
      </c>
      <c r="C9" s="301"/>
      <c r="D9" s="299">
        <v>10670</v>
      </c>
      <c r="E9" s="299">
        <v>12794</v>
      </c>
      <c r="F9" s="398">
        <v>16114</v>
      </c>
    </row>
    <row r="10" spans="1:8">
      <c r="A10" s="300" t="s">
        <v>552</v>
      </c>
      <c r="B10" s="298" t="s">
        <v>551</v>
      </c>
      <c r="C10" s="301"/>
      <c r="D10" s="299">
        <v>4633</v>
      </c>
      <c r="E10" s="299">
        <v>10168</v>
      </c>
      <c r="F10" s="299">
        <v>11373</v>
      </c>
    </row>
    <row r="11" spans="1:8">
      <c r="A11" s="300" t="s">
        <v>553</v>
      </c>
      <c r="B11" s="298" t="s">
        <v>554</v>
      </c>
      <c r="C11" s="301"/>
      <c r="D11" s="303">
        <v>0.49269400000000002</v>
      </c>
      <c r="E11" s="303">
        <v>1.2324660000000001</v>
      </c>
      <c r="F11" s="303">
        <v>2.4649320000000001</v>
      </c>
    </row>
    <row r="12" spans="1:8">
      <c r="A12" s="300" t="s">
        <v>555</v>
      </c>
      <c r="B12" s="298" t="s">
        <v>551</v>
      </c>
      <c r="C12" s="301"/>
      <c r="D12" s="299">
        <v>1400</v>
      </c>
      <c r="E12" s="299">
        <v>10642</v>
      </c>
      <c r="F12" s="299">
        <v>20923</v>
      </c>
      <c r="H12" t="s">
        <v>556</v>
      </c>
    </row>
    <row r="13" spans="1:8">
      <c r="A13" s="300" t="s">
        <v>557</v>
      </c>
      <c r="B13" s="298" t="s">
        <v>551</v>
      </c>
      <c r="C13" s="301"/>
      <c r="D13" s="299">
        <v>954</v>
      </c>
      <c r="E13" s="299">
        <v>6306</v>
      </c>
      <c r="F13" s="299">
        <v>15483</v>
      </c>
      <c r="H13" t="s">
        <v>556</v>
      </c>
    </row>
    <row r="14" spans="1:8">
      <c r="A14" s="300" t="s">
        <v>558</v>
      </c>
      <c r="B14" s="298" t="s">
        <v>554</v>
      </c>
      <c r="C14" s="301"/>
      <c r="D14" s="299">
        <v>10.774940000000001</v>
      </c>
      <c r="E14" s="299">
        <v>24.415400000000002</v>
      </c>
      <c r="F14" s="299">
        <v>48.801560000000002</v>
      </c>
      <c r="H14" t="s">
        <v>556</v>
      </c>
    </row>
    <row r="15" spans="1:8">
      <c r="A15" s="300" t="s">
        <v>559</v>
      </c>
      <c r="B15" s="298" t="s">
        <v>560</v>
      </c>
      <c r="C15" s="301"/>
      <c r="D15" s="299">
        <v>0.5</v>
      </c>
      <c r="E15" s="299">
        <v>10.199999999999999</v>
      </c>
      <c r="F15" s="299">
        <v>8.9</v>
      </c>
      <c r="H15" t="s">
        <v>556</v>
      </c>
    </row>
    <row r="16" spans="1:8">
      <c r="A16" s="300" t="s">
        <v>561</v>
      </c>
      <c r="B16" s="298"/>
      <c r="C16" s="301"/>
      <c r="D16" s="299"/>
      <c r="E16" s="299"/>
      <c r="F16" s="299"/>
      <c r="H16" t="s">
        <v>556</v>
      </c>
    </row>
    <row r="17" spans="1:8">
      <c r="A17" s="300" t="s">
        <v>562</v>
      </c>
      <c r="B17" s="298" t="s">
        <v>554</v>
      </c>
      <c r="C17" s="301"/>
      <c r="D17" s="299">
        <v>1460.538</v>
      </c>
      <c r="E17" s="299">
        <v>3650.614</v>
      </c>
      <c r="F17" s="299">
        <v>7299.7659999999996</v>
      </c>
      <c r="H17" t="s">
        <v>556</v>
      </c>
    </row>
    <row r="18" spans="1:8">
      <c r="A18" s="300" t="s">
        <v>563</v>
      </c>
      <c r="B18" s="298" t="s">
        <v>564</v>
      </c>
      <c r="C18" s="301"/>
      <c r="D18" s="299">
        <v>2.2799999999999998</v>
      </c>
      <c r="E18" s="299">
        <v>4.47</v>
      </c>
      <c r="F18" s="299">
        <v>10.57</v>
      </c>
      <c r="H18" t="s">
        <v>556</v>
      </c>
    </row>
    <row r="19" spans="1:8">
      <c r="A19" s="300" t="s">
        <v>565</v>
      </c>
      <c r="B19" s="298"/>
      <c r="C19" s="301"/>
      <c r="D19" s="299"/>
      <c r="E19" s="299"/>
      <c r="F19" s="299"/>
      <c r="H19" t="s">
        <v>556</v>
      </c>
    </row>
    <row r="20" spans="1:8">
      <c r="A20" s="300" t="s">
        <v>566</v>
      </c>
      <c r="B20" s="298" t="s">
        <v>567</v>
      </c>
      <c r="C20" s="301">
        <v>609706.74520547898</v>
      </c>
      <c r="D20" s="299">
        <v>0</v>
      </c>
      <c r="E20" s="299">
        <v>428571</v>
      </c>
      <c r="F20" s="299">
        <v>1500000</v>
      </c>
      <c r="H20" t="s">
        <v>556</v>
      </c>
    </row>
    <row r="21" spans="1:8">
      <c r="A21" s="300" t="s">
        <v>568</v>
      </c>
      <c r="B21" s="298" t="s">
        <v>567</v>
      </c>
      <c r="C21" s="301">
        <v>524436.84109589003</v>
      </c>
      <c r="D21" s="299">
        <v>0</v>
      </c>
      <c r="E21" s="299">
        <v>428571</v>
      </c>
      <c r="F21" s="299">
        <v>1500000</v>
      </c>
      <c r="H21" t="s">
        <v>556</v>
      </c>
    </row>
    <row r="22" spans="1:8">
      <c r="A22" s="300" t="s">
        <v>569</v>
      </c>
      <c r="B22" s="298" t="s">
        <v>570</v>
      </c>
      <c r="C22" s="301"/>
      <c r="D22" s="304">
        <v>0.09</v>
      </c>
      <c r="E22" s="304">
        <v>0.37</v>
      </c>
      <c r="F22" s="304">
        <v>2.2000000000000002</v>
      </c>
      <c r="H22" t="s">
        <v>556</v>
      </c>
    </row>
    <row r="23" spans="1:8">
      <c r="A23" s="300" t="s">
        <v>571</v>
      </c>
      <c r="B23" s="298" t="s">
        <v>570</v>
      </c>
      <c r="C23" s="301"/>
      <c r="D23" s="304">
        <v>3.1</v>
      </c>
      <c r="E23" s="304">
        <v>11.79</v>
      </c>
      <c r="F23" s="304">
        <v>13</v>
      </c>
      <c r="H23" t="s">
        <v>556</v>
      </c>
    </row>
    <row r="24" spans="1:8">
      <c r="A24" s="300" t="s">
        <v>572</v>
      </c>
      <c r="B24" s="298" t="s">
        <v>573</v>
      </c>
      <c r="C24" s="305">
        <v>5.77345723</v>
      </c>
      <c r="D24" s="304">
        <v>5.77</v>
      </c>
      <c r="E24" s="304">
        <v>5.77</v>
      </c>
      <c r="F24" s="304">
        <v>5.77</v>
      </c>
      <c r="H24" t="s">
        <v>556</v>
      </c>
    </row>
    <row r="25" spans="1:8">
      <c r="A25" s="300" t="s">
        <v>574</v>
      </c>
      <c r="B25" s="298" t="s">
        <v>573</v>
      </c>
      <c r="C25" s="305">
        <v>0.318769792</v>
      </c>
      <c r="D25" s="304">
        <v>0.32</v>
      </c>
      <c r="E25" s="304">
        <v>0.32</v>
      </c>
      <c r="F25" s="304">
        <v>0.32</v>
      </c>
      <c r="H25" t="s">
        <v>556</v>
      </c>
    </row>
    <row r="26" spans="1:8">
      <c r="A26" s="300" t="s">
        <v>575</v>
      </c>
      <c r="B26" s="298" t="s">
        <v>573</v>
      </c>
      <c r="C26" s="305">
        <v>29.684964424</v>
      </c>
      <c r="D26" s="304">
        <v>29.68</v>
      </c>
      <c r="E26" s="304">
        <v>29.68</v>
      </c>
      <c r="F26" s="304">
        <v>29.68</v>
      </c>
      <c r="H26" t="s">
        <v>556</v>
      </c>
    </row>
    <row r="27" spans="1:8">
      <c r="A27" s="300" t="s">
        <v>576</v>
      </c>
      <c r="B27" s="298" t="s">
        <v>573</v>
      </c>
      <c r="C27" s="305">
        <v>9.8622225111442496</v>
      </c>
      <c r="D27" s="304">
        <v>10.1</v>
      </c>
      <c r="E27" s="304">
        <v>11.6</v>
      </c>
      <c r="F27" s="304">
        <v>17.899999999999999</v>
      </c>
      <c r="H27" t="s">
        <v>556</v>
      </c>
    </row>
    <row r="28" spans="1:8">
      <c r="A28" s="300" t="s">
        <v>577</v>
      </c>
      <c r="B28" s="298" t="s">
        <v>573</v>
      </c>
      <c r="C28" s="301"/>
      <c r="D28" s="304">
        <v>0</v>
      </c>
      <c r="E28" s="304">
        <v>0</v>
      </c>
      <c r="F28" s="304">
        <v>2.1</v>
      </c>
      <c r="H28" t="s">
        <v>556</v>
      </c>
    </row>
    <row r="29" spans="1:8">
      <c r="A29" s="300" t="s">
        <v>578</v>
      </c>
      <c r="B29" s="298"/>
      <c r="C29" s="301"/>
      <c r="D29" s="299"/>
      <c r="E29" s="299"/>
      <c r="F29" s="299"/>
      <c r="H29" t="s">
        <v>556</v>
      </c>
    </row>
    <row r="30" spans="1:8">
      <c r="A30" s="300" t="s">
        <v>579</v>
      </c>
      <c r="B30" s="298" t="s">
        <v>554</v>
      </c>
      <c r="C30" s="301"/>
      <c r="D30" s="304">
        <v>21.93</v>
      </c>
      <c r="E30" s="304">
        <v>54.094000000000001</v>
      </c>
      <c r="F30" s="304">
        <v>106.726</v>
      </c>
      <c r="H30" t="s">
        <v>556</v>
      </c>
    </row>
    <row r="31" spans="1:8">
      <c r="A31" s="300" t="s">
        <v>580</v>
      </c>
      <c r="B31" s="298" t="s">
        <v>581</v>
      </c>
      <c r="C31" s="301"/>
      <c r="D31" s="304">
        <v>4.17</v>
      </c>
      <c r="E31" s="304">
        <v>10.17</v>
      </c>
      <c r="F31" s="304">
        <v>18.170000000000002</v>
      </c>
      <c r="H31" t="s">
        <v>556</v>
      </c>
    </row>
    <row r="32" spans="1:8">
      <c r="A32" s="300" t="s">
        <v>582</v>
      </c>
      <c r="B32" s="298" t="s">
        <v>583</v>
      </c>
      <c r="C32" s="301"/>
      <c r="D32" s="304">
        <v>1231</v>
      </c>
      <c r="E32" s="304">
        <v>11118</v>
      </c>
      <c r="F32" s="304">
        <v>17660</v>
      </c>
      <c r="H32" t="s">
        <v>556</v>
      </c>
    </row>
    <row r="33" spans="1:8">
      <c r="A33" s="300" t="s">
        <v>584</v>
      </c>
      <c r="B33" s="298" t="s">
        <v>585</v>
      </c>
      <c r="C33" s="305">
        <v>8.2105795159316006</v>
      </c>
      <c r="D33" s="304">
        <v>8.2100000000000009</v>
      </c>
      <c r="E33" s="304">
        <v>8.0299999999999994</v>
      </c>
      <c r="F33" s="304">
        <v>8.0299999999999994</v>
      </c>
      <c r="H33" t="s">
        <v>556</v>
      </c>
    </row>
    <row r="34" spans="1:8">
      <c r="A34" s="300" t="s">
        <v>586</v>
      </c>
      <c r="B34" s="298" t="s">
        <v>587</v>
      </c>
      <c r="C34" s="303">
        <v>0.460864</v>
      </c>
      <c r="D34" s="304">
        <v>0.53</v>
      </c>
      <c r="E34" s="304">
        <v>1.2</v>
      </c>
      <c r="F34" s="304">
        <v>1.85</v>
      </c>
      <c r="H34" t="s">
        <v>556</v>
      </c>
    </row>
    <row r="35" spans="1:8">
      <c r="A35" s="302" t="s">
        <v>588</v>
      </c>
      <c r="B35" s="298" t="s">
        <v>554</v>
      </c>
      <c r="C35" s="301"/>
      <c r="D35" s="304">
        <v>78.947999999999993</v>
      </c>
      <c r="E35" s="304">
        <v>191.52199999999999</v>
      </c>
      <c r="F35" s="304">
        <v>191.52199999999999</v>
      </c>
      <c r="H35" t="s">
        <v>556</v>
      </c>
    </row>
    <row r="36" spans="1:8">
      <c r="A36" s="300" t="s">
        <v>589</v>
      </c>
      <c r="B36" s="298"/>
      <c r="C36" s="300"/>
      <c r="D36" s="300"/>
      <c r="E36" s="300"/>
      <c r="F36" s="300"/>
    </row>
    <row r="37" spans="1:8">
      <c r="A37" s="306" t="s">
        <v>688</v>
      </c>
      <c r="B37" s="307" t="s">
        <v>590</v>
      </c>
      <c r="C37" s="393">
        <v>54647427.235890098</v>
      </c>
      <c r="D37" s="308">
        <v>65100000</v>
      </c>
      <c r="E37" s="308">
        <v>67923078.522487208</v>
      </c>
      <c r="F37" s="308">
        <v>72861296.734264895</v>
      </c>
    </row>
    <row r="38" spans="1:8">
      <c r="A38" s="306" t="s">
        <v>689</v>
      </c>
      <c r="B38" s="307" t="s">
        <v>590</v>
      </c>
      <c r="C38" s="393"/>
      <c r="D38" s="308">
        <v>60279169.030784696</v>
      </c>
      <c r="E38" s="308">
        <v>62076211.698820814</v>
      </c>
      <c r="F38" s="308">
        <v>64467108.960475832</v>
      </c>
    </row>
    <row r="39" spans="1:8">
      <c r="A39" s="306" t="s">
        <v>690</v>
      </c>
      <c r="B39" s="307" t="s">
        <v>590</v>
      </c>
      <c r="C39" s="393"/>
      <c r="D39" s="308">
        <v>57988319.284892276</v>
      </c>
      <c r="E39" s="308">
        <v>59343636.611615822</v>
      </c>
      <c r="F39" s="308">
        <v>60651569.063298993</v>
      </c>
    </row>
    <row r="40" spans="1:8">
      <c r="A40" s="306" t="s">
        <v>591</v>
      </c>
      <c r="B40" s="307" t="s">
        <v>590</v>
      </c>
      <c r="C40" s="308">
        <v>150065</v>
      </c>
      <c r="D40" s="308">
        <v>150065</v>
      </c>
      <c r="E40" s="308">
        <v>150065</v>
      </c>
      <c r="F40" s="308">
        <v>150065</v>
      </c>
    </row>
    <row r="41" spans="1:8">
      <c r="A41" s="306" t="s">
        <v>592</v>
      </c>
      <c r="B41" s="307" t="s">
        <v>590</v>
      </c>
      <c r="C41" s="308">
        <v>107805</v>
      </c>
      <c r="D41" s="308">
        <v>107805</v>
      </c>
      <c r="E41" s="308">
        <v>161342.88099999999</v>
      </c>
      <c r="F41" s="308">
        <v>161342.88099999999</v>
      </c>
    </row>
    <row r="42" spans="1:8">
      <c r="A42" s="306" t="s">
        <v>593</v>
      </c>
      <c r="B42" s="307" t="s">
        <v>590</v>
      </c>
      <c r="C42" s="308">
        <v>5876185</v>
      </c>
      <c r="D42" s="308">
        <v>5876185</v>
      </c>
      <c r="E42" s="308">
        <v>5876187.4000000004</v>
      </c>
      <c r="F42" s="308">
        <v>5876187.4000000004</v>
      </c>
    </row>
    <row r="43" spans="1:8">
      <c r="A43" s="300" t="s">
        <v>594</v>
      </c>
      <c r="B43" s="298"/>
      <c r="C43" s="300"/>
      <c r="D43" s="300"/>
      <c r="E43" s="300"/>
      <c r="F43" s="300"/>
    </row>
    <row r="44" spans="1:8">
      <c r="A44" s="306" t="s">
        <v>595</v>
      </c>
      <c r="B44" s="307" t="s">
        <v>590</v>
      </c>
      <c r="C44" s="308">
        <v>6655337.6404499998</v>
      </c>
      <c r="D44" s="308">
        <v>6620099.8829562664</v>
      </c>
      <c r="E44" s="308">
        <v>7087172.8864856334</v>
      </c>
      <c r="F44" s="308">
        <v>7940000</v>
      </c>
    </row>
    <row r="45" spans="1:8">
      <c r="A45" s="306" t="s">
        <v>596</v>
      </c>
      <c r="B45" s="307" t="s">
        <v>590</v>
      </c>
      <c r="C45" s="308">
        <v>462153.00000000006</v>
      </c>
      <c r="D45" s="308">
        <v>462153.00000000006</v>
      </c>
      <c r="E45" s="308">
        <v>462153.00000000006</v>
      </c>
      <c r="F45" s="308">
        <v>462153.00000000006</v>
      </c>
    </row>
    <row r="46" spans="1:8">
      <c r="A46" s="306" t="s">
        <v>597</v>
      </c>
      <c r="B46" s="307" t="s">
        <v>590</v>
      </c>
      <c r="C46" s="308">
        <v>24081</v>
      </c>
      <c r="D46" s="308">
        <v>24081</v>
      </c>
      <c r="E46" s="308">
        <v>24081</v>
      </c>
      <c r="F46" s="308">
        <v>24081</v>
      </c>
    </row>
    <row r="47" spans="1:8">
      <c r="A47" s="306" t="s">
        <v>598</v>
      </c>
      <c r="B47" s="307" t="s">
        <v>590</v>
      </c>
      <c r="C47" s="308">
        <v>2852262</v>
      </c>
      <c r="D47" s="308">
        <v>2830764</v>
      </c>
      <c r="E47" s="308">
        <v>3395328.8061928675</v>
      </c>
      <c r="F47" s="308">
        <v>3524918.7604353572</v>
      </c>
    </row>
    <row r="48" spans="1:8">
      <c r="A48" s="300" t="s">
        <v>599</v>
      </c>
      <c r="B48" s="298"/>
      <c r="C48" s="300"/>
      <c r="D48" s="300"/>
      <c r="E48" s="308"/>
      <c r="F48" s="308"/>
    </row>
    <row r="49" spans="1:6">
      <c r="A49" s="306" t="s">
        <v>600</v>
      </c>
      <c r="B49" s="307" t="s">
        <v>590</v>
      </c>
      <c r="C49" s="308">
        <v>7899445</v>
      </c>
      <c r="D49" s="308">
        <v>7229120.1455793269</v>
      </c>
      <c r="E49" s="308">
        <v>7229120.1455793269</v>
      </c>
      <c r="F49" s="308">
        <v>7229120.1455793269</v>
      </c>
    </row>
    <row r="50" spans="1:6">
      <c r="A50" s="306" t="s">
        <v>601</v>
      </c>
      <c r="B50" s="307" t="s">
        <v>590</v>
      </c>
      <c r="C50" s="308">
        <v>279574</v>
      </c>
      <c r="D50" s="308">
        <v>279574</v>
      </c>
      <c r="E50" s="308">
        <v>300000</v>
      </c>
      <c r="F50" s="308">
        <v>300000</v>
      </c>
    </row>
    <row r="51" spans="1:6">
      <c r="A51" s="306" t="s">
        <v>602</v>
      </c>
      <c r="B51" s="307" t="s">
        <v>590</v>
      </c>
      <c r="C51" s="308">
        <v>228514</v>
      </c>
      <c r="D51" s="308">
        <v>228514</v>
      </c>
      <c r="E51" s="308">
        <v>228514</v>
      </c>
      <c r="F51" s="308">
        <v>228514</v>
      </c>
    </row>
    <row r="52" spans="1:6">
      <c r="A52" s="306" t="s">
        <v>603</v>
      </c>
      <c r="B52" s="307" t="s">
        <v>590</v>
      </c>
      <c r="C52" s="308">
        <v>64909</v>
      </c>
      <c r="D52" s="308">
        <v>64909</v>
      </c>
      <c r="E52" s="308">
        <v>64909</v>
      </c>
      <c r="F52" s="308">
        <v>64909</v>
      </c>
    </row>
    <row r="53" spans="1:6">
      <c r="A53" s="300" t="s">
        <v>691</v>
      </c>
      <c r="B53" s="306"/>
      <c r="C53" s="308"/>
      <c r="D53" s="308"/>
      <c r="E53" s="308"/>
      <c r="F53" s="308"/>
    </row>
    <row r="54" spans="1:6">
      <c r="A54" s="306" t="s">
        <v>692</v>
      </c>
      <c r="B54" s="309" t="s">
        <v>693</v>
      </c>
      <c r="C54" s="308">
        <v>16419</v>
      </c>
      <c r="D54" s="308">
        <v>16419</v>
      </c>
      <c r="E54" s="308">
        <v>16419</v>
      </c>
      <c r="F54" s="308">
        <v>16419</v>
      </c>
    </row>
    <row r="55" spans="1:6" ht="20" customHeight="1">
      <c r="A55" s="306" t="s">
        <v>694</v>
      </c>
      <c r="B55" s="309" t="s">
        <v>693</v>
      </c>
      <c r="C55" s="308">
        <v>280722</v>
      </c>
      <c r="D55" s="308">
        <v>280722</v>
      </c>
      <c r="E55" s="308">
        <v>280722</v>
      </c>
      <c r="F55" s="308">
        <v>280722</v>
      </c>
    </row>
    <row r="56" spans="1:6" ht="20" customHeight="1">
      <c r="A56" s="300" t="s">
        <v>604</v>
      </c>
      <c r="B56" s="298"/>
      <c r="C56" s="308"/>
      <c r="D56" s="308"/>
      <c r="E56" s="308"/>
      <c r="F56" s="308"/>
    </row>
    <row r="57" spans="1:6" ht="20" customHeight="1">
      <c r="A57" s="306" t="s">
        <v>605</v>
      </c>
      <c r="B57" s="307" t="s">
        <v>590</v>
      </c>
      <c r="C57" s="308">
        <v>358607</v>
      </c>
      <c r="D57" s="308">
        <v>358607</v>
      </c>
      <c r="E57" s="308">
        <v>358607</v>
      </c>
      <c r="F57" s="308">
        <v>358607</v>
      </c>
    </row>
    <row r="58" spans="1:6" ht="20" customHeight="1">
      <c r="A58" s="306" t="s">
        <v>606</v>
      </c>
      <c r="B58" s="307" t="s">
        <v>590</v>
      </c>
      <c r="C58" s="308">
        <v>6417</v>
      </c>
      <c r="D58" s="308">
        <v>6417</v>
      </c>
      <c r="E58" s="308">
        <v>6417</v>
      </c>
      <c r="F58" s="308">
        <v>6417</v>
      </c>
    </row>
    <row r="59" spans="1:6">
      <c r="A59" s="302" t="s">
        <v>607</v>
      </c>
      <c r="B59" s="307"/>
      <c r="C59" s="310"/>
      <c r="D59" s="310"/>
      <c r="E59" s="310"/>
      <c r="F59" s="310"/>
    </row>
    <row r="60" spans="1:6">
      <c r="A60" s="306" t="s">
        <v>608</v>
      </c>
      <c r="B60" s="298" t="s">
        <v>695</v>
      </c>
      <c r="C60" s="311">
        <v>5101.9780000000001</v>
      </c>
      <c r="D60" s="312">
        <v>4038</v>
      </c>
      <c r="E60" s="312">
        <v>5107</v>
      </c>
      <c r="F60" s="312">
        <v>6942</v>
      </c>
    </row>
    <row r="61" spans="1:6">
      <c r="A61" s="306" t="s">
        <v>609</v>
      </c>
      <c r="B61" s="313" t="s">
        <v>610</v>
      </c>
      <c r="C61" s="301">
        <v>8.4</v>
      </c>
      <c r="D61" s="314">
        <v>95</v>
      </c>
      <c r="E61" s="314">
        <v>121</v>
      </c>
      <c r="F61" s="314">
        <v>166</v>
      </c>
    </row>
    <row r="62" spans="1:6">
      <c r="A62" s="306" t="s">
        <v>611</v>
      </c>
      <c r="B62" s="313" t="s">
        <v>613</v>
      </c>
      <c r="C62" s="301">
        <v>2873.78199</v>
      </c>
      <c r="D62" s="299">
        <v>498.25843405960097</v>
      </c>
      <c r="E62" s="299">
        <v>677.78557661839102</v>
      </c>
      <c r="F62" s="299">
        <v>902.046560340577</v>
      </c>
    </row>
    <row r="63" spans="1:6">
      <c r="A63" s="306" t="s">
        <v>612</v>
      </c>
      <c r="B63" s="313" t="s">
        <v>613</v>
      </c>
      <c r="C63" s="301">
        <v>2355</v>
      </c>
      <c r="D63" s="299">
        <v>839.72335707622005</v>
      </c>
      <c r="E63" s="299">
        <v>1059.2373217111599</v>
      </c>
      <c r="F63" s="299">
        <v>1435.1624293034899</v>
      </c>
    </row>
    <row r="64" spans="1:6" ht="16">
      <c r="A64" s="306" t="s">
        <v>614</v>
      </c>
      <c r="B64" s="313" t="s">
        <v>615</v>
      </c>
      <c r="C64" s="301">
        <v>9865.1409999999996</v>
      </c>
      <c r="D64" s="315">
        <v>2558</v>
      </c>
      <c r="E64" s="316">
        <v>3221</v>
      </c>
      <c r="F64" s="316">
        <v>4279</v>
      </c>
    </row>
    <row r="65" spans="1:7" ht="17">
      <c r="A65" s="302" t="s">
        <v>697</v>
      </c>
      <c r="B65" s="298"/>
      <c r="C65" s="298"/>
      <c r="D65" s="298"/>
      <c r="E65" s="298"/>
      <c r="F65" s="298"/>
    </row>
    <row r="66" spans="1:7">
      <c r="A66" s="306" t="s">
        <v>616</v>
      </c>
      <c r="B66" s="298"/>
      <c r="C66" s="301"/>
      <c r="D66" s="299"/>
      <c r="E66" s="299"/>
      <c r="F66" s="299"/>
    </row>
    <row r="67" spans="1:7">
      <c r="A67" s="306" t="s">
        <v>617</v>
      </c>
      <c r="B67" s="313" t="s">
        <v>618</v>
      </c>
      <c r="C67" s="317">
        <v>5264.0582450000002</v>
      </c>
      <c r="D67" s="318">
        <v>4578.7043668444903</v>
      </c>
      <c r="E67" s="318">
        <v>5758.4500832640997</v>
      </c>
      <c r="F67" s="318">
        <v>7724.9115018066996</v>
      </c>
    </row>
    <row r="68" spans="1:7">
      <c r="A68" s="306" t="s">
        <v>619</v>
      </c>
      <c r="B68" s="313" t="s">
        <v>618</v>
      </c>
      <c r="C68" s="301">
        <v>3967.8696810000001</v>
      </c>
      <c r="D68" s="299">
        <v>2416.3645000000001</v>
      </c>
      <c r="E68" s="299">
        <v>3009.27385</v>
      </c>
      <c r="F68" s="299">
        <v>3799.8196499999999</v>
      </c>
    </row>
    <row r="69" spans="1:7">
      <c r="A69" s="306" t="s">
        <v>620</v>
      </c>
      <c r="B69" s="313" t="s">
        <v>618</v>
      </c>
      <c r="C69" s="301">
        <v>436</v>
      </c>
      <c r="D69" s="299">
        <v>167.59291631309799</v>
      </c>
      <c r="E69" s="299">
        <v>205.83281831772601</v>
      </c>
      <c r="F69" s="299">
        <v>266.56732314824302</v>
      </c>
    </row>
    <row r="70" spans="1:7">
      <c r="A70" s="306" t="s">
        <v>621</v>
      </c>
      <c r="B70" s="313" t="s">
        <v>618</v>
      </c>
      <c r="C70" s="301">
        <v>1584.237363</v>
      </c>
      <c r="D70" s="319">
        <v>3840</v>
      </c>
      <c r="E70" s="319">
        <v>4800</v>
      </c>
      <c r="F70" s="319">
        <v>6400</v>
      </c>
    </row>
    <row r="71" spans="1:7">
      <c r="A71" s="306" t="s">
        <v>622</v>
      </c>
      <c r="B71" s="313" t="s">
        <v>618</v>
      </c>
      <c r="C71" s="301">
        <v>407.07943241292003</v>
      </c>
      <c r="D71" s="319">
        <v>1245.88938462391</v>
      </c>
      <c r="E71" s="319">
        <v>1557.36173077988</v>
      </c>
      <c r="F71" s="319">
        <v>2076.4823077065098</v>
      </c>
    </row>
    <row r="72" spans="1:7">
      <c r="A72" s="306" t="s">
        <v>623</v>
      </c>
      <c r="B72" s="313" t="s">
        <v>618</v>
      </c>
      <c r="C72" s="310">
        <v>118.300103422967</v>
      </c>
      <c r="D72" s="310">
        <v>2076.4823077065098</v>
      </c>
      <c r="E72" s="310">
        <v>2595.6028846331401</v>
      </c>
      <c r="F72" s="310">
        <v>3460.80384617751</v>
      </c>
    </row>
    <row r="73" spans="1:7">
      <c r="A73" s="306" t="s">
        <v>624</v>
      </c>
      <c r="B73" s="313" t="s">
        <v>618</v>
      </c>
      <c r="C73" s="310">
        <v>1348.141347</v>
      </c>
      <c r="D73" s="310">
        <v>837.458002978899</v>
      </c>
      <c r="E73" s="310">
        <v>1046.82250372362</v>
      </c>
      <c r="F73" s="310">
        <v>1395.7633382981701</v>
      </c>
    </row>
    <row r="74" spans="1:7">
      <c r="A74" s="302" t="s">
        <v>625</v>
      </c>
      <c r="B74" s="313" t="s">
        <v>618</v>
      </c>
      <c r="C74" s="310">
        <v>1407.0098028247701</v>
      </c>
      <c r="D74" s="310">
        <v>917.45092588007799</v>
      </c>
      <c r="E74" s="310">
        <v>1064.6775218800799</v>
      </c>
      <c r="F74" s="310">
        <v>1220.8269418800801</v>
      </c>
    </row>
    <row r="75" spans="1:7">
      <c r="A75" s="320" t="s">
        <v>626</v>
      </c>
      <c r="B75" s="298"/>
      <c r="C75" s="300"/>
      <c r="D75" s="300"/>
      <c r="E75" s="300"/>
      <c r="F75" s="300"/>
    </row>
    <row r="76" spans="1:7">
      <c r="A76" s="321" t="s">
        <v>627</v>
      </c>
      <c r="B76" s="307" t="s">
        <v>590</v>
      </c>
      <c r="C76" s="322">
        <v>1571881.5261655101</v>
      </c>
      <c r="D76" s="322">
        <v>1571881.5261655101</v>
      </c>
      <c r="E76" s="322">
        <v>2932940.4726066599</v>
      </c>
      <c r="F76" s="322">
        <v>4123186.3595312699</v>
      </c>
    </row>
    <row r="77" spans="1:7">
      <c r="A77" s="321" t="s">
        <v>628</v>
      </c>
      <c r="B77" s="307" t="s">
        <v>590</v>
      </c>
      <c r="C77" s="323">
        <v>1644133.1329512501</v>
      </c>
      <c r="D77" s="323">
        <v>1644133.1329512501</v>
      </c>
      <c r="E77" s="323">
        <v>2277356.0421893299</v>
      </c>
      <c r="F77" s="323">
        <v>3754062.37559869</v>
      </c>
    </row>
    <row r="78" spans="1:7">
      <c r="A78" s="321" t="s">
        <v>629</v>
      </c>
      <c r="B78" s="307" t="s">
        <v>631</v>
      </c>
      <c r="C78" s="324">
        <f>7948200/10^6</f>
        <v>7.9481999999999999</v>
      </c>
      <c r="D78" s="324">
        <v>7.9481999999999999</v>
      </c>
      <c r="E78" s="324">
        <f>36793470/10^6</f>
        <v>36.793469999999999</v>
      </c>
      <c r="F78" s="324">
        <f>72934045.7142857/10^6</f>
        <v>72.934045714285702</v>
      </c>
    </row>
    <row r="79" spans="1:7" ht="15" customHeight="1">
      <c r="A79" s="321" t="s">
        <v>630</v>
      </c>
      <c r="B79" s="307" t="s">
        <v>590</v>
      </c>
      <c r="C79" s="325">
        <v>15859.3593625963</v>
      </c>
      <c r="D79" s="326">
        <v>15859.3593625963</v>
      </c>
      <c r="E79" s="326">
        <v>1095000</v>
      </c>
      <c r="F79" s="326">
        <v>4380000</v>
      </c>
    </row>
    <row r="80" spans="1:7">
      <c r="A80" s="321" t="s">
        <v>632</v>
      </c>
      <c r="B80" s="307" t="s">
        <v>590</v>
      </c>
      <c r="C80" s="327">
        <v>462201.03523875499</v>
      </c>
      <c r="D80" s="326">
        <v>462201.03523875499</v>
      </c>
      <c r="E80" s="326">
        <f>1456677.81306269+492857.142857143</f>
        <v>1949534.9559198329</v>
      </c>
      <c r="F80" s="326">
        <f>2674644.33390421+1725000</f>
        <v>4399644.3339042105</v>
      </c>
      <c r="G80" s="28"/>
    </row>
    <row r="81" spans="1:7">
      <c r="A81" s="321" t="s">
        <v>633</v>
      </c>
      <c r="B81" s="307" t="s">
        <v>590</v>
      </c>
      <c r="C81" s="326">
        <v>23057728.076587301</v>
      </c>
      <c r="D81" s="326">
        <v>23057728.076587301</v>
      </c>
      <c r="E81" s="326">
        <v>23686870.900200099</v>
      </c>
      <c r="F81" s="326">
        <v>24853352.602370799</v>
      </c>
      <c r="G81" s="28"/>
    </row>
    <row r="82" spans="1:7">
      <c r="A82" s="321" t="s">
        <v>634</v>
      </c>
      <c r="B82" s="307" t="s">
        <v>590</v>
      </c>
      <c r="C82" s="326">
        <v>11094978.145832101</v>
      </c>
      <c r="D82" s="326">
        <v>11094978.145832101</v>
      </c>
      <c r="E82" s="326">
        <v>11768115.0291295</v>
      </c>
      <c r="F82" s="326">
        <v>9346640.8199999891</v>
      </c>
      <c r="G82" s="28"/>
    </row>
    <row r="83" spans="1:7">
      <c r="A83" s="321" t="s">
        <v>635</v>
      </c>
      <c r="B83" s="307" t="s">
        <v>590</v>
      </c>
      <c r="C83" s="326">
        <v>14986447.989729499</v>
      </c>
      <c r="D83" s="326">
        <v>14986447.989729499</v>
      </c>
      <c r="E83" s="326">
        <v>15459476.042505</v>
      </c>
      <c r="F83" s="326">
        <v>14352235.508594999</v>
      </c>
      <c r="G83" s="28"/>
    </row>
    <row r="84" spans="1:7">
      <c r="A84" s="320" t="s">
        <v>636</v>
      </c>
      <c r="B84" s="307"/>
      <c r="C84" s="326"/>
      <c r="D84" s="326"/>
      <c r="E84" s="326"/>
      <c r="F84" s="326"/>
      <c r="G84" s="28"/>
    </row>
    <row r="85" spans="1:7">
      <c r="A85" s="321" t="s">
        <v>637</v>
      </c>
      <c r="B85" s="307" t="s">
        <v>639</v>
      </c>
      <c r="C85" s="326">
        <f>7517041.9961559/10^6</f>
        <v>7.5170419961558999</v>
      </c>
      <c r="D85" s="326">
        <f>7517041.9961559/10^6</f>
        <v>7.5170419961558999</v>
      </c>
      <c r="E85" s="326">
        <f>8121792.69292561/10^6</f>
        <v>8.1217926929256095</v>
      </c>
      <c r="F85" s="326">
        <f>9239747.55555556/10^6</f>
        <v>9.2397475555555602</v>
      </c>
      <c r="G85" s="28"/>
    </row>
    <row r="86" spans="1:7">
      <c r="A86" s="321" t="s">
        <v>638</v>
      </c>
      <c r="B86" s="307" t="s">
        <v>639</v>
      </c>
      <c r="C86" s="326">
        <f>736972/10^6</f>
        <v>0.73697199999999996</v>
      </c>
      <c r="D86" s="326">
        <f>736972/10^6</f>
        <v>0.73697199999999996</v>
      </c>
      <c r="E86" s="326">
        <f>736972/10^6</f>
        <v>0.73697199999999996</v>
      </c>
      <c r="F86" s="326">
        <f>736972/10^6</f>
        <v>0.73697199999999996</v>
      </c>
      <c r="G86" s="28"/>
    </row>
    <row r="87" spans="1:7">
      <c r="A87" s="321" t="s">
        <v>350</v>
      </c>
      <c r="B87" s="307" t="s">
        <v>641</v>
      </c>
      <c r="C87" s="323">
        <v>672084.720778769</v>
      </c>
      <c r="D87" s="323">
        <v>672084.720778769</v>
      </c>
      <c r="E87" s="323">
        <v>1097454.3748809199</v>
      </c>
      <c r="F87" s="323">
        <v>2484985.7000000002</v>
      </c>
      <c r="G87" s="28"/>
    </row>
    <row r="88" spans="1:7">
      <c r="A88" s="320" t="s">
        <v>640</v>
      </c>
      <c r="B88" s="307"/>
      <c r="C88" s="323"/>
      <c r="D88" s="323"/>
      <c r="E88" s="323"/>
      <c r="F88" s="323"/>
    </row>
    <row r="89" spans="1:7">
      <c r="A89" s="321" t="s">
        <v>642</v>
      </c>
      <c r="B89" s="307" t="s">
        <v>631</v>
      </c>
      <c r="C89" s="323">
        <f>3623709.175/10^6</f>
        <v>3.6237091749999997</v>
      </c>
      <c r="D89" s="323">
        <f>3623709.175/10^6</f>
        <v>3.6237091749999997</v>
      </c>
      <c r="E89" s="323">
        <f>413735807.712589/10^6</f>
        <v>413.73580771258901</v>
      </c>
      <c r="F89" s="323">
        <f>1233960004.78777/10^6</f>
        <v>1233.96000478777</v>
      </c>
    </row>
    <row r="90" spans="1:7">
      <c r="A90" s="321" t="s">
        <v>643</v>
      </c>
      <c r="B90" s="307" t="s">
        <v>644</v>
      </c>
      <c r="C90" s="323">
        <f>(9642855.5285+42768665.81)/10^6</f>
        <v>52.411521338500002</v>
      </c>
      <c r="D90" s="323">
        <f>(42768665.81+9642855.5285)/10^6</f>
        <v>52.411521338500002</v>
      </c>
      <c r="E90" s="323">
        <f>(42768665.81+11334095.7588885)/10^6</f>
        <v>54.102761568888504</v>
      </c>
      <c r="F90" s="323">
        <f>(42768665.81+22054475.5078488)/10^6</f>
        <v>64.823141317848808</v>
      </c>
    </row>
    <row r="91" spans="1:7">
      <c r="B91"/>
    </row>
    <row r="92" spans="1:7">
      <c r="A92" s="29"/>
    </row>
    <row r="93" spans="1:7">
      <c r="A93" s="30" t="s">
        <v>645</v>
      </c>
      <c r="B93" s="31"/>
    </row>
    <row r="94" spans="1:7">
      <c r="A94" s="32" t="s">
        <v>646</v>
      </c>
      <c r="B94" s="33"/>
    </row>
    <row r="95" spans="1:7">
      <c r="A95" s="34" t="s">
        <v>647</v>
      </c>
      <c r="B95" s="35"/>
    </row>
    <row r="96" spans="1:7" ht="17">
      <c r="A96" s="34" t="s">
        <v>648</v>
      </c>
      <c r="B96" s="36"/>
    </row>
    <row r="97" spans="1:2">
      <c r="A97" s="34" t="s">
        <v>649</v>
      </c>
      <c r="B97" s="36"/>
    </row>
    <row r="98" spans="1:2">
      <c r="B98" s="36"/>
    </row>
  </sheetData>
  <sheetProtection formatCells="0" formatColumns="0" formatRows="0" insertColumns="0" insertRows="0" deleteColumns="0" deleteRows="0"/>
  <mergeCells count="5">
    <mergeCell ref="A1:F1"/>
    <mergeCell ref="D3:F3"/>
    <mergeCell ref="A3:A4"/>
    <mergeCell ref="B3:B4"/>
    <mergeCell ref="C37:C39"/>
  </mergeCell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2"/>
  <sheetViews>
    <sheetView workbookViewId="0">
      <pane ySplit="3" topLeftCell="A4" activePane="bottomLeft" state="frozen"/>
      <selection pane="bottomLeft" activeCell="E24" sqref="E24"/>
    </sheetView>
  </sheetViews>
  <sheetFormatPr baseColWidth="10" defaultColWidth="8.6640625" defaultRowHeight="15"/>
  <cols>
    <col min="1" max="1" width="39.6640625" customWidth="1"/>
    <col min="2" max="2" width="37.33203125" customWidth="1"/>
    <col min="3" max="3" width="29.6640625" customWidth="1"/>
    <col min="4" max="4" width="22.33203125" customWidth="1"/>
  </cols>
  <sheetData>
    <row r="1" spans="1:4" ht="45.75" customHeight="1">
      <c r="A1" s="387" t="s">
        <v>650</v>
      </c>
      <c r="B1" s="387"/>
      <c r="C1" s="387"/>
      <c r="D1" s="387"/>
    </row>
    <row r="2" spans="1:4" ht="19">
      <c r="A2" s="11"/>
      <c r="B2" s="11"/>
      <c r="C2" s="11"/>
      <c r="D2" s="11"/>
    </row>
    <row r="3" spans="1:4" ht="37">
      <c r="A3" s="12" t="s">
        <v>651</v>
      </c>
      <c r="B3" s="12" t="s">
        <v>652</v>
      </c>
      <c r="C3" s="12" t="s">
        <v>653</v>
      </c>
      <c r="D3" s="12" t="s">
        <v>654</v>
      </c>
    </row>
    <row r="4" spans="1:4" ht="16">
      <c r="A4" s="13" t="s">
        <v>56</v>
      </c>
      <c r="B4" s="14" t="s">
        <v>56</v>
      </c>
      <c r="C4" s="14" t="s">
        <v>56</v>
      </c>
      <c r="D4" s="14" t="s">
        <v>56</v>
      </c>
    </row>
    <row r="5" spans="1:4">
      <c r="A5" s="15"/>
      <c r="B5" s="15"/>
      <c r="C5" s="15"/>
      <c r="D5" s="15"/>
    </row>
    <row r="6" spans="1:4">
      <c r="A6" s="15"/>
      <c r="B6" s="15"/>
      <c r="C6" s="15"/>
      <c r="D6" s="15"/>
    </row>
    <row r="7" spans="1:4" ht="20" customHeight="1">
      <c r="A7" s="15"/>
      <c r="B7" s="15"/>
      <c r="C7" s="15"/>
      <c r="D7" s="15"/>
    </row>
    <row r="8" spans="1:4">
      <c r="A8" s="15"/>
      <c r="B8" s="15"/>
      <c r="C8" s="15"/>
      <c r="D8" s="15"/>
    </row>
    <row r="9" spans="1:4">
      <c r="A9" s="15"/>
      <c r="B9" s="15"/>
      <c r="C9" s="15"/>
      <c r="D9" s="15"/>
    </row>
    <row r="10" spans="1:4">
      <c r="A10" s="16"/>
      <c r="B10" s="16"/>
      <c r="C10" s="16"/>
      <c r="D10" s="16"/>
    </row>
    <row r="12" spans="1:4" ht="127.25" customHeight="1">
      <c r="A12" s="394" t="s">
        <v>655</v>
      </c>
      <c r="B12" s="395"/>
      <c r="C12" s="395"/>
      <c r="D12" s="395"/>
    </row>
  </sheetData>
  <sheetProtection formatCells="0" formatColumns="0" formatRows="0" insertRows="0" deleteRows="0"/>
  <mergeCells count="2">
    <mergeCell ref="A1:D1"/>
    <mergeCell ref="A12:D12"/>
  </mergeCell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5117038483843"/>
  </sheetPr>
  <dimension ref="A1:B16"/>
  <sheetViews>
    <sheetView workbookViewId="0">
      <selection activeCell="B11" sqref="B11"/>
    </sheetView>
  </sheetViews>
  <sheetFormatPr baseColWidth="10" defaultColWidth="8.6640625" defaultRowHeight="15"/>
  <cols>
    <col min="1" max="1" width="101" customWidth="1"/>
    <col min="2" max="2" width="73" customWidth="1"/>
  </cols>
  <sheetData>
    <row r="1" spans="1:2" ht="19">
      <c r="A1" s="1" t="s">
        <v>25</v>
      </c>
    </row>
    <row r="2" spans="1:2" ht="19">
      <c r="A2" s="396" t="s">
        <v>656</v>
      </c>
      <c r="B2" s="396"/>
    </row>
    <row r="3" spans="1:2" ht="19">
      <c r="A3" s="2"/>
      <c r="B3" s="2"/>
    </row>
    <row r="4" spans="1:2" ht="16">
      <c r="A4" s="3"/>
      <c r="B4" s="3" t="s">
        <v>657</v>
      </c>
    </row>
    <row r="5" spans="1:2" ht="51">
      <c r="A5" s="4" t="s">
        <v>658</v>
      </c>
      <c r="B5" s="5" t="s">
        <v>659</v>
      </c>
    </row>
    <row r="6" spans="1:2" ht="36" customHeight="1">
      <c r="A6" s="4" t="s">
        <v>660</v>
      </c>
      <c r="B6" s="5" t="s">
        <v>661</v>
      </c>
    </row>
    <row r="7" spans="1:2" ht="34">
      <c r="A7" s="4" t="s">
        <v>662</v>
      </c>
      <c r="B7" s="6" t="s">
        <v>663</v>
      </c>
    </row>
    <row r="8" spans="1:2" ht="16">
      <c r="A8" s="4" t="s">
        <v>664</v>
      </c>
      <c r="B8" s="7" t="s">
        <v>665</v>
      </c>
    </row>
    <row r="9" spans="1:2" ht="48">
      <c r="A9" s="4" t="s">
        <v>666</v>
      </c>
      <c r="B9" s="232" t="s">
        <v>667</v>
      </c>
    </row>
    <row r="10" spans="1:2" ht="51">
      <c r="A10" s="8" t="s">
        <v>668</v>
      </c>
      <c r="B10" s="9" t="s">
        <v>669</v>
      </c>
    </row>
    <row r="11" spans="1:2" ht="53">
      <c r="A11" s="4" t="s">
        <v>670</v>
      </c>
      <c r="B11" s="293" t="s">
        <v>696</v>
      </c>
    </row>
    <row r="12" spans="1:2">
      <c r="A12" s="10"/>
    </row>
    <row r="13" spans="1:2" ht="113" customHeight="1">
      <c r="A13" s="394" t="s">
        <v>671</v>
      </c>
      <c r="B13" s="395"/>
    </row>
    <row r="14" spans="1:2">
      <c r="A14" s="395"/>
      <c r="B14" s="395"/>
    </row>
    <row r="15" spans="1:2">
      <c r="A15" s="395"/>
      <c r="B15" s="395"/>
    </row>
    <row r="16" spans="1:2">
      <c r="A16" s="395"/>
      <c r="B16" s="395"/>
    </row>
  </sheetData>
  <mergeCells count="5">
    <mergeCell ref="A2:B2"/>
    <mergeCell ref="A13:B13"/>
    <mergeCell ref="A14:B14"/>
    <mergeCell ref="A15:B15"/>
    <mergeCell ref="A16:B16"/>
  </mergeCells>
  <conditionalFormatting sqref="A5:A11">
    <cfRule type="colorScale" priority="2">
      <colorScale>
        <cfvo type="min"/>
        <cfvo type="percentile" val="50"/>
        <cfvo type="max"/>
        <color rgb="FF63BE7B"/>
        <color rgb="FFFFEB84"/>
        <color rgb="FFF8696B"/>
      </colorScale>
    </cfRule>
  </conditionalFormatting>
  <conditionalFormatting sqref="B9">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zoomScale="116" zoomScaleNormal="116" workbookViewId="0">
      <pane ySplit="3" topLeftCell="A4" activePane="bottomLeft" state="frozen"/>
      <selection pane="bottomLeft" activeCell="C5" sqref="C5"/>
    </sheetView>
  </sheetViews>
  <sheetFormatPr baseColWidth="10" defaultColWidth="9" defaultRowHeight="15"/>
  <cols>
    <col min="1" max="1" width="62.33203125" style="68" customWidth="1"/>
    <col min="2" max="2" width="56.6640625" style="68" customWidth="1"/>
    <col min="3" max="16384" width="9" style="68"/>
  </cols>
  <sheetData>
    <row r="1" spans="1:2" ht="19">
      <c r="A1" s="331" t="s">
        <v>27</v>
      </c>
      <c r="B1" s="331"/>
    </row>
    <row r="2" spans="1:2" ht="19">
      <c r="A2" s="223"/>
      <c r="B2" s="215"/>
    </row>
    <row r="3" spans="1:2" ht="20">
      <c r="A3" s="38" t="s">
        <v>28</v>
      </c>
      <c r="B3" s="224" t="s">
        <v>29</v>
      </c>
    </row>
    <row r="4" spans="1:2" ht="45" customHeight="1">
      <c r="A4" s="196" t="s">
        <v>30</v>
      </c>
      <c r="B4" s="225" t="s">
        <v>31</v>
      </c>
    </row>
    <row r="5" spans="1:2" ht="59.25" customHeight="1">
      <c r="A5" s="219" t="s">
        <v>32</v>
      </c>
      <c r="B5" s="268" t="s">
        <v>33</v>
      </c>
    </row>
    <row r="6" spans="1:2" ht="150">
      <c r="A6" s="219" t="s">
        <v>34</v>
      </c>
      <c r="B6" s="269" t="s">
        <v>35</v>
      </c>
    </row>
    <row r="7" spans="1:2" ht="60">
      <c r="A7" s="219" t="s">
        <v>36</v>
      </c>
      <c r="B7" s="268" t="s">
        <v>37</v>
      </c>
    </row>
    <row r="8" spans="1:2">
      <c r="A8" s="332"/>
      <c r="B8" s="332"/>
    </row>
    <row r="9" spans="1:2" ht="36" customHeight="1">
      <c r="A9" s="335" t="s">
        <v>38</v>
      </c>
      <c r="B9" s="335"/>
    </row>
    <row r="10" spans="1:2" ht="84.75" customHeight="1">
      <c r="A10" s="335"/>
      <c r="B10" s="335"/>
    </row>
    <row r="11" spans="1:2">
      <c r="A11" s="333"/>
      <c r="B11" s="333"/>
    </row>
    <row r="12" spans="1:2">
      <c r="A12" s="334"/>
      <c r="B12" s="334"/>
    </row>
    <row r="15" spans="1:2">
      <c r="A15" s="226"/>
    </row>
  </sheetData>
  <sheetProtection formatCells="0" formatColumns="0" formatRows="0" insertRows="0" deleteRows="0"/>
  <mergeCells count="5">
    <mergeCell ref="A1:B1"/>
    <mergeCell ref="A8:B8"/>
    <mergeCell ref="A11:B11"/>
    <mergeCell ref="A12:B12"/>
    <mergeCell ref="A9:B10"/>
  </mergeCells>
  <conditionalFormatting sqref="A3:B3 A6:B7 A4:A5">
    <cfRule type="colorScale" priority="12">
      <colorScale>
        <cfvo type="min"/>
        <cfvo type="percentile" val="50"/>
        <cfvo type="max"/>
        <color rgb="FF63BE7B"/>
        <color rgb="FFFFEB84"/>
        <color rgb="FFF8696B"/>
      </colorScale>
    </cfRule>
  </conditionalFormatting>
  <conditionalFormatting sqref="B4">
    <cfRule type="colorScale" priority="2">
      <colorScale>
        <cfvo type="min"/>
        <cfvo type="percentile" val="50"/>
        <cfvo type="max"/>
        <color rgb="FF63BE7B"/>
        <color rgb="FFFFEB84"/>
        <color rgb="FFF8696B"/>
      </colorScale>
    </cfRule>
  </conditionalFormatting>
  <conditionalFormatting sqref="B5">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workbookViewId="0">
      <pane ySplit="3" topLeftCell="A4" activePane="bottomLeft" state="frozen"/>
      <selection pane="bottomLeft" activeCell="A11" sqref="A11:B14"/>
    </sheetView>
  </sheetViews>
  <sheetFormatPr baseColWidth="10" defaultColWidth="9" defaultRowHeight="12"/>
  <cols>
    <col min="1" max="1" width="54.33203125" style="214" customWidth="1"/>
    <col min="2" max="2" width="84.33203125" style="214" customWidth="1"/>
    <col min="3" max="16384" width="9" style="214"/>
  </cols>
  <sheetData>
    <row r="1" spans="1:2" ht="19">
      <c r="A1" s="331" t="s">
        <v>39</v>
      </c>
      <c r="B1" s="331"/>
    </row>
    <row r="2" spans="1:2" ht="19">
      <c r="A2" s="215"/>
      <c r="B2" s="215"/>
    </row>
    <row r="3" spans="1:2" ht="16">
      <c r="A3" s="336" t="s">
        <v>40</v>
      </c>
      <c r="B3" s="336"/>
    </row>
    <row r="4" spans="1:2" ht="16">
      <c r="A4" s="216" t="s">
        <v>41</v>
      </c>
      <c r="B4" s="217"/>
    </row>
    <row r="5" spans="1:2" ht="30">
      <c r="A5" s="218" t="s">
        <v>42</v>
      </c>
      <c r="B5" s="196" t="s">
        <v>43</v>
      </c>
    </row>
    <row r="6" spans="1:2" ht="32">
      <c r="A6" s="216" t="s">
        <v>44</v>
      </c>
      <c r="B6" s="219"/>
    </row>
    <row r="7" spans="1:2" ht="15">
      <c r="A7" s="218" t="s">
        <v>45</v>
      </c>
      <c r="B7" s="196" t="s">
        <v>46</v>
      </c>
    </row>
    <row r="8" spans="1:2" ht="37.25" customHeight="1">
      <c r="A8" s="218" t="s">
        <v>47</v>
      </c>
      <c r="B8" s="196" t="s">
        <v>48</v>
      </c>
    </row>
    <row r="9" spans="1:2" ht="15">
      <c r="A9" s="218" t="s">
        <v>45</v>
      </c>
      <c r="B9" s="196" t="s">
        <v>49</v>
      </c>
    </row>
    <row r="10" spans="1:2" ht="56" customHeight="1">
      <c r="A10" s="218" t="s">
        <v>47</v>
      </c>
      <c r="B10" s="196" t="s">
        <v>50</v>
      </c>
    </row>
    <row r="11" spans="1:2" ht="15">
      <c r="A11" s="218" t="s">
        <v>45</v>
      </c>
      <c r="B11" s="196" t="s">
        <v>51</v>
      </c>
    </row>
    <row r="12" spans="1:2" ht="29" customHeight="1">
      <c r="A12" s="218" t="s">
        <v>47</v>
      </c>
      <c r="B12" s="196" t="s">
        <v>52</v>
      </c>
    </row>
    <row r="13" spans="1:2" ht="37.25" customHeight="1">
      <c r="A13" s="218" t="s">
        <v>45</v>
      </c>
      <c r="B13" s="196" t="s">
        <v>53</v>
      </c>
    </row>
    <row r="14" spans="1:2" ht="29" customHeight="1">
      <c r="A14" s="218" t="s">
        <v>47</v>
      </c>
      <c r="B14" s="196" t="s">
        <v>54</v>
      </c>
    </row>
    <row r="15" spans="1:2" ht="32">
      <c r="A15" s="216" t="s">
        <v>55</v>
      </c>
      <c r="B15" s="219" t="s">
        <v>56</v>
      </c>
    </row>
    <row r="16" spans="1:2" ht="15">
      <c r="A16" s="220" t="s">
        <v>57</v>
      </c>
      <c r="B16" s="221" t="s">
        <v>56</v>
      </c>
    </row>
    <row r="17" spans="1:2" ht="14">
      <c r="A17" s="222" t="s">
        <v>58</v>
      </c>
      <c r="B17" s="219"/>
    </row>
    <row r="18" spans="1:2" ht="15">
      <c r="A18" s="218" t="s">
        <v>59</v>
      </c>
      <c r="B18" s="196"/>
    </row>
    <row r="19" spans="1:2" ht="116.25" customHeight="1">
      <c r="A19" s="337" t="s">
        <v>60</v>
      </c>
      <c r="B19" s="337"/>
    </row>
    <row r="20" spans="1:2" ht="15">
      <c r="A20" s="337"/>
      <c r="B20" s="337"/>
    </row>
  </sheetData>
  <sheetProtection formatCells="0" formatColumns="0" formatRows="0" insertRows="0" deleteRows="0"/>
  <mergeCells count="4">
    <mergeCell ref="A1:B1"/>
    <mergeCell ref="A3:B3"/>
    <mergeCell ref="A19:B19"/>
    <mergeCell ref="A20:B20"/>
  </mergeCells>
  <conditionalFormatting sqref="A3">
    <cfRule type="colorScale" priority="9">
      <colorScale>
        <cfvo type="min"/>
        <cfvo type="percentile" val="50"/>
        <cfvo type="max"/>
        <color rgb="FF63BE7B"/>
        <color rgb="FFFFEB84"/>
        <color rgb="FFF8696B"/>
      </colorScale>
    </cfRule>
  </conditionalFormatting>
  <conditionalFormatting sqref="A4">
    <cfRule type="colorScale" priority="7">
      <colorScale>
        <cfvo type="min"/>
        <cfvo type="percentile" val="50"/>
        <cfvo type="max"/>
        <color rgb="FF63BE7B"/>
        <color rgb="FFFFEB84"/>
        <color rgb="FFF8696B"/>
      </colorScale>
    </cfRule>
  </conditionalFormatting>
  <conditionalFormatting sqref="A5">
    <cfRule type="colorScale" priority="2">
      <colorScale>
        <cfvo type="min"/>
        <cfvo type="percentile" val="50"/>
        <cfvo type="max"/>
        <color rgb="FF63BE7B"/>
        <color rgb="FFFFEB84"/>
        <color rgb="FFF8696B"/>
      </colorScale>
    </cfRule>
  </conditionalFormatting>
  <conditionalFormatting sqref="A6">
    <cfRule type="colorScale" priority="6">
      <colorScale>
        <cfvo type="min"/>
        <cfvo type="percentile" val="50"/>
        <cfvo type="max"/>
        <color rgb="FF63BE7B"/>
        <color rgb="FFFFEB84"/>
        <color rgb="FFF8696B"/>
      </colorScale>
    </cfRule>
  </conditionalFormatting>
  <conditionalFormatting sqref="A15">
    <cfRule type="colorScale" priority="4">
      <colorScale>
        <cfvo type="min"/>
        <cfvo type="percentile" val="50"/>
        <cfvo type="max"/>
        <color rgb="FF63BE7B"/>
        <color rgb="FFFFEB84"/>
        <color rgb="FFF8696B"/>
      </colorScale>
    </cfRule>
  </conditionalFormatting>
  <conditionalFormatting sqref="A16:B18 B15 A7:B14">
    <cfRule type="colorScale" priority="8">
      <colorScale>
        <cfvo type="min"/>
        <cfvo type="percentile" val="50"/>
        <cfvo type="max"/>
        <color rgb="FF63BE7B"/>
        <color rgb="FFFFEB84"/>
        <color rgb="FFF8696B"/>
      </colorScale>
    </cfRule>
  </conditionalFormatting>
  <conditionalFormatting sqref="B4">
    <cfRule type="colorScale" priority="3">
      <colorScale>
        <cfvo type="min"/>
        <cfvo type="percentile" val="50"/>
        <cfvo type="max"/>
        <color rgb="FF63BE7B"/>
        <color rgb="FFFFEB84"/>
        <color rgb="FFF8696B"/>
      </colorScale>
    </cfRule>
  </conditionalFormatting>
  <conditionalFormatting sqref="B5">
    <cfRule type="colorScale" priority="1">
      <colorScale>
        <cfvo type="min"/>
        <cfvo type="percentile" val="50"/>
        <cfvo type="max"/>
        <color rgb="FF63BE7B"/>
        <color rgb="FFFFEB84"/>
        <color rgb="FFF8696B"/>
      </colorScale>
    </cfRule>
  </conditionalFormatting>
  <conditionalFormatting sqref="B6">
    <cfRule type="colorScale" priority="5">
      <colorScale>
        <cfvo type="min"/>
        <cfvo type="percentile" val="50"/>
        <cfvo type="max"/>
        <color rgb="FF63BE7B"/>
        <color rgb="FFFFEB84"/>
        <color rgb="FFF8696B"/>
      </colorScale>
    </cfRule>
  </conditionalFormatting>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0"/>
  <sheetViews>
    <sheetView zoomScale="88" zoomScaleNormal="88" workbookViewId="0">
      <pane ySplit="3" topLeftCell="A39" activePane="bottomLeft" state="frozen"/>
      <selection pane="bottomLeft" activeCell="B14" sqref="B14"/>
    </sheetView>
  </sheetViews>
  <sheetFormatPr baseColWidth="10" defaultColWidth="9" defaultRowHeight="14"/>
  <cols>
    <col min="1" max="1" width="53.6640625" style="123" customWidth="1"/>
    <col min="2" max="2" width="83.6640625" style="123" customWidth="1"/>
    <col min="3" max="16384" width="9" style="123"/>
  </cols>
  <sheetData>
    <row r="1" spans="1:2" ht="19">
      <c r="A1" s="339" t="s">
        <v>61</v>
      </c>
      <c r="B1" s="339"/>
    </row>
    <row r="2" spans="1:2" ht="19">
      <c r="A2" s="191"/>
      <c r="B2" s="191"/>
    </row>
    <row r="3" spans="1:2" ht="17">
      <c r="A3" s="38" t="s">
        <v>62</v>
      </c>
      <c r="B3" s="192" t="s">
        <v>63</v>
      </c>
    </row>
    <row r="4" spans="1:2" ht="17">
      <c r="A4" s="193" t="s">
        <v>64</v>
      </c>
      <c r="B4" s="194"/>
    </row>
    <row r="5" spans="1:2" ht="30">
      <c r="A5" s="195" t="s">
        <v>65</v>
      </c>
      <c r="B5" s="196" t="s">
        <v>66</v>
      </c>
    </row>
    <row r="6" spans="1:2" ht="32">
      <c r="A6" s="193" t="s">
        <v>67</v>
      </c>
      <c r="B6" s="194"/>
    </row>
    <row r="7" spans="1:2" ht="45">
      <c r="A7" s="197" t="s">
        <v>68</v>
      </c>
      <c r="B7" s="198" t="s">
        <v>69</v>
      </c>
    </row>
    <row r="8" spans="1:2" ht="60">
      <c r="A8" s="197" t="s">
        <v>70</v>
      </c>
      <c r="B8" s="199" t="s">
        <v>69</v>
      </c>
    </row>
    <row r="9" spans="1:2" ht="75">
      <c r="A9" s="197" t="s">
        <v>71</v>
      </c>
      <c r="B9" s="199" t="s">
        <v>69</v>
      </c>
    </row>
    <row r="10" spans="1:2" ht="45">
      <c r="A10" s="200" t="s">
        <v>72</v>
      </c>
      <c r="B10" s="201" t="s">
        <v>69</v>
      </c>
    </row>
    <row r="11" spans="1:2">
      <c r="A11" s="340" t="s">
        <v>73</v>
      </c>
      <c r="B11" s="341"/>
    </row>
    <row r="12" spans="1:2" ht="60">
      <c r="A12" s="202" t="s">
        <v>74</v>
      </c>
      <c r="B12" s="203"/>
    </row>
    <row r="13" spans="1:2" ht="45">
      <c r="A13" s="197" t="s">
        <v>75</v>
      </c>
      <c r="B13" s="204" t="s">
        <v>76</v>
      </c>
    </row>
    <row r="14" spans="1:2" ht="75">
      <c r="A14" s="197" t="s">
        <v>77</v>
      </c>
      <c r="B14" s="204" t="s">
        <v>78</v>
      </c>
    </row>
    <row r="15" spans="1:2" ht="75">
      <c r="A15" s="197" t="s">
        <v>79</v>
      </c>
      <c r="B15" s="205" t="s">
        <v>80</v>
      </c>
    </row>
    <row r="16" spans="1:2" ht="45">
      <c r="A16" s="197" t="s">
        <v>81</v>
      </c>
      <c r="B16" s="204" t="s">
        <v>82</v>
      </c>
    </row>
    <row r="17" spans="1:2" ht="45">
      <c r="A17" s="197" t="s">
        <v>83</v>
      </c>
      <c r="B17" s="204" t="s">
        <v>84</v>
      </c>
    </row>
    <row r="18" spans="1:2" ht="30">
      <c r="A18" s="197" t="s">
        <v>85</v>
      </c>
      <c r="B18" s="204" t="s">
        <v>86</v>
      </c>
    </row>
    <row r="19" spans="1:2" ht="30">
      <c r="A19" s="197" t="s">
        <v>87</v>
      </c>
      <c r="B19" s="204" t="s">
        <v>88</v>
      </c>
    </row>
    <row r="20" spans="1:2" ht="75">
      <c r="A20" s="197" t="s">
        <v>89</v>
      </c>
      <c r="B20" s="205" t="s">
        <v>90</v>
      </c>
    </row>
    <row r="21" spans="1:2" ht="45">
      <c r="A21" s="197" t="s">
        <v>91</v>
      </c>
      <c r="B21" s="204" t="s">
        <v>92</v>
      </c>
    </row>
    <row r="22" spans="1:2" ht="60">
      <c r="A22" s="206" t="s">
        <v>93</v>
      </c>
      <c r="B22" s="204"/>
    </row>
    <row r="23" spans="1:2" ht="90">
      <c r="A23" s="197" t="s">
        <v>94</v>
      </c>
      <c r="B23" s="204" t="s">
        <v>95</v>
      </c>
    </row>
    <row r="24" spans="1:2" ht="60">
      <c r="A24" s="197" t="s">
        <v>96</v>
      </c>
      <c r="B24" s="204" t="s">
        <v>97</v>
      </c>
    </row>
    <row r="25" spans="1:2" ht="60">
      <c r="A25" s="197" t="s">
        <v>98</v>
      </c>
      <c r="B25" s="204" t="s">
        <v>99</v>
      </c>
    </row>
    <row r="26" spans="1:2" ht="45">
      <c r="A26" s="197" t="s">
        <v>100</v>
      </c>
      <c r="B26" s="204" t="s">
        <v>101</v>
      </c>
    </row>
    <row r="27" spans="1:2" ht="45">
      <c r="A27" s="197" t="s">
        <v>102</v>
      </c>
      <c r="B27" s="205" t="s">
        <v>56</v>
      </c>
    </row>
    <row r="28" spans="1:2" ht="60">
      <c r="A28" s="197" t="s">
        <v>103</v>
      </c>
      <c r="B28" s="204" t="s">
        <v>104</v>
      </c>
    </row>
    <row r="29" spans="1:2" ht="30">
      <c r="A29" s="197" t="s">
        <v>105</v>
      </c>
      <c r="B29" s="204" t="s">
        <v>101</v>
      </c>
    </row>
    <row r="30" spans="1:2">
      <c r="A30" s="340" t="s">
        <v>106</v>
      </c>
      <c r="B30" s="341"/>
    </row>
    <row r="31" spans="1:2" ht="75">
      <c r="A31" s="197" t="s">
        <v>107</v>
      </c>
      <c r="B31" s="204" t="s">
        <v>108</v>
      </c>
    </row>
    <row r="32" spans="1:2" ht="121.25" customHeight="1">
      <c r="A32" s="197" t="s">
        <v>109</v>
      </c>
      <c r="B32" s="204" t="s">
        <v>110</v>
      </c>
    </row>
    <row r="33" spans="1:2" ht="45">
      <c r="A33" s="207" t="s">
        <v>111</v>
      </c>
      <c r="B33" s="208"/>
    </row>
    <row r="34" spans="1:2" ht="30">
      <c r="A34" s="197" t="s">
        <v>112</v>
      </c>
      <c r="B34" s="204" t="s">
        <v>113</v>
      </c>
    </row>
    <row r="35" spans="1:2" ht="45">
      <c r="A35" s="197" t="s">
        <v>114</v>
      </c>
      <c r="B35" s="204" t="s">
        <v>115</v>
      </c>
    </row>
    <row r="36" spans="1:2" ht="45">
      <c r="A36" s="197" t="s">
        <v>116</v>
      </c>
      <c r="B36" s="204" t="s">
        <v>117</v>
      </c>
    </row>
    <row r="37" spans="1:2" ht="45">
      <c r="A37" s="209" t="s">
        <v>118</v>
      </c>
      <c r="B37" s="210"/>
    </row>
    <row r="38" spans="1:2" ht="45">
      <c r="A38" s="197" t="s">
        <v>119</v>
      </c>
      <c r="B38" s="204" t="s">
        <v>120</v>
      </c>
    </row>
    <row r="39" spans="1:2" ht="60">
      <c r="A39" s="197" t="s">
        <v>121</v>
      </c>
      <c r="B39" s="204" t="s">
        <v>122</v>
      </c>
    </row>
    <row r="40" spans="1:2" ht="45">
      <c r="A40" s="197" t="s">
        <v>123</v>
      </c>
      <c r="B40" s="204" t="s">
        <v>124</v>
      </c>
    </row>
    <row r="41" spans="1:2" ht="60">
      <c r="A41" s="209" t="s">
        <v>125</v>
      </c>
      <c r="B41" s="211"/>
    </row>
    <row r="42" spans="1:2" ht="45">
      <c r="A42" s="197" t="s">
        <v>126</v>
      </c>
      <c r="B42" s="205" t="s">
        <v>69</v>
      </c>
    </row>
    <row r="43" spans="1:2" ht="45">
      <c r="A43" s="197" t="s">
        <v>127</v>
      </c>
      <c r="B43" s="205" t="s">
        <v>69</v>
      </c>
    </row>
    <row r="44" spans="1:2" ht="45">
      <c r="A44" s="197" t="s">
        <v>128</v>
      </c>
      <c r="B44" s="205" t="s">
        <v>69</v>
      </c>
    </row>
    <row r="45" spans="1:2" ht="45">
      <c r="A45" s="197" t="s">
        <v>129</v>
      </c>
      <c r="B45" s="205" t="s">
        <v>69</v>
      </c>
    </row>
    <row r="46" spans="1:2" ht="60">
      <c r="A46" s="197" t="s">
        <v>130</v>
      </c>
      <c r="B46" s="205" t="s">
        <v>69</v>
      </c>
    </row>
    <row r="47" spans="1:2" ht="30">
      <c r="A47" s="212" t="s">
        <v>131</v>
      </c>
      <c r="B47" s="213" t="s">
        <v>69</v>
      </c>
    </row>
    <row r="48" spans="1:2">
      <c r="A48" s="342"/>
      <c r="B48" s="342"/>
    </row>
    <row r="49" spans="1:2" ht="77.25" customHeight="1">
      <c r="A49" s="343" t="s">
        <v>132</v>
      </c>
      <c r="B49" s="343"/>
    </row>
    <row r="50" spans="1:2">
      <c r="A50" s="338"/>
      <c r="B50" s="338"/>
    </row>
  </sheetData>
  <sheetProtection formatCells="0" formatColumns="0" formatRows="0" insertRows="0" deleteRows="0"/>
  <mergeCells count="6">
    <mergeCell ref="A50:B50"/>
    <mergeCell ref="A1:B1"/>
    <mergeCell ref="A11:B11"/>
    <mergeCell ref="A30:B30"/>
    <mergeCell ref="A48:B48"/>
    <mergeCell ref="A49:B49"/>
  </mergeCells>
  <conditionalFormatting sqref="A5">
    <cfRule type="colorScale" priority="4">
      <colorScale>
        <cfvo type="min"/>
        <cfvo type="percentile" val="50"/>
        <cfvo type="max"/>
        <color rgb="FF63BE7B"/>
        <color rgb="FFFFEB84"/>
        <color rgb="FFF8696B"/>
      </colorScale>
    </cfRule>
  </conditionalFormatting>
  <conditionalFormatting sqref="A3:B3">
    <cfRule type="colorScale" priority="6">
      <colorScale>
        <cfvo type="min"/>
        <cfvo type="percentile" val="50"/>
        <cfvo type="max"/>
        <color rgb="FF63BE7B"/>
        <color rgb="FFFFEB84"/>
        <color rgb="FFF8696B"/>
      </colorScale>
    </cfRule>
  </conditionalFormatting>
  <conditionalFormatting sqref="A4:B4">
    <cfRule type="colorScale" priority="5">
      <colorScale>
        <cfvo type="min"/>
        <cfvo type="percentile" val="50"/>
        <cfvo type="max"/>
        <color rgb="FF63BE7B"/>
        <color rgb="FFFFEB84"/>
        <color rgb="FFF8696B"/>
      </colorScale>
    </cfRule>
  </conditionalFormatting>
  <conditionalFormatting sqref="A6:B6">
    <cfRule type="colorScale" priority="3">
      <colorScale>
        <cfvo type="min"/>
        <cfvo type="percentile" val="50"/>
        <cfvo type="max"/>
        <color rgb="FF63BE7B"/>
        <color rgb="FFFFEB84"/>
        <color rgb="FFF8696B"/>
      </colorScale>
    </cfRule>
  </conditionalFormatting>
  <conditionalFormatting sqref="B5">
    <cfRule type="colorScale" priority="1">
      <colorScale>
        <cfvo type="min"/>
        <cfvo type="percentile" val="50"/>
        <cfvo type="max"/>
        <color rgb="FF63BE7B"/>
        <color rgb="FFFFEB84"/>
        <color rgb="FFF8696B"/>
      </colorScale>
    </cfRule>
  </conditionalFormatting>
  <conditionalFormatting sqref="B8:B10">
    <cfRule type="colorScale" priority="2">
      <colorScale>
        <cfvo type="min"/>
        <cfvo type="percentile" val="50"/>
        <cfvo type="max"/>
        <color rgb="FF63BE7B"/>
        <color rgb="FFFFEB84"/>
        <color rgb="FFF8696B"/>
      </colorScale>
    </cfRule>
  </conditionalFormatting>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7"/>
  <sheetViews>
    <sheetView workbookViewId="0">
      <pane ySplit="5" topLeftCell="A32" activePane="bottomLeft" state="frozen"/>
      <selection pane="bottomLeft" activeCell="L7" sqref="L7:M7"/>
    </sheetView>
  </sheetViews>
  <sheetFormatPr baseColWidth="10" defaultColWidth="8.6640625" defaultRowHeight="14"/>
  <cols>
    <col min="1" max="1" width="50.6640625" style="147" customWidth="1"/>
    <col min="2" max="2" width="10.6640625" style="147" customWidth="1"/>
    <col min="3" max="5" width="11.5" style="147" customWidth="1"/>
    <col min="6" max="7" width="11" style="147" customWidth="1"/>
    <col min="8" max="8" width="12.33203125" style="147" customWidth="1"/>
    <col min="9" max="11" width="11" style="147" customWidth="1"/>
    <col min="12" max="12" width="12" style="147" customWidth="1"/>
    <col min="13" max="13" width="11.6640625" style="147" customWidth="1"/>
    <col min="14" max="14" width="6.6640625" style="147" customWidth="1"/>
    <col min="15" max="16" width="10" style="147" customWidth="1"/>
    <col min="17" max="17" width="15.6640625" style="147" customWidth="1"/>
    <col min="18" max="16384" width="8.6640625" style="147"/>
  </cols>
  <sheetData>
    <row r="1" spans="1:20" ht="22">
      <c r="A1" s="148" t="s">
        <v>133</v>
      </c>
      <c r="B1" s="149"/>
      <c r="C1" s="149"/>
      <c r="D1" s="149"/>
      <c r="E1" s="149"/>
      <c r="F1" s="149"/>
      <c r="G1" s="149"/>
      <c r="H1" s="149"/>
      <c r="I1" s="149"/>
      <c r="J1" s="149"/>
      <c r="K1" s="149"/>
      <c r="L1" s="149"/>
      <c r="M1" s="149"/>
      <c r="N1" s="149"/>
      <c r="O1" s="149"/>
      <c r="P1" s="149"/>
      <c r="Q1" s="149"/>
    </row>
    <row r="2" spans="1:20">
      <c r="A2" s="344" t="s">
        <v>134</v>
      </c>
      <c r="B2" s="344"/>
      <c r="C2" s="344"/>
      <c r="D2" s="344"/>
      <c r="E2" s="344"/>
      <c r="F2" s="344"/>
      <c r="G2" s="344"/>
      <c r="H2" s="344"/>
      <c r="I2" s="344"/>
      <c r="J2" s="344"/>
      <c r="K2" s="344"/>
      <c r="L2" s="344"/>
      <c r="M2" s="344"/>
      <c r="N2" s="344"/>
      <c r="O2" s="344"/>
      <c r="P2" s="344"/>
      <c r="Q2" s="344"/>
    </row>
    <row r="3" spans="1:20">
      <c r="A3" s="150"/>
      <c r="B3" s="150"/>
      <c r="C3" s="150"/>
      <c r="D3" s="150"/>
      <c r="E3" s="150"/>
      <c r="F3" s="150"/>
      <c r="G3" s="150"/>
      <c r="H3" s="150"/>
      <c r="I3" s="150"/>
      <c r="J3" s="150"/>
      <c r="K3" s="150"/>
      <c r="L3" s="150"/>
      <c r="M3" s="150"/>
      <c r="N3" s="150"/>
      <c r="O3" s="150"/>
      <c r="P3" s="150"/>
      <c r="Q3" s="150"/>
    </row>
    <row r="4" spans="1:20" s="145" customFormat="1" ht="113.25" customHeight="1">
      <c r="A4" s="348"/>
      <c r="B4" s="345" t="s">
        <v>135</v>
      </c>
      <c r="C4" s="345" t="s">
        <v>136</v>
      </c>
      <c r="D4" s="345"/>
      <c r="E4" s="345"/>
      <c r="F4" s="346" t="s">
        <v>137</v>
      </c>
      <c r="G4" s="346"/>
      <c r="H4" s="346"/>
      <c r="I4" s="346"/>
      <c r="J4" s="346"/>
      <c r="K4" s="346"/>
      <c r="L4" s="345" t="s">
        <v>138</v>
      </c>
      <c r="M4" s="345"/>
      <c r="N4" s="345" t="s">
        <v>139</v>
      </c>
      <c r="O4" s="345" t="s">
        <v>140</v>
      </c>
      <c r="P4" s="345"/>
      <c r="Q4" s="345"/>
    </row>
    <row r="5" spans="1:20" s="145" customFormat="1" ht="32">
      <c r="A5" s="349"/>
      <c r="B5" s="350"/>
      <c r="C5" s="151">
        <v>2020</v>
      </c>
      <c r="D5" s="151">
        <v>2021</v>
      </c>
      <c r="E5" s="152">
        <v>2022</v>
      </c>
      <c r="F5" s="153">
        <v>2020</v>
      </c>
      <c r="G5" s="153">
        <v>2021</v>
      </c>
      <c r="H5" s="153">
        <v>2022</v>
      </c>
      <c r="I5" s="153" t="s">
        <v>141</v>
      </c>
      <c r="J5" s="153" t="s">
        <v>141</v>
      </c>
      <c r="K5" s="153">
        <v>2030</v>
      </c>
      <c r="L5" s="181" t="s">
        <v>142</v>
      </c>
      <c r="M5" s="182" t="s">
        <v>143</v>
      </c>
      <c r="N5" s="350"/>
      <c r="O5" s="151">
        <v>2020</v>
      </c>
      <c r="P5" s="151">
        <v>2021</v>
      </c>
      <c r="Q5" s="152">
        <v>2022</v>
      </c>
    </row>
    <row r="6" spans="1:20" ht="50">
      <c r="A6" s="154" t="s">
        <v>144</v>
      </c>
      <c r="B6" s="155"/>
      <c r="C6" s="155"/>
      <c r="D6" s="155"/>
      <c r="E6" s="155"/>
      <c r="F6" s="155"/>
      <c r="G6" s="155"/>
      <c r="H6" s="155"/>
      <c r="I6" s="155"/>
      <c r="J6" s="155"/>
      <c r="K6" s="155"/>
      <c r="L6" s="155"/>
      <c r="M6" s="155"/>
      <c r="N6" s="155"/>
      <c r="O6" s="155"/>
      <c r="P6" s="155"/>
      <c r="Q6" s="155"/>
    </row>
    <row r="7" spans="1:20" ht="15">
      <c r="A7" s="25" t="s">
        <v>49</v>
      </c>
      <c r="B7" s="156" t="s">
        <v>145</v>
      </c>
      <c r="C7" s="157">
        <v>836683.48176492297</v>
      </c>
      <c r="D7" s="157">
        <v>908685.35225109395</v>
      </c>
      <c r="E7" s="157">
        <v>980687.22273726505</v>
      </c>
      <c r="F7" s="158">
        <f>'Table 6'!Y5</f>
        <v>605366.87609961699</v>
      </c>
      <c r="G7" s="158">
        <f>'Table 6'!Z5</f>
        <v>623126.71995242801</v>
      </c>
      <c r="H7" s="158">
        <f>'Table 6'!AA5</f>
        <v>738753.39259671501</v>
      </c>
      <c r="I7" s="183"/>
      <c r="J7" s="183"/>
      <c r="K7" s="183"/>
      <c r="L7" s="283">
        <v>1273815.2284676814</v>
      </c>
      <c r="M7" s="283">
        <v>1185815.2284676814</v>
      </c>
      <c r="N7" s="26">
        <v>2030</v>
      </c>
      <c r="O7" s="185">
        <f>C7-F7</f>
        <v>231316.60566530598</v>
      </c>
      <c r="P7" s="185">
        <f>D7-G7</f>
        <v>285558.63229866594</v>
      </c>
      <c r="Q7" s="185">
        <f t="shared" ref="P7:Q11" si="0">E7-H7</f>
        <v>241933.83014055001</v>
      </c>
    </row>
    <row r="8" spans="1:20" ht="15">
      <c r="A8" s="25" t="s">
        <v>51</v>
      </c>
      <c r="B8" s="156" t="s">
        <v>145</v>
      </c>
      <c r="C8" s="276">
        <v>63623.20120212216</v>
      </c>
      <c r="D8" s="276">
        <v>65480.879880325178</v>
      </c>
      <c r="E8" s="276">
        <v>66074.162162307883</v>
      </c>
      <c r="F8" s="277">
        <v>54974.506671595598</v>
      </c>
      <c r="G8" s="277">
        <v>58394.109336039699</v>
      </c>
      <c r="H8" s="277">
        <v>57361.625212254199</v>
      </c>
      <c r="I8" s="278"/>
      <c r="J8" s="278"/>
      <c r="K8" s="278"/>
      <c r="L8" s="279">
        <v>64566.255719485591</v>
      </c>
      <c r="M8" s="279">
        <v>61439.204045022052</v>
      </c>
      <c r="N8" s="280">
        <v>2030</v>
      </c>
      <c r="O8" s="281">
        <f>C8-F8</f>
        <v>8648.6945305265617</v>
      </c>
      <c r="P8" s="281">
        <f>D8-G8</f>
        <v>7086.7705442854785</v>
      </c>
      <c r="Q8" s="281">
        <f t="shared" si="0"/>
        <v>8712.5369500536835</v>
      </c>
    </row>
    <row r="9" spans="1:20" ht="16">
      <c r="A9" s="25" t="s">
        <v>146</v>
      </c>
      <c r="B9" s="156" t="s">
        <v>145</v>
      </c>
      <c r="C9" s="159">
        <v>129060.72978582401</v>
      </c>
      <c r="D9" s="159">
        <v>128986.650211945</v>
      </c>
      <c r="E9" s="159">
        <v>129324.35459313801</v>
      </c>
      <c r="F9" s="158">
        <f>'Table 6'!Y25</f>
        <v>126936.591620671</v>
      </c>
      <c r="G9" s="158">
        <f>'Table 6'!Z25</f>
        <v>140172.588907217</v>
      </c>
      <c r="H9" s="158">
        <f>'Table 6'!AA25</f>
        <v>135565.84357369199</v>
      </c>
      <c r="I9" s="183"/>
      <c r="J9" s="183"/>
      <c r="K9" s="183"/>
      <c r="L9" s="184">
        <f>'Table 7'!E8</f>
        <v>121985.66738277301</v>
      </c>
      <c r="M9" s="184">
        <f>'Table 8'!E8</f>
        <v>122460.28883115918</v>
      </c>
      <c r="N9" s="26">
        <v>2030</v>
      </c>
      <c r="O9" s="185">
        <f>C9-F9</f>
        <v>2124.13816515301</v>
      </c>
      <c r="P9" s="185">
        <f t="shared" si="0"/>
        <v>-11185.9386952722</v>
      </c>
      <c r="Q9" s="185">
        <f t="shared" si="0"/>
        <v>-6241.4889805541297</v>
      </c>
    </row>
    <row r="10" spans="1:20" ht="17">
      <c r="A10" s="25" t="s">
        <v>147</v>
      </c>
      <c r="B10" s="156" t="s">
        <v>145</v>
      </c>
      <c r="C10" s="160">
        <v>532573.65600670106</v>
      </c>
      <c r="D10" s="160">
        <v>485504.077935824</v>
      </c>
      <c r="E10" s="160">
        <v>480896.41495116701</v>
      </c>
      <c r="F10" s="161">
        <v>285580.42410123802</v>
      </c>
      <c r="G10" s="161">
        <v>237215.68337126001</v>
      </c>
      <c r="H10" s="161">
        <v>225773.476913019</v>
      </c>
      <c r="I10" s="183"/>
      <c r="J10" s="183"/>
      <c r="K10" s="183"/>
      <c r="L10" s="184">
        <f>'Table 7'!E9</f>
        <v>72517.624234302493</v>
      </c>
      <c r="M10" s="184">
        <f>'Table 8'!E9</f>
        <v>-24401.3577110033</v>
      </c>
      <c r="N10" s="26">
        <v>2030</v>
      </c>
      <c r="O10" s="185">
        <f>C10-F10</f>
        <v>246993.23190546304</v>
      </c>
      <c r="P10" s="185">
        <f t="shared" si="0"/>
        <v>248288.39456456399</v>
      </c>
      <c r="Q10" s="185">
        <f t="shared" si="0"/>
        <v>255122.93803814799</v>
      </c>
      <c r="R10" s="273"/>
      <c r="S10" s="273"/>
      <c r="T10" s="273"/>
    </row>
    <row r="11" spans="1:20" ht="15">
      <c r="A11" s="25" t="s">
        <v>53</v>
      </c>
      <c r="B11" s="156" t="s">
        <v>145</v>
      </c>
      <c r="C11" s="160">
        <v>157942.68014776768</v>
      </c>
      <c r="D11" s="160">
        <v>165556.17685039679</v>
      </c>
      <c r="E11" s="160">
        <v>170458.53308435084</v>
      </c>
      <c r="F11" s="158">
        <f>'Table 6'!Y45</f>
        <v>130510.50764469799</v>
      </c>
      <c r="G11" s="158">
        <f>'Table 6'!Z45</f>
        <v>136170.68741034999</v>
      </c>
      <c r="H11" s="158">
        <f>'Table 6'!AA45</f>
        <v>138862.07083238201</v>
      </c>
      <c r="I11" s="183"/>
      <c r="J11" s="183"/>
      <c r="K11" s="183"/>
      <c r="L11" s="282">
        <v>277094.56150345196</v>
      </c>
      <c r="M11" s="282">
        <v>273295.46293956647</v>
      </c>
      <c r="N11" s="26">
        <v>2030</v>
      </c>
      <c r="O11" s="185">
        <f>C11-F11</f>
        <v>27432.172503069683</v>
      </c>
      <c r="P11" s="185">
        <f t="shared" si="0"/>
        <v>29385.489440046804</v>
      </c>
      <c r="Q11" s="185">
        <f t="shared" si="0"/>
        <v>31596.462251968827</v>
      </c>
    </row>
    <row r="12" spans="1:20" ht="30">
      <c r="A12" s="162" t="s">
        <v>148</v>
      </c>
      <c r="B12" s="156" t="s">
        <v>145</v>
      </c>
      <c r="C12" s="163">
        <f t="shared" ref="C12:H12" si="1">SUM(C7:C11)</f>
        <v>1719883.7489073379</v>
      </c>
      <c r="D12" s="163">
        <f t="shared" si="1"/>
        <v>1754213.1371295848</v>
      </c>
      <c r="E12" s="163">
        <f t="shared" si="1"/>
        <v>1827440.6875282289</v>
      </c>
      <c r="F12" s="163">
        <f t="shared" si="1"/>
        <v>1203368.9061378196</v>
      </c>
      <c r="G12" s="163">
        <f t="shared" si="1"/>
        <v>1195079.7889772947</v>
      </c>
      <c r="H12" s="163">
        <f t="shared" si="1"/>
        <v>1296316.4091280622</v>
      </c>
      <c r="I12" s="183"/>
      <c r="J12" s="183"/>
      <c r="K12" s="183"/>
      <c r="L12" s="163">
        <f>SUM(L7:L11)</f>
        <v>1809979.3373076946</v>
      </c>
      <c r="M12" s="163">
        <f>SUM(M7:M11)</f>
        <v>1618608.8265724259</v>
      </c>
      <c r="N12" s="26">
        <v>2030</v>
      </c>
      <c r="O12" s="163">
        <f>SUM(O7:O11)</f>
        <v>516514.84276951826</v>
      </c>
      <c r="P12" s="163">
        <f>SUM(P7:P11)</f>
        <v>559133.34815228998</v>
      </c>
      <c r="Q12" s="163">
        <f>SUM(Q7:Q11)</f>
        <v>531124.27840016631</v>
      </c>
    </row>
    <row r="13" spans="1:20" ht="45">
      <c r="A13" s="162" t="s">
        <v>149</v>
      </c>
      <c r="B13" s="26"/>
      <c r="C13" s="161"/>
      <c r="D13" s="161"/>
      <c r="E13" s="161"/>
      <c r="F13" s="27"/>
      <c r="G13" s="27"/>
      <c r="H13" s="27"/>
      <c r="I13" s="27"/>
      <c r="J13" s="27"/>
      <c r="K13" s="27"/>
      <c r="L13" s="186"/>
      <c r="M13" s="186"/>
      <c r="N13" s="186"/>
      <c r="O13" s="186"/>
      <c r="P13" s="186"/>
      <c r="Q13" s="186"/>
    </row>
    <row r="14" spans="1:20" ht="75">
      <c r="A14" s="164" t="s">
        <v>150</v>
      </c>
      <c r="B14" s="165"/>
      <c r="C14" s="351"/>
      <c r="D14" s="351"/>
      <c r="E14" s="351"/>
      <c r="F14" s="351"/>
      <c r="G14" s="351"/>
      <c r="H14" s="351"/>
      <c r="I14" s="351"/>
      <c r="J14" s="351"/>
      <c r="K14" s="351"/>
      <c r="L14" s="351"/>
      <c r="M14" s="351"/>
      <c r="N14" s="351"/>
      <c r="O14" s="351"/>
      <c r="P14" s="351"/>
      <c r="Q14" s="351"/>
    </row>
    <row r="15" spans="1:20" ht="45">
      <c r="A15" s="166" t="s">
        <v>151</v>
      </c>
      <c r="B15" s="167"/>
      <c r="C15" s="167"/>
      <c r="D15" s="167"/>
      <c r="E15" s="168"/>
      <c r="F15" s="168"/>
      <c r="G15" s="168"/>
      <c r="H15" s="168"/>
      <c r="I15" s="168"/>
      <c r="J15" s="168" t="s">
        <v>69</v>
      </c>
      <c r="K15" s="168"/>
      <c r="L15" s="168"/>
      <c r="M15" s="26"/>
      <c r="N15" s="26"/>
      <c r="O15" s="26"/>
      <c r="P15" s="26"/>
      <c r="Q15" s="26"/>
    </row>
    <row r="16" spans="1:20" ht="45">
      <c r="A16" s="166" t="s">
        <v>152</v>
      </c>
      <c r="B16" s="167"/>
      <c r="C16" s="169"/>
      <c r="D16" s="169"/>
      <c r="E16" s="170"/>
      <c r="F16" s="170"/>
      <c r="G16" s="170"/>
      <c r="H16" s="170"/>
      <c r="I16" s="170"/>
      <c r="J16" s="170" t="s">
        <v>69</v>
      </c>
      <c r="K16" s="170"/>
      <c r="L16" s="170"/>
      <c r="M16" s="26"/>
      <c r="N16" s="26"/>
      <c r="O16" s="26"/>
      <c r="P16" s="26"/>
      <c r="Q16" s="26"/>
    </row>
    <row r="17" spans="1:17" ht="75">
      <c r="A17" s="166" t="s">
        <v>153</v>
      </c>
      <c r="B17" s="167"/>
      <c r="C17" s="167"/>
      <c r="D17" s="167"/>
      <c r="E17" s="168"/>
      <c r="F17" s="168"/>
      <c r="G17" s="168"/>
      <c r="H17" s="168"/>
      <c r="I17" s="168"/>
      <c r="J17" s="168" t="s">
        <v>69</v>
      </c>
      <c r="K17" s="168"/>
      <c r="L17" s="168"/>
      <c r="M17" s="26"/>
      <c r="N17" s="26"/>
      <c r="O17" s="26"/>
      <c r="P17" s="26"/>
      <c r="Q17" s="26"/>
    </row>
    <row r="18" spans="1:17" ht="73.25" customHeight="1">
      <c r="A18" s="166" t="s">
        <v>154</v>
      </c>
      <c r="B18" s="167"/>
      <c r="C18" s="167"/>
      <c r="D18" s="167"/>
      <c r="E18" s="168"/>
      <c r="F18" s="168"/>
      <c r="G18" s="168"/>
      <c r="H18" s="168"/>
      <c r="I18" s="168"/>
      <c r="J18" s="168" t="s">
        <v>69</v>
      </c>
      <c r="K18" s="168"/>
      <c r="L18" s="168"/>
      <c r="M18" s="26"/>
      <c r="N18" s="26"/>
      <c r="O18" s="26"/>
      <c r="P18" s="26"/>
      <c r="Q18" s="26"/>
    </row>
    <row r="19" spans="1:17" ht="68" customHeight="1">
      <c r="A19" s="166" t="s">
        <v>155</v>
      </c>
      <c r="B19" s="167"/>
      <c r="C19" s="167"/>
      <c r="D19" s="167"/>
      <c r="E19" s="168"/>
      <c r="F19" s="168"/>
      <c r="G19" s="168"/>
      <c r="H19" s="168"/>
      <c r="I19" s="168"/>
      <c r="J19" s="168" t="s">
        <v>69</v>
      </c>
      <c r="K19" s="168"/>
      <c r="L19" s="168"/>
      <c r="M19" s="26"/>
      <c r="N19" s="26"/>
      <c r="O19" s="26"/>
      <c r="P19" s="26"/>
      <c r="Q19" s="26"/>
    </row>
    <row r="20" spans="1:17" ht="30">
      <c r="A20" s="166" t="s">
        <v>156</v>
      </c>
      <c r="B20" s="171"/>
      <c r="C20" s="171"/>
      <c r="D20" s="171"/>
      <c r="E20" s="172"/>
      <c r="F20" s="172"/>
      <c r="G20" s="172"/>
      <c r="H20" s="172"/>
      <c r="I20" s="172"/>
      <c r="J20" s="187" t="s">
        <v>69</v>
      </c>
      <c r="K20" s="172"/>
      <c r="L20" s="188"/>
      <c r="M20" s="26"/>
      <c r="N20" s="26"/>
      <c r="O20" s="26"/>
      <c r="P20" s="26"/>
      <c r="Q20" s="26"/>
    </row>
    <row r="21" spans="1:17" ht="60">
      <c r="A21" s="166" t="s">
        <v>157</v>
      </c>
      <c r="B21" s="167"/>
      <c r="C21" s="167"/>
      <c r="D21" s="167"/>
      <c r="E21" s="168"/>
      <c r="F21" s="168"/>
      <c r="G21" s="168"/>
      <c r="H21" s="168"/>
      <c r="I21" s="168"/>
      <c r="J21" s="168" t="s">
        <v>69</v>
      </c>
      <c r="K21" s="168"/>
      <c r="L21" s="168"/>
      <c r="M21" s="26"/>
      <c r="N21" s="26"/>
      <c r="O21" s="26"/>
      <c r="P21" s="26"/>
      <c r="Q21" s="26"/>
    </row>
    <row r="22" spans="1:17" ht="30">
      <c r="A22" s="166" t="s">
        <v>158</v>
      </c>
      <c r="B22" s="167"/>
      <c r="C22" s="167"/>
      <c r="D22" s="167"/>
      <c r="E22" s="168"/>
      <c r="F22" s="168"/>
      <c r="G22" s="168"/>
      <c r="H22" s="168"/>
      <c r="I22" s="168"/>
      <c r="J22" s="168" t="s">
        <v>69</v>
      </c>
      <c r="K22" s="168"/>
      <c r="L22" s="168"/>
      <c r="M22" s="26"/>
      <c r="N22" s="26"/>
      <c r="O22" s="26"/>
      <c r="P22" s="26"/>
      <c r="Q22" s="26"/>
    </row>
    <row r="23" spans="1:17" ht="45">
      <c r="A23" s="166" t="s">
        <v>159</v>
      </c>
      <c r="B23" s="167"/>
      <c r="C23" s="167"/>
      <c r="D23" s="167"/>
      <c r="E23" s="168"/>
      <c r="F23" s="168"/>
      <c r="G23" s="168"/>
      <c r="H23" s="168"/>
      <c r="I23" s="168"/>
      <c r="J23" s="168" t="s">
        <v>69</v>
      </c>
      <c r="K23" s="168"/>
      <c r="L23" s="187"/>
      <c r="M23" s="189"/>
      <c r="N23" s="189"/>
      <c r="O23" s="189"/>
      <c r="P23" s="189"/>
      <c r="Q23" s="189"/>
    </row>
    <row r="24" spans="1:17" ht="45">
      <c r="A24" s="166" t="s">
        <v>160</v>
      </c>
      <c r="B24" s="167"/>
      <c r="C24" s="167"/>
      <c r="D24" s="167"/>
      <c r="E24" s="168"/>
      <c r="F24" s="168"/>
      <c r="G24" s="168"/>
      <c r="H24" s="168"/>
      <c r="I24" s="168"/>
      <c r="J24" s="168" t="s">
        <v>69</v>
      </c>
      <c r="K24" s="168"/>
      <c r="L24" s="168"/>
      <c r="M24" s="26"/>
      <c r="N24" s="26"/>
      <c r="O24" s="26"/>
      <c r="P24" s="26"/>
      <c r="Q24" s="26"/>
    </row>
    <row r="25" spans="1:17" ht="105">
      <c r="A25" s="166" t="s">
        <v>161</v>
      </c>
      <c r="B25" s="167"/>
      <c r="C25" s="167"/>
      <c r="D25" s="167"/>
      <c r="E25" s="168"/>
      <c r="F25" s="168"/>
      <c r="G25" s="168"/>
      <c r="H25" s="168"/>
      <c r="I25" s="168"/>
      <c r="J25" s="168" t="s">
        <v>69</v>
      </c>
      <c r="K25" s="168"/>
      <c r="L25" s="168"/>
      <c r="M25" s="26"/>
      <c r="N25" s="26"/>
      <c r="O25" s="26"/>
      <c r="P25" s="26"/>
      <c r="Q25" s="26"/>
    </row>
    <row r="26" spans="1:17" ht="45">
      <c r="A26" s="166" t="s">
        <v>162</v>
      </c>
      <c r="B26" s="167"/>
      <c r="C26" s="167"/>
      <c r="D26" s="167"/>
      <c r="E26" s="168"/>
      <c r="F26" s="168"/>
      <c r="G26" s="168"/>
      <c r="H26" s="168"/>
      <c r="I26" s="168"/>
      <c r="J26" s="168" t="s">
        <v>69</v>
      </c>
      <c r="K26" s="168"/>
      <c r="L26" s="168"/>
      <c r="M26" s="26"/>
      <c r="N26" s="26"/>
      <c r="O26" s="26"/>
      <c r="P26" s="26"/>
      <c r="Q26" s="26"/>
    </row>
    <row r="27" spans="1:17" ht="60">
      <c r="A27" s="166" t="s">
        <v>163</v>
      </c>
      <c r="B27" s="167"/>
      <c r="C27" s="167"/>
      <c r="D27" s="167"/>
      <c r="E27" s="168"/>
      <c r="F27" s="168"/>
      <c r="G27" s="168"/>
      <c r="H27" s="168"/>
      <c r="I27" s="168"/>
      <c r="J27" s="168" t="s">
        <v>69</v>
      </c>
      <c r="K27" s="168"/>
      <c r="L27" s="168"/>
      <c r="M27" s="26"/>
      <c r="N27" s="26"/>
      <c r="O27" s="26"/>
      <c r="P27" s="26"/>
      <c r="Q27" s="26"/>
    </row>
    <row r="28" spans="1:17" ht="30">
      <c r="A28" s="166" t="s">
        <v>131</v>
      </c>
      <c r="B28" s="173"/>
      <c r="C28" s="173"/>
      <c r="D28" s="173"/>
      <c r="E28" s="174"/>
      <c r="F28" s="174"/>
      <c r="G28" s="174"/>
      <c r="H28" s="174"/>
      <c r="I28" s="174"/>
      <c r="J28" s="174" t="s">
        <v>69</v>
      </c>
      <c r="K28" s="174"/>
      <c r="L28" s="187"/>
      <c r="M28" s="186"/>
      <c r="N28" s="186"/>
      <c r="O28" s="186"/>
      <c r="P28" s="186"/>
      <c r="Q28" s="186"/>
    </row>
    <row r="29" spans="1:17" ht="32">
      <c r="A29" s="175" t="s">
        <v>164</v>
      </c>
      <c r="B29" s="176"/>
      <c r="C29" s="176"/>
      <c r="D29" s="176"/>
      <c r="E29" s="176"/>
      <c r="F29" s="176"/>
      <c r="G29" s="176"/>
      <c r="H29" s="176"/>
      <c r="I29" s="176"/>
      <c r="J29" s="176"/>
      <c r="K29" s="176"/>
      <c r="L29" s="176"/>
      <c r="M29" s="176"/>
      <c r="N29" s="176"/>
      <c r="O29" s="176"/>
      <c r="P29" s="176"/>
      <c r="Q29" s="176"/>
    </row>
    <row r="30" spans="1:17" ht="15">
      <c r="A30" s="166" t="s">
        <v>165</v>
      </c>
      <c r="B30" s="352" t="s">
        <v>166</v>
      </c>
      <c r="C30" s="352"/>
      <c r="D30" s="352"/>
      <c r="E30" s="352"/>
      <c r="F30" s="352"/>
      <c r="G30" s="352"/>
      <c r="H30" s="352"/>
      <c r="I30" s="352"/>
      <c r="J30" s="352"/>
      <c r="K30" s="352"/>
      <c r="L30" s="352"/>
      <c r="M30" s="352"/>
      <c r="N30" s="352"/>
      <c r="O30" s="352"/>
      <c r="P30" s="352"/>
      <c r="Q30" s="352"/>
    </row>
    <row r="31" spans="1:17" ht="30">
      <c r="A31" s="166" t="s">
        <v>167</v>
      </c>
      <c r="B31" s="352" t="s">
        <v>168</v>
      </c>
      <c r="C31" s="352"/>
      <c r="D31" s="352"/>
      <c r="E31" s="352"/>
      <c r="F31" s="352"/>
      <c r="G31" s="352"/>
      <c r="H31" s="352"/>
      <c r="I31" s="352"/>
      <c r="J31" s="352"/>
      <c r="K31" s="352"/>
      <c r="L31" s="352"/>
      <c r="M31" s="352"/>
      <c r="N31" s="352"/>
      <c r="O31" s="352"/>
      <c r="P31" s="352"/>
      <c r="Q31" s="352"/>
    </row>
    <row r="32" spans="1:17" ht="90">
      <c r="A32" s="166" t="s">
        <v>169</v>
      </c>
      <c r="B32" s="353" t="s">
        <v>69</v>
      </c>
      <c r="C32" s="353"/>
      <c r="D32" s="353"/>
      <c r="E32" s="353"/>
      <c r="F32" s="353"/>
      <c r="G32" s="353"/>
      <c r="H32" s="353"/>
      <c r="I32" s="353"/>
      <c r="J32" s="353"/>
      <c r="K32" s="353"/>
      <c r="L32" s="353"/>
      <c r="M32" s="353"/>
      <c r="N32" s="353"/>
      <c r="O32" s="353"/>
      <c r="P32" s="353"/>
      <c r="Q32" s="353"/>
    </row>
    <row r="33" spans="1:17" ht="15">
      <c r="A33" s="166" t="s">
        <v>170</v>
      </c>
      <c r="B33" s="177" t="str">
        <f>B12</f>
        <v>kt CO2eq</v>
      </c>
      <c r="C33" s="177">
        <f>C12</f>
        <v>1719883.7489073379</v>
      </c>
      <c r="D33" s="177">
        <f t="shared" ref="D33:Q33" si="2">D12</f>
        <v>1754213.1371295848</v>
      </c>
      <c r="E33" s="177">
        <f t="shared" si="2"/>
        <v>1827440.6875282289</v>
      </c>
      <c r="F33" s="177">
        <f t="shared" si="2"/>
        <v>1203368.9061378196</v>
      </c>
      <c r="G33" s="177">
        <f t="shared" si="2"/>
        <v>1195079.7889772947</v>
      </c>
      <c r="H33" s="177">
        <f t="shared" si="2"/>
        <v>1296316.4091280622</v>
      </c>
      <c r="I33" s="177">
        <f t="shared" si="2"/>
        <v>0</v>
      </c>
      <c r="J33" s="177">
        <f t="shared" si="2"/>
        <v>0</v>
      </c>
      <c r="K33" s="177">
        <f t="shared" si="2"/>
        <v>0</v>
      </c>
      <c r="L33" s="177">
        <f t="shared" si="2"/>
        <v>1809979.3373076946</v>
      </c>
      <c r="M33" s="177">
        <f t="shared" si="2"/>
        <v>1618608.8265724259</v>
      </c>
      <c r="N33" s="177">
        <f t="shared" si="2"/>
        <v>2030</v>
      </c>
      <c r="O33" s="177">
        <f t="shared" si="2"/>
        <v>516514.84276951826</v>
      </c>
      <c r="P33" s="177">
        <f t="shared" si="2"/>
        <v>559133.34815228998</v>
      </c>
      <c r="Q33" s="177">
        <f t="shared" si="2"/>
        <v>531124.27840016631</v>
      </c>
    </row>
    <row r="34" spans="1:17" s="146" customFormat="1" ht="45">
      <c r="A34" s="166" t="s">
        <v>171</v>
      </c>
      <c r="B34" s="178"/>
      <c r="C34" s="178"/>
      <c r="D34" s="178"/>
      <c r="E34" s="178"/>
      <c r="F34" s="178"/>
      <c r="G34" s="178"/>
      <c r="H34" s="178"/>
      <c r="I34" s="178"/>
      <c r="J34" s="178"/>
      <c r="K34" s="178"/>
      <c r="L34" s="178"/>
      <c r="M34" s="178"/>
      <c r="N34" s="178"/>
      <c r="O34" s="190" t="s">
        <v>172</v>
      </c>
      <c r="P34" s="190" t="s">
        <v>172</v>
      </c>
      <c r="Q34" s="190" t="s">
        <v>172</v>
      </c>
    </row>
    <row r="35" spans="1:17">
      <c r="A35" s="354"/>
      <c r="B35" s="354"/>
      <c r="C35" s="354"/>
      <c r="D35" s="354"/>
      <c r="E35" s="354"/>
      <c r="F35" s="354"/>
      <c r="G35" s="354"/>
      <c r="H35" s="354"/>
      <c r="I35" s="354"/>
      <c r="J35" s="354"/>
      <c r="K35" s="354"/>
      <c r="L35" s="179"/>
    </row>
    <row r="36" spans="1:17" ht="90.5" customHeight="1">
      <c r="A36" s="347" t="s">
        <v>173</v>
      </c>
      <c r="B36" s="347"/>
      <c r="C36" s="347"/>
      <c r="D36" s="347"/>
      <c r="E36" s="347"/>
      <c r="F36" s="347"/>
      <c r="G36" s="347"/>
      <c r="H36" s="347"/>
      <c r="I36" s="347"/>
      <c r="J36" s="347"/>
      <c r="K36" s="347"/>
      <c r="L36" s="347"/>
      <c r="M36" s="347"/>
      <c r="N36" s="347"/>
      <c r="O36" s="347"/>
      <c r="P36" s="347"/>
      <c r="Q36" s="347"/>
    </row>
    <row r="37" spans="1:17" ht="16">
      <c r="A37" s="180" t="s">
        <v>174</v>
      </c>
    </row>
  </sheetData>
  <sheetProtection formatCells="0" formatColumns="0" formatRows="0" insertColumns="0" insertRows="0" deleteColumns="0" deleteRows="0"/>
  <mergeCells count="14">
    <mergeCell ref="A36:Q36"/>
    <mergeCell ref="A4:A5"/>
    <mergeCell ref="B4:B5"/>
    <mergeCell ref="N4:N5"/>
    <mergeCell ref="C14:Q14"/>
    <mergeCell ref="B30:Q30"/>
    <mergeCell ref="B31:Q31"/>
    <mergeCell ref="B32:Q32"/>
    <mergeCell ref="A35:K35"/>
    <mergeCell ref="A2:Q2"/>
    <mergeCell ref="C4:E4"/>
    <mergeCell ref="F4:K4"/>
    <mergeCell ref="L4:M4"/>
    <mergeCell ref="O4:Q4"/>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10"/>
  <sheetViews>
    <sheetView topLeftCell="B26" zoomScale="125" zoomScaleNormal="85" workbookViewId="0">
      <selection activeCell="B94" sqref="B94"/>
    </sheetView>
  </sheetViews>
  <sheetFormatPr baseColWidth="10" defaultColWidth="8.6640625" defaultRowHeight="14"/>
  <cols>
    <col min="1" max="1" width="8.6640625" style="123"/>
    <col min="2" max="2" width="90" style="123" customWidth="1"/>
    <col min="3" max="3" width="80.6640625" style="123" customWidth="1"/>
    <col min="4" max="4" width="27" style="123" customWidth="1"/>
    <col min="5" max="5" width="33" style="123" customWidth="1"/>
    <col min="6" max="7" width="12.6640625" style="123" customWidth="1"/>
    <col min="8" max="8" width="11.6640625" style="123" customWidth="1"/>
    <col min="9" max="9" width="19.33203125" style="123" customWidth="1"/>
    <col min="10" max="10" width="22" style="123" customWidth="1"/>
    <col min="11" max="13" width="14" style="123" customWidth="1"/>
    <col min="14" max="16" width="16" style="123" customWidth="1"/>
    <col min="17" max="16384" width="8.6640625" style="123"/>
  </cols>
  <sheetData>
    <row r="1" spans="1:16" ht="42.75" customHeight="1">
      <c r="A1" s="355" t="s">
        <v>175</v>
      </c>
      <c r="B1" s="355"/>
      <c r="C1" s="355"/>
      <c r="D1" s="355"/>
      <c r="E1" s="355"/>
      <c r="F1" s="355"/>
      <c r="G1" s="355"/>
      <c r="H1" s="355"/>
      <c r="I1" s="355"/>
      <c r="J1" s="355"/>
      <c r="K1" s="355"/>
      <c r="L1" s="355"/>
    </row>
    <row r="2" spans="1:16" ht="19">
      <c r="A2" s="120"/>
      <c r="B2" s="120"/>
      <c r="C2" s="120"/>
      <c r="D2" s="120"/>
      <c r="E2" s="120"/>
      <c r="F2" s="120"/>
      <c r="G2" s="120"/>
      <c r="H2" s="120"/>
      <c r="I2" s="120"/>
      <c r="J2" s="120"/>
      <c r="K2" s="130"/>
      <c r="L2" s="120"/>
    </row>
    <row r="3" spans="1:16" ht="30.75" customHeight="1">
      <c r="A3" s="360" t="s">
        <v>176</v>
      </c>
      <c r="B3" s="356" t="s">
        <v>672</v>
      </c>
      <c r="C3" s="356" t="s">
        <v>673</v>
      </c>
      <c r="D3" s="356" t="s">
        <v>177</v>
      </c>
      <c r="E3" s="356" t="s">
        <v>674</v>
      </c>
      <c r="F3" s="356" t="s">
        <v>675</v>
      </c>
      <c r="G3" s="356" t="s">
        <v>676</v>
      </c>
      <c r="H3" s="356" t="s">
        <v>178</v>
      </c>
      <c r="I3" s="356" t="s">
        <v>179</v>
      </c>
      <c r="J3" s="356" t="s">
        <v>180</v>
      </c>
      <c r="K3" s="377" t="s">
        <v>677</v>
      </c>
      <c r="L3" s="378"/>
      <c r="M3" s="378"/>
      <c r="N3" s="378"/>
      <c r="O3" s="378"/>
      <c r="P3" s="379"/>
    </row>
    <row r="4" spans="1:16" ht="18" customHeight="1">
      <c r="A4" s="360"/>
      <c r="B4" s="356"/>
      <c r="C4" s="356"/>
      <c r="D4" s="356"/>
      <c r="E4" s="356"/>
      <c r="F4" s="356"/>
      <c r="G4" s="356"/>
      <c r="H4" s="356"/>
      <c r="I4" s="356"/>
      <c r="J4" s="356"/>
      <c r="K4" s="234">
        <v>2020</v>
      </c>
      <c r="L4" s="234">
        <v>2021</v>
      </c>
      <c r="M4" s="234">
        <v>2022</v>
      </c>
      <c r="N4" s="235">
        <v>2020</v>
      </c>
      <c r="O4" s="235">
        <v>2021</v>
      </c>
      <c r="P4" s="235">
        <v>2022</v>
      </c>
    </row>
    <row r="5" spans="1:16" ht="16.25" customHeight="1">
      <c r="A5" s="360"/>
      <c r="B5" s="356"/>
      <c r="C5" s="356"/>
      <c r="D5" s="356"/>
      <c r="E5" s="356"/>
      <c r="F5" s="356"/>
      <c r="G5" s="356"/>
      <c r="H5" s="356"/>
      <c r="I5" s="356"/>
      <c r="J5" s="356"/>
      <c r="K5" s="356" t="s">
        <v>181</v>
      </c>
      <c r="L5" s="356"/>
      <c r="M5" s="356"/>
      <c r="N5" s="357" t="s">
        <v>182</v>
      </c>
      <c r="O5" s="357"/>
      <c r="P5" s="357"/>
    </row>
    <row r="6" spans="1:16" ht="16.25" customHeight="1">
      <c r="A6" s="236"/>
      <c r="B6" s="124" t="s">
        <v>678</v>
      </c>
      <c r="C6" s="237"/>
      <c r="D6" s="237"/>
      <c r="E6" s="237"/>
      <c r="F6" s="237"/>
      <c r="G6" s="237"/>
      <c r="H6" s="237"/>
      <c r="I6" s="237"/>
      <c r="J6" s="237"/>
      <c r="K6" s="238">
        <f>SUM(K7:K28)</f>
        <v>18469.299999999996</v>
      </c>
      <c r="L6" s="238">
        <f t="shared" ref="L6:M6" si="0">SUM(L7:L28)</f>
        <v>23523.200000000001</v>
      </c>
      <c r="M6" s="238">
        <f t="shared" si="0"/>
        <v>35198.100000000013</v>
      </c>
      <c r="N6" s="239">
        <f>N7</f>
        <v>15955</v>
      </c>
      <c r="O6" s="239">
        <f t="shared" ref="O6:P6" si="1">O7</f>
        <v>16465</v>
      </c>
      <c r="P6" s="239">
        <f t="shared" si="1"/>
        <v>18564</v>
      </c>
    </row>
    <row r="7" spans="1:16" ht="16.25" customHeight="1">
      <c r="A7" s="240">
        <v>1</v>
      </c>
      <c r="B7" s="241" t="s">
        <v>183</v>
      </c>
      <c r="C7" s="241" t="s">
        <v>184</v>
      </c>
      <c r="D7" s="242" t="s">
        <v>185</v>
      </c>
      <c r="E7" s="242" t="s">
        <v>186</v>
      </c>
      <c r="F7" s="242" t="s">
        <v>187</v>
      </c>
      <c r="G7" s="242" t="s">
        <v>49</v>
      </c>
      <c r="H7" s="243" t="s">
        <v>188</v>
      </c>
      <c r="I7" s="242"/>
      <c r="J7" s="242" t="s">
        <v>189</v>
      </c>
      <c r="K7" s="244">
        <v>5889.3</v>
      </c>
      <c r="L7" s="244">
        <v>9452.2999999999993</v>
      </c>
      <c r="M7" s="244">
        <v>14035.8</v>
      </c>
      <c r="N7" s="366">
        <v>15955</v>
      </c>
      <c r="O7" s="366">
        <v>16465</v>
      </c>
      <c r="P7" s="366">
        <v>18564</v>
      </c>
    </row>
    <row r="8" spans="1:16" ht="16.25" customHeight="1">
      <c r="A8" s="240">
        <v>2</v>
      </c>
      <c r="B8" s="241" t="s">
        <v>190</v>
      </c>
      <c r="C8" s="241" t="s">
        <v>191</v>
      </c>
      <c r="D8" s="242" t="s">
        <v>185</v>
      </c>
      <c r="E8" s="242" t="s">
        <v>192</v>
      </c>
      <c r="F8" s="242"/>
      <c r="G8" s="242" t="s">
        <v>49</v>
      </c>
      <c r="H8" s="243" t="s">
        <v>188</v>
      </c>
      <c r="I8" s="242"/>
      <c r="J8" s="242" t="s">
        <v>189</v>
      </c>
      <c r="K8" s="244">
        <v>0</v>
      </c>
      <c r="L8" s="244">
        <v>285.5</v>
      </c>
      <c r="M8" s="244">
        <v>0</v>
      </c>
      <c r="N8" s="366"/>
      <c r="O8" s="366"/>
      <c r="P8" s="366"/>
    </row>
    <row r="9" spans="1:16" ht="16.25" customHeight="1">
      <c r="A9" s="240">
        <v>3</v>
      </c>
      <c r="B9" s="241" t="s">
        <v>193</v>
      </c>
      <c r="C9" s="241" t="s">
        <v>194</v>
      </c>
      <c r="D9" s="242" t="s">
        <v>185</v>
      </c>
      <c r="E9" s="242" t="s">
        <v>195</v>
      </c>
      <c r="F9" s="242" t="s">
        <v>187</v>
      </c>
      <c r="G9" s="242" t="s">
        <v>49</v>
      </c>
      <c r="H9" s="243" t="s">
        <v>188</v>
      </c>
      <c r="I9" s="242"/>
      <c r="J9" s="242" t="s">
        <v>189</v>
      </c>
      <c r="K9" s="244">
        <v>3840.7</v>
      </c>
      <c r="L9" s="244">
        <v>3489.1</v>
      </c>
      <c r="M9" s="244">
        <v>3067.9</v>
      </c>
      <c r="N9" s="366"/>
      <c r="O9" s="366"/>
      <c r="P9" s="366"/>
    </row>
    <row r="10" spans="1:16" ht="16.25" customHeight="1">
      <c r="A10" s="240">
        <v>4</v>
      </c>
      <c r="B10" s="241" t="s">
        <v>196</v>
      </c>
      <c r="C10" s="241" t="s">
        <v>197</v>
      </c>
      <c r="D10" s="242" t="s">
        <v>185</v>
      </c>
      <c r="E10" s="242" t="s">
        <v>195</v>
      </c>
      <c r="F10" s="242" t="s">
        <v>187</v>
      </c>
      <c r="G10" s="242" t="s">
        <v>49</v>
      </c>
      <c r="H10" s="243" t="s">
        <v>188</v>
      </c>
      <c r="I10" s="242"/>
      <c r="J10" s="242" t="s">
        <v>189</v>
      </c>
      <c r="K10" s="244">
        <v>6207.1</v>
      </c>
      <c r="L10" s="244">
        <v>7279.3</v>
      </c>
      <c r="M10" s="244">
        <v>14529</v>
      </c>
      <c r="N10" s="366"/>
      <c r="O10" s="366"/>
      <c r="P10" s="366"/>
    </row>
    <row r="11" spans="1:16" ht="16.25" customHeight="1">
      <c r="A11" s="240">
        <v>5</v>
      </c>
      <c r="B11" s="241" t="s">
        <v>198</v>
      </c>
      <c r="C11" s="241" t="s">
        <v>199</v>
      </c>
      <c r="D11" s="242" t="s">
        <v>185</v>
      </c>
      <c r="E11" s="242" t="s">
        <v>195</v>
      </c>
      <c r="F11" s="242" t="s">
        <v>187</v>
      </c>
      <c r="G11" s="242" t="s">
        <v>49</v>
      </c>
      <c r="H11" s="243" t="s">
        <v>188</v>
      </c>
      <c r="I11" s="242">
        <v>2022</v>
      </c>
      <c r="J11" s="242" t="s">
        <v>189</v>
      </c>
      <c r="K11" s="244">
        <v>0</v>
      </c>
      <c r="L11" s="244">
        <v>0</v>
      </c>
      <c r="M11" s="244">
        <v>6.9</v>
      </c>
      <c r="N11" s="366"/>
      <c r="O11" s="366"/>
      <c r="P11" s="366"/>
    </row>
    <row r="12" spans="1:16" ht="16.25" customHeight="1">
      <c r="A12" s="240">
        <v>6</v>
      </c>
      <c r="B12" s="241" t="s">
        <v>200</v>
      </c>
      <c r="C12" s="241" t="s">
        <v>201</v>
      </c>
      <c r="D12" s="242" t="s">
        <v>185</v>
      </c>
      <c r="E12" s="242" t="s">
        <v>195</v>
      </c>
      <c r="F12" s="242" t="s">
        <v>187</v>
      </c>
      <c r="G12" s="242" t="s">
        <v>49</v>
      </c>
      <c r="H12" s="243" t="s">
        <v>188</v>
      </c>
      <c r="I12" s="242">
        <v>2022</v>
      </c>
      <c r="J12" s="242" t="s">
        <v>189</v>
      </c>
      <c r="K12" s="244">
        <v>0</v>
      </c>
      <c r="L12" s="244">
        <v>0</v>
      </c>
      <c r="M12" s="244">
        <v>91.9</v>
      </c>
      <c r="N12" s="366"/>
      <c r="O12" s="366"/>
      <c r="P12" s="366"/>
    </row>
    <row r="13" spans="1:16" ht="16.25" customHeight="1">
      <c r="A13" s="240">
        <v>7</v>
      </c>
      <c r="B13" s="241" t="s">
        <v>202</v>
      </c>
      <c r="C13" s="241" t="s">
        <v>203</v>
      </c>
      <c r="D13" s="242" t="s">
        <v>185</v>
      </c>
      <c r="E13" s="242"/>
      <c r="F13" s="242" t="s">
        <v>187</v>
      </c>
      <c r="G13" s="242" t="s">
        <v>49</v>
      </c>
      <c r="H13" s="243" t="s">
        <v>188</v>
      </c>
      <c r="I13" s="242">
        <v>2021</v>
      </c>
      <c r="J13" s="242" t="s">
        <v>189</v>
      </c>
      <c r="K13" s="244">
        <v>0</v>
      </c>
      <c r="L13" s="244">
        <v>0.1</v>
      </c>
      <c r="M13" s="244">
        <v>110.3</v>
      </c>
      <c r="N13" s="366"/>
      <c r="O13" s="366"/>
      <c r="P13" s="366"/>
    </row>
    <row r="14" spans="1:16" ht="16.25" customHeight="1">
      <c r="A14" s="240">
        <v>9</v>
      </c>
      <c r="B14" s="241" t="s">
        <v>204</v>
      </c>
      <c r="C14" s="241" t="s">
        <v>205</v>
      </c>
      <c r="D14" s="242" t="s">
        <v>185</v>
      </c>
      <c r="E14" s="242"/>
      <c r="F14" s="242" t="s">
        <v>187</v>
      </c>
      <c r="G14" s="242" t="s">
        <v>49</v>
      </c>
      <c r="H14" s="243" t="s">
        <v>188</v>
      </c>
      <c r="I14" s="242"/>
      <c r="J14" s="242" t="s">
        <v>189</v>
      </c>
      <c r="K14" s="244">
        <v>7.3</v>
      </c>
      <c r="L14" s="244">
        <v>7.2</v>
      </c>
      <c r="M14" s="244">
        <v>26.5</v>
      </c>
      <c r="N14" s="366"/>
      <c r="O14" s="366"/>
      <c r="P14" s="366"/>
    </row>
    <row r="15" spans="1:16" ht="16.25" customHeight="1">
      <c r="A15" s="240">
        <v>10</v>
      </c>
      <c r="B15" s="241" t="s">
        <v>206</v>
      </c>
      <c r="C15" s="241" t="s">
        <v>207</v>
      </c>
      <c r="D15" s="242" t="s">
        <v>185</v>
      </c>
      <c r="E15" s="242"/>
      <c r="F15" s="242" t="s">
        <v>187</v>
      </c>
      <c r="G15" s="242" t="s">
        <v>49</v>
      </c>
      <c r="H15" s="243" t="s">
        <v>188</v>
      </c>
      <c r="I15" s="242"/>
      <c r="J15" s="242" t="s">
        <v>189</v>
      </c>
      <c r="K15" s="244">
        <v>286.5</v>
      </c>
      <c r="L15" s="244">
        <v>8.5</v>
      </c>
      <c r="M15" s="244">
        <v>18</v>
      </c>
      <c r="N15" s="366"/>
      <c r="O15" s="366"/>
      <c r="P15" s="366"/>
    </row>
    <row r="16" spans="1:16" ht="16.25" customHeight="1">
      <c r="A16" s="240">
        <v>11</v>
      </c>
      <c r="B16" s="241" t="s">
        <v>208</v>
      </c>
      <c r="C16" s="241" t="s">
        <v>208</v>
      </c>
      <c r="D16" s="242" t="s">
        <v>185</v>
      </c>
      <c r="E16" s="242"/>
      <c r="F16" s="242" t="s">
        <v>187</v>
      </c>
      <c r="G16" s="242" t="s">
        <v>209</v>
      </c>
      <c r="H16" s="243" t="s">
        <v>188</v>
      </c>
      <c r="I16" s="242"/>
      <c r="J16" s="242" t="s">
        <v>210</v>
      </c>
      <c r="K16" s="244">
        <v>0</v>
      </c>
      <c r="L16" s="244">
        <v>0</v>
      </c>
      <c r="M16" s="244">
        <v>0</v>
      </c>
      <c r="N16" s="366"/>
      <c r="O16" s="366"/>
      <c r="P16" s="366"/>
    </row>
    <row r="17" spans="1:16" ht="16.25" customHeight="1">
      <c r="A17" s="240">
        <v>12</v>
      </c>
      <c r="B17" s="241" t="s">
        <v>211</v>
      </c>
      <c r="C17" s="241" t="s">
        <v>211</v>
      </c>
      <c r="D17" s="242" t="s">
        <v>185</v>
      </c>
      <c r="E17" s="242"/>
      <c r="F17" s="242" t="s">
        <v>187</v>
      </c>
      <c r="G17" s="242" t="s">
        <v>209</v>
      </c>
      <c r="H17" s="243" t="s">
        <v>188</v>
      </c>
      <c r="I17" s="242"/>
      <c r="J17" s="242" t="s">
        <v>210</v>
      </c>
      <c r="K17" s="244">
        <v>2</v>
      </c>
      <c r="L17" s="244">
        <v>10.3</v>
      </c>
      <c r="M17" s="244">
        <v>3.6</v>
      </c>
      <c r="N17" s="366"/>
      <c r="O17" s="366"/>
      <c r="P17" s="366"/>
    </row>
    <row r="18" spans="1:16" ht="16.25" customHeight="1">
      <c r="A18" s="240">
        <v>13</v>
      </c>
      <c r="B18" s="241" t="s">
        <v>212</v>
      </c>
      <c r="C18" s="241" t="s">
        <v>212</v>
      </c>
      <c r="D18" s="242" t="s">
        <v>213</v>
      </c>
      <c r="E18" s="242"/>
      <c r="F18" s="242" t="s">
        <v>187</v>
      </c>
      <c r="G18" s="242" t="s">
        <v>209</v>
      </c>
      <c r="H18" s="243" t="s">
        <v>188</v>
      </c>
      <c r="I18" s="242"/>
      <c r="J18" s="242" t="s">
        <v>210</v>
      </c>
      <c r="K18" s="244">
        <v>0.2</v>
      </c>
      <c r="L18" s="244">
        <v>0.4</v>
      </c>
      <c r="M18" s="244">
        <v>0.5</v>
      </c>
      <c r="N18" s="366"/>
      <c r="O18" s="366"/>
      <c r="P18" s="366"/>
    </row>
    <row r="19" spans="1:16" ht="16.25" customHeight="1">
      <c r="A19" s="240">
        <v>14</v>
      </c>
      <c r="B19" s="241" t="s">
        <v>214</v>
      </c>
      <c r="C19" s="241" t="s">
        <v>214</v>
      </c>
      <c r="D19" s="242" t="s">
        <v>215</v>
      </c>
      <c r="E19" s="242" t="s">
        <v>216</v>
      </c>
      <c r="F19" s="242" t="s">
        <v>187</v>
      </c>
      <c r="G19" s="242" t="s">
        <v>209</v>
      </c>
      <c r="H19" s="243" t="s">
        <v>188</v>
      </c>
      <c r="I19" s="242"/>
      <c r="J19" s="242" t="s">
        <v>210</v>
      </c>
      <c r="K19" s="244">
        <v>0</v>
      </c>
      <c r="L19" s="244">
        <v>0</v>
      </c>
      <c r="M19" s="244">
        <v>0</v>
      </c>
      <c r="N19" s="366"/>
      <c r="O19" s="366"/>
      <c r="P19" s="366"/>
    </row>
    <row r="20" spans="1:16" ht="16.25" customHeight="1">
      <c r="A20" s="240">
        <v>15</v>
      </c>
      <c r="B20" s="241" t="s">
        <v>217</v>
      </c>
      <c r="C20" s="241" t="s">
        <v>218</v>
      </c>
      <c r="D20" s="242" t="s">
        <v>219</v>
      </c>
      <c r="E20" s="242"/>
      <c r="F20" s="242" t="s">
        <v>187</v>
      </c>
      <c r="G20" s="242" t="s">
        <v>209</v>
      </c>
      <c r="H20" s="243" t="s">
        <v>188</v>
      </c>
      <c r="I20" s="242"/>
      <c r="J20" s="242" t="s">
        <v>210</v>
      </c>
      <c r="K20" s="244">
        <v>1105.5</v>
      </c>
      <c r="L20" s="244">
        <v>1790.9</v>
      </c>
      <c r="M20" s="244">
        <v>1759.3</v>
      </c>
      <c r="N20" s="366"/>
      <c r="O20" s="366"/>
      <c r="P20" s="366"/>
    </row>
    <row r="21" spans="1:16" ht="16.25" customHeight="1">
      <c r="A21" s="240">
        <v>16</v>
      </c>
      <c r="B21" s="241" t="s">
        <v>220</v>
      </c>
      <c r="C21" s="245" t="s">
        <v>221</v>
      </c>
      <c r="D21" s="242" t="s">
        <v>219</v>
      </c>
      <c r="E21" s="242"/>
      <c r="F21" s="242" t="s">
        <v>187</v>
      </c>
      <c r="G21" s="242" t="s">
        <v>209</v>
      </c>
      <c r="H21" s="243" t="s">
        <v>188</v>
      </c>
      <c r="I21" s="242"/>
      <c r="J21" s="242" t="s">
        <v>210</v>
      </c>
      <c r="K21" s="244">
        <v>2.7</v>
      </c>
      <c r="L21" s="244">
        <v>0.9</v>
      </c>
      <c r="M21" s="244">
        <v>9.4</v>
      </c>
      <c r="N21" s="366"/>
      <c r="O21" s="366"/>
      <c r="P21" s="366"/>
    </row>
    <row r="22" spans="1:16" ht="16.25" customHeight="1">
      <c r="A22" s="240">
        <v>17</v>
      </c>
      <c r="B22" s="241" t="s">
        <v>222</v>
      </c>
      <c r="C22" s="241" t="s">
        <v>223</v>
      </c>
      <c r="D22" s="242" t="s">
        <v>219</v>
      </c>
      <c r="E22" s="242"/>
      <c r="F22" s="242" t="s">
        <v>187</v>
      </c>
      <c r="G22" s="242" t="s">
        <v>209</v>
      </c>
      <c r="H22" s="243" t="s">
        <v>188</v>
      </c>
      <c r="I22" s="242"/>
      <c r="J22" s="242" t="s">
        <v>210</v>
      </c>
      <c r="K22" s="244">
        <v>197.6</v>
      </c>
      <c r="L22" s="244">
        <v>97.1</v>
      </c>
      <c r="M22" s="244">
        <v>255.3</v>
      </c>
      <c r="N22" s="366"/>
      <c r="O22" s="366"/>
      <c r="P22" s="366"/>
    </row>
    <row r="23" spans="1:16" ht="16.25" customHeight="1">
      <c r="A23" s="240">
        <v>18</v>
      </c>
      <c r="B23" s="241" t="s">
        <v>224</v>
      </c>
      <c r="C23" s="241" t="s">
        <v>225</v>
      </c>
      <c r="D23" s="242" t="s">
        <v>226</v>
      </c>
      <c r="E23" s="242" t="s">
        <v>227</v>
      </c>
      <c r="F23" s="242" t="s">
        <v>187</v>
      </c>
      <c r="G23" s="242" t="s">
        <v>209</v>
      </c>
      <c r="H23" s="243" t="s">
        <v>188</v>
      </c>
      <c r="I23" s="242"/>
      <c r="J23" s="242" t="s">
        <v>210</v>
      </c>
      <c r="K23" s="244">
        <v>788.1</v>
      </c>
      <c r="L23" s="244">
        <v>607.5</v>
      </c>
      <c r="M23" s="244">
        <v>768.5</v>
      </c>
      <c r="N23" s="366"/>
      <c r="O23" s="366"/>
      <c r="P23" s="366"/>
    </row>
    <row r="24" spans="1:16" ht="16.25" customHeight="1">
      <c r="A24" s="240">
        <v>19</v>
      </c>
      <c r="B24" s="241" t="s">
        <v>228</v>
      </c>
      <c r="C24" s="241" t="s">
        <v>229</v>
      </c>
      <c r="D24" s="242" t="s">
        <v>226</v>
      </c>
      <c r="E24" s="242" t="s">
        <v>230</v>
      </c>
      <c r="F24" s="242" t="s">
        <v>187</v>
      </c>
      <c r="G24" s="242" t="s">
        <v>209</v>
      </c>
      <c r="H24" s="243" t="s">
        <v>188</v>
      </c>
      <c r="I24" s="242"/>
      <c r="J24" s="242" t="s">
        <v>210</v>
      </c>
      <c r="K24" s="244">
        <v>99.2</v>
      </c>
      <c r="L24" s="244">
        <v>147.6</v>
      </c>
      <c r="M24" s="244">
        <v>120.8</v>
      </c>
      <c r="N24" s="366"/>
      <c r="O24" s="366"/>
      <c r="P24" s="366"/>
    </row>
    <row r="25" spans="1:16" ht="16.25" customHeight="1">
      <c r="A25" s="240">
        <v>20</v>
      </c>
      <c r="B25" s="241" t="s">
        <v>231</v>
      </c>
      <c r="C25" s="241" t="s">
        <v>232</v>
      </c>
      <c r="D25" s="242" t="s">
        <v>233</v>
      </c>
      <c r="E25" s="242"/>
      <c r="F25" s="242" t="s">
        <v>187</v>
      </c>
      <c r="G25" s="242" t="s">
        <v>209</v>
      </c>
      <c r="H25" s="243" t="s">
        <v>188</v>
      </c>
      <c r="I25" s="242"/>
      <c r="J25" s="242" t="s">
        <v>210</v>
      </c>
      <c r="K25" s="244">
        <v>0</v>
      </c>
      <c r="L25" s="244">
        <v>2.2000000000000002</v>
      </c>
      <c r="M25" s="244">
        <v>1.6</v>
      </c>
      <c r="N25" s="366"/>
      <c r="O25" s="366"/>
      <c r="P25" s="366"/>
    </row>
    <row r="26" spans="1:16" ht="16.25" customHeight="1">
      <c r="A26" s="240">
        <v>21</v>
      </c>
      <c r="B26" s="241" t="s">
        <v>234</v>
      </c>
      <c r="C26" s="241" t="s">
        <v>234</v>
      </c>
      <c r="D26" s="242" t="s">
        <v>233</v>
      </c>
      <c r="E26" s="242"/>
      <c r="F26" s="242" t="s">
        <v>187</v>
      </c>
      <c r="G26" s="242" t="s">
        <v>209</v>
      </c>
      <c r="H26" s="243" t="s">
        <v>188</v>
      </c>
      <c r="I26" s="242"/>
      <c r="J26" s="242" t="s">
        <v>210</v>
      </c>
      <c r="K26" s="244">
        <v>43.1</v>
      </c>
      <c r="L26" s="244">
        <v>64.3</v>
      </c>
      <c r="M26" s="244">
        <v>215</v>
      </c>
      <c r="N26" s="366"/>
      <c r="O26" s="366"/>
      <c r="P26" s="366"/>
    </row>
    <row r="27" spans="1:16" ht="16.25" customHeight="1">
      <c r="A27" s="240">
        <v>22</v>
      </c>
      <c r="B27" s="241" t="s">
        <v>235</v>
      </c>
      <c r="C27" s="241" t="s">
        <v>236</v>
      </c>
      <c r="D27" s="242" t="s">
        <v>233</v>
      </c>
      <c r="E27" s="242"/>
      <c r="F27" s="242" t="s">
        <v>187</v>
      </c>
      <c r="G27" s="242" t="s">
        <v>209</v>
      </c>
      <c r="H27" s="243" t="s">
        <v>188</v>
      </c>
      <c r="I27" s="242"/>
      <c r="J27" s="242" t="s">
        <v>210</v>
      </c>
      <c r="K27" s="244">
        <v>0</v>
      </c>
      <c r="L27" s="244">
        <v>0</v>
      </c>
      <c r="M27" s="244">
        <v>8.4</v>
      </c>
      <c r="N27" s="366"/>
      <c r="O27" s="366"/>
      <c r="P27" s="366"/>
    </row>
    <row r="28" spans="1:16" ht="16.25" customHeight="1">
      <c r="A28" s="240">
        <v>23</v>
      </c>
      <c r="B28" s="241" t="s">
        <v>237</v>
      </c>
      <c r="C28" s="241" t="s">
        <v>237</v>
      </c>
      <c r="D28" s="242" t="s">
        <v>233</v>
      </c>
      <c r="E28" s="242"/>
      <c r="F28" s="242" t="s">
        <v>187</v>
      </c>
      <c r="G28" s="242" t="s">
        <v>209</v>
      </c>
      <c r="H28" s="243" t="s">
        <v>188</v>
      </c>
      <c r="I28" s="242"/>
      <c r="J28" s="242" t="s">
        <v>210</v>
      </c>
      <c r="K28" s="244">
        <v>0</v>
      </c>
      <c r="L28" s="244">
        <v>280</v>
      </c>
      <c r="M28" s="244">
        <v>169.4</v>
      </c>
      <c r="N28" s="366"/>
      <c r="O28" s="366"/>
      <c r="P28" s="366"/>
    </row>
    <row r="29" spans="1:16" s="122" customFormat="1" ht="16.25" customHeight="1">
      <c r="A29" s="125"/>
      <c r="B29" s="126" t="s">
        <v>679</v>
      </c>
      <c r="C29" s="126"/>
      <c r="D29" s="126"/>
      <c r="E29" s="126"/>
      <c r="F29" s="126"/>
      <c r="G29" s="126"/>
      <c r="H29" s="126"/>
      <c r="I29" s="126"/>
      <c r="J29" s="126"/>
      <c r="K29" s="249">
        <f>SUM(K30:K49)</f>
        <v>33321.199999999997</v>
      </c>
      <c r="L29" s="249">
        <f t="shared" ref="L29:M29" si="2">SUM(L30:L49)</f>
        <v>40177.700000000004</v>
      </c>
      <c r="M29" s="249">
        <f t="shared" si="2"/>
        <v>59145.1</v>
      </c>
      <c r="N29" s="253">
        <f>N30</f>
        <v>30494</v>
      </c>
      <c r="O29" s="253">
        <f t="shared" ref="O29:P29" si="3">O30</f>
        <v>36801</v>
      </c>
      <c r="P29" s="253">
        <f t="shared" si="3"/>
        <v>42918</v>
      </c>
    </row>
    <row r="30" spans="1:16" ht="16.25" customHeight="1">
      <c r="A30" s="240">
        <v>28</v>
      </c>
      <c r="B30" s="246" t="s">
        <v>238</v>
      </c>
      <c r="C30" s="246" t="s">
        <v>239</v>
      </c>
      <c r="D30" s="247" t="s">
        <v>240</v>
      </c>
      <c r="E30" s="247" t="s">
        <v>241</v>
      </c>
      <c r="F30" s="247" t="s">
        <v>187</v>
      </c>
      <c r="G30" s="247" t="s">
        <v>49</v>
      </c>
      <c r="H30" s="248" t="s">
        <v>188</v>
      </c>
      <c r="I30" s="247"/>
      <c r="J30" s="247" t="s">
        <v>189</v>
      </c>
      <c r="K30" s="249">
        <v>5031.2</v>
      </c>
      <c r="L30" s="249">
        <v>5414.6</v>
      </c>
      <c r="M30" s="249">
        <v>7097.1</v>
      </c>
      <c r="N30" s="367">
        <v>30494</v>
      </c>
      <c r="O30" s="367">
        <v>36801</v>
      </c>
      <c r="P30" s="367">
        <v>42918</v>
      </c>
    </row>
    <row r="31" spans="1:16" ht="16.25" customHeight="1">
      <c r="A31" s="240">
        <v>29</v>
      </c>
      <c r="B31" s="246" t="s">
        <v>242</v>
      </c>
      <c r="C31" s="246" t="s">
        <v>243</v>
      </c>
      <c r="D31" s="247" t="s">
        <v>240</v>
      </c>
      <c r="E31" s="247" t="s">
        <v>241</v>
      </c>
      <c r="F31" s="247" t="s">
        <v>187</v>
      </c>
      <c r="G31" s="247" t="s">
        <v>49</v>
      </c>
      <c r="H31" s="248" t="s">
        <v>188</v>
      </c>
      <c r="I31" s="247">
        <v>2019</v>
      </c>
      <c r="J31" s="247" t="s">
        <v>189</v>
      </c>
      <c r="K31" s="249">
        <v>351.3</v>
      </c>
      <c r="L31" s="249">
        <v>489.4</v>
      </c>
      <c r="M31" s="249">
        <v>4124.3999999999996</v>
      </c>
      <c r="N31" s="368"/>
      <c r="O31" s="368"/>
      <c r="P31" s="368"/>
    </row>
    <row r="32" spans="1:16" ht="16.25" customHeight="1">
      <c r="A32" s="240">
        <v>30</v>
      </c>
      <c r="B32" s="246" t="s">
        <v>244</v>
      </c>
      <c r="C32" s="246" t="s">
        <v>245</v>
      </c>
      <c r="D32" s="247" t="s">
        <v>240</v>
      </c>
      <c r="E32" s="247" t="s">
        <v>241</v>
      </c>
      <c r="F32" s="247" t="s">
        <v>187</v>
      </c>
      <c r="G32" s="247" t="s">
        <v>49</v>
      </c>
      <c r="H32" s="248" t="s">
        <v>188</v>
      </c>
      <c r="I32" s="247">
        <v>2019</v>
      </c>
      <c r="J32" s="247" t="s">
        <v>189</v>
      </c>
      <c r="K32" s="249">
        <v>581.1</v>
      </c>
      <c r="L32" s="249">
        <v>831.3</v>
      </c>
      <c r="M32" s="249">
        <v>814.2</v>
      </c>
      <c r="N32" s="368"/>
      <c r="O32" s="368"/>
      <c r="P32" s="368"/>
    </row>
    <row r="33" spans="1:16" ht="16.25" customHeight="1">
      <c r="A33" s="240">
        <v>31</v>
      </c>
      <c r="B33" s="246" t="s">
        <v>246</v>
      </c>
      <c r="C33" s="246" t="s">
        <v>247</v>
      </c>
      <c r="D33" s="247" t="s">
        <v>240</v>
      </c>
      <c r="E33" s="247" t="s">
        <v>241</v>
      </c>
      <c r="F33" s="247" t="s">
        <v>187</v>
      </c>
      <c r="G33" s="247" t="s">
        <v>49</v>
      </c>
      <c r="H33" s="248" t="s">
        <v>188</v>
      </c>
      <c r="I33" s="247">
        <v>2019</v>
      </c>
      <c r="J33" s="247" t="s">
        <v>189</v>
      </c>
      <c r="K33" s="249">
        <v>132.80000000000001</v>
      </c>
      <c r="L33" s="249">
        <v>177.9</v>
      </c>
      <c r="M33" s="249">
        <v>327.3</v>
      </c>
      <c r="N33" s="368"/>
      <c r="O33" s="368"/>
      <c r="P33" s="368"/>
    </row>
    <row r="34" spans="1:16" ht="16.25" customHeight="1">
      <c r="A34" s="240">
        <v>32</v>
      </c>
      <c r="B34" s="246" t="s">
        <v>248</v>
      </c>
      <c r="C34" s="246" t="s">
        <v>249</v>
      </c>
      <c r="D34" s="247" t="s">
        <v>240</v>
      </c>
      <c r="E34" s="247" t="s">
        <v>241</v>
      </c>
      <c r="F34" s="247" t="s">
        <v>187</v>
      </c>
      <c r="G34" s="247" t="s">
        <v>49</v>
      </c>
      <c r="H34" s="248" t="s">
        <v>188</v>
      </c>
      <c r="I34" s="247"/>
      <c r="J34" s="247" t="s">
        <v>189</v>
      </c>
      <c r="K34" s="249">
        <v>23.6</v>
      </c>
      <c r="L34" s="249">
        <v>54.1</v>
      </c>
      <c r="M34" s="249">
        <v>248.7</v>
      </c>
      <c r="N34" s="368"/>
      <c r="O34" s="368"/>
      <c r="P34" s="368"/>
    </row>
    <row r="35" spans="1:16" ht="16.25" customHeight="1">
      <c r="A35" s="240">
        <v>33</v>
      </c>
      <c r="B35" s="246" t="s">
        <v>250</v>
      </c>
      <c r="C35" s="246" t="s">
        <v>251</v>
      </c>
      <c r="D35" s="247" t="s">
        <v>240</v>
      </c>
      <c r="E35" s="247" t="s">
        <v>241</v>
      </c>
      <c r="F35" s="247" t="s">
        <v>187</v>
      </c>
      <c r="G35" s="247" t="s">
        <v>49</v>
      </c>
      <c r="H35" s="248" t="s">
        <v>188</v>
      </c>
      <c r="I35" s="247"/>
      <c r="J35" s="247" t="s">
        <v>189</v>
      </c>
      <c r="K35" s="249">
        <v>3.6</v>
      </c>
      <c r="L35" s="249">
        <v>7.1</v>
      </c>
      <c r="M35" s="249">
        <v>7.1</v>
      </c>
      <c r="N35" s="368"/>
      <c r="O35" s="368"/>
      <c r="P35" s="368"/>
    </row>
    <row r="36" spans="1:16" ht="16.25" customHeight="1">
      <c r="A36" s="240">
        <v>34</v>
      </c>
      <c r="B36" s="246" t="s">
        <v>252</v>
      </c>
      <c r="C36" s="246" t="s">
        <v>253</v>
      </c>
      <c r="D36" s="247" t="s">
        <v>240</v>
      </c>
      <c r="E36" s="247" t="s">
        <v>241</v>
      </c>
      <c r="F36" s="247" t="s">
        <v>187</v>
      </c>
      <c r="G36" s="247" t="s">
        <v>49</v>
      </c>
      <c r="H36" s="248" t="s">
        <v>188</v>
      </c>
      <c r="I36" s="247"/>
      <c r="J36" s="247" t="s">
        <v>189</v>
      </c>
      <c r="K36" s="249">
        <v>1296.2</v>
      </c>
      <c r="L36" s="249">
        <v>1330.2</v>
      </c>
      <c r="M36" s="249">
        <v>2049.1999999999998</v>
      </c>
      <c r="N36" s="368"/>
      <c r="O36" s="368"/>
      <c r="P36" s="368"/>
    </row>
    <row r="37" spans="1:16" ht="16.25" customHeight="1">
      <c r="A37" s="240">
        <v>35</v>
      </c>
      <c r="B37" s="246" t="s">
        <v>254</v>
      </c>
      <c r="C37" s="246" t="s">
        <v>255</v>
      </c>
      <c r="D37" s="247" t="s">
        <v>240</v>
      </c>
      <c r="E37" s="247" t="s">
        <v>256</v>
      </c>
      <c r="F37" s="247" t="s">
        <v>187</v>
      </c>
      <c r="G37" s="247" t="s">
        <v>49</v>
      </c>
      <c r="H37" s="248" t="s">
        <v>188</v>
      </c>
      <c r="I37" s="247"/>
      <c r="J37" s="247" t="s">
        <v>189</v>
      </c>
      <c r="K37" s="249">
        <v>12.2</v>
      </c>
      <c r="L37" s="249">
        <v>10.5</v>
      </c>
      <c r="M37" s="249">
        <v>28</v>
      </c>
      <c r="N37" s="368"/>
      <c r="O37" s="368"/>
      <c r="P37" s="368"/>
    </row>
    <row r="38" spans="1:16" ht="16.25" customHeight="1">
      <c r="A38" s="240">
        <v>36</v>
      </c>
      <c r="B38" s="246" t="s">
        <v>257</v>
      </c>
      <c r="C38" s="246" t="s">
        <v>258</v>
      </c>
      <c r="D38" s="247" t="s">
        <v>240</v>
      </c>
      <c r="E38" s="247" t="s">
        <v>256</v>
      </c>
      <c r="F38" s="247" t="s">
        <v>187</v>
      </c>
      <c r="G38" s="247" t="s">
        <v>49</v>
      </c>
      <c r="H38" s="248" t="s">
        <v>188</v>
      </c>
      <c r="I38" s="247">
        <v>2022</v>
      </c>
      <c r="J38" s="247" t="s">
        <v>189</v>
      </c>
      <c r="K38" s="249">
        <v>0</v>
      </c>
      <c r="L38" s="249">
        <v>0</v>
      </c>
      <c r="M38" s="249">
        <v>595.79999999999995</v>
      </c>
      <c r="N38" s="368"/>
      <c r="O38" s="368"/>
      <c r="P38" s="368"/>
    </row>
    <row r="39" spans="1:16" ht="16.25" customHeight="1">
      <c r="A39" s="240">
        <v>37</v>
      </c>
      <c r="B39" s="246" t="s">
        <v>259</v>
      </c>
      <c r="C39" s="246" t="s">
        <v>260</v>
      </c>
      <c r="D39" s="247" t="s">
        <v>240</v>
      </c>
      <c r="E39" s="247" t="s">
        <v>256</v>
      </c>
      <c r="F39" s="247" t="s">
        <v>187</v>
      </c>
      <c r="G39" s="247" t="s">
        <v>49</v>
      </c>
      <c r="H39" s="248" t="s">
        <v>188</v>
      </c>
      <c r="I39" s="247">
        <v>2022</v>
      </c>
      <c r="J39" s="247" t="s">
        <v>189</v>
      </c>
      <c r="K39" s="249">
        <v>0</v>
      </c>
      <c r="L39" s="249">
        <v>0</v>
      </c>
      <c r="M39" s="249">
        <v>1.5</v>
      </c>
      <c r="N39" s="368"/>
      <c r="O39" s="368"/>
      <c r="P39" s="368"/>
    </row>
    <row r="40" spans="1:16" ht="16.25" customHeight="1">
      <c r="A40" s="240">
        <v>38</v>
      </c>
      <c r="B40" s="246" t="s">
        <v>261</v>
      </c>
      <c r="C40" s="246" t="s">
        <v>262</v>
      </c>
      <c r="D40" s="247" t="s">
        <v>240</v>
      </c>
      <c r="E40" s="247" t="s">
        <v>256</v>
      </c>
      <c r="F40" s="247" t="s">
        <v>187</v>
      </c>
      <c r="G40" s="247" t="s">
        <v>49</v>
      </c>
      <c r="H40" s="248" t="s">
        <v>188</v>
      </c>
      <c r="I40" s="247"/>
      <c r="J40" s="247" t="s">
        <v>189</v>
      </c>
      <c r="K40" s="249">
        <v>266.89999999999998</v>
      </c>
      <c r="L40" s="249">
        <v>371.2</v>
      </c>
      <c r="M40" s="249">
        <v>266.89999999999998</v>
      </c>
      <c r="N40" s="368"/>
      <c r="O40" s="368"/>
      <c r="P40" s="368"/>
    </row>
    <row r="41" spans="1:16" ht="16.25" customHeight="1">
      <c r="A41" s="240">
        <v>39</v>
      </c>
      <c r="B41" s="246" t="s">
        <v>263</v>
      </c>
      <c r="C41" s="246" t="s">
        <v>264</v>
      </c>
      <c r="D41" s="247" t="s">
        <v>265</v>
      </c>
      <c r="E41" s="247" t="s">
        <v>266</v>
      </c>
      <c r="F41" s="247" t="s">
        <v>187</v>
      </c>
      <c r="G41" s="247" t="s">
        <v>49</v>
      </c>
      <c r="H41" s="248" t="s">
        <v>188</v>
      </c>
      <c r="I41" s="247"/>
      <c r="J41" s="247" t="s">
        <v>189</v>
      </c>
      <c r="K41" s="249">
        <v>32.9</v>
      </c>
      <c r="L41" s="249">
        <v>3201.5</v>
      </c>
      <c r="M41" s="249">
        <v>7953.8</v>
      </c>
      <c r="N41" s="368"/>
      <c r="O41" s="368"/>
      <c r="P41" s="368"/>
    </row>
    <row r="42" spans="1:16" ht="16.25" customHeight="1">
      <c r="A42" s="240">
        <v>40</v>
      </c>
      <c r="B42" s="246" t="s">
        <v>267</v>
      </c>
      <c r="C42" s="246" t="s">
        <v>267</v>
      </c>
      <c r="D42" s="247"/>
      <c r="E42" s="247"/>
      <c r="F42" s="247" t="s">
        <v>187</v>
      </c>
      <c r="G42" s="247" t="s">
        <v>209</v>
      </c>
      <c r="H42" s="248" t="s">
        <v>188</v>
      </c>
      <c r="I42" s="247"/>
      <c r="J42" s="247" t="s">
        <v>210</v>
      </c>
      <c r="K42" s="249">
        <v>10.3</v>
      </c>
      <c r="L42" s="249">
        <v>47.7</v>
      </c>
      <c r="M42" s="249">
        <v>3.2</v>
      </c>
      <c r="N42" s="368"/>
      <c r="O42" s="368"/>
      <c r="P42" s="368"/>
    </row>
    <row r="43" spans="1:16" ht="16.25" customHeight="1">
      <c r="A43" s="240">
        <v>41</v>
      </c>
      <c r="B43" s="246" t="s">
        <v>268</v>
      </c>
      <c r="C43" s="246" t="s">
        <v>269</v>
      </c>
      <c r="D43" s="247" t="s">
        <v>240</v>
      </c>
      <c r="E43" s="247"/>
      <c r="F43" s="247" t="s">
        <v>187</v>
      </c>
      <c r="G43" s="247" t="s">
        <v>49</v>
      </c>
      <c r="H43" s="248" t="s">
        <v>188</v>
      </c>
      <c r="I43" s="247"/>
      <c r="J43" s="247" t="s">
        <v>189</v>
      </c>
      <c r="K43" s="249">
        <v>18</v>
      </c>
      <c r="L43" s="249">
        <v>18</v>
      </c>
      <c r="M43" s="249">
        <v>18</v>
      </c>
      <c r="N43" s="368"/>
      <c r="O43" s="368"/>
      <c r="P43" s="368"/>
    </row>
    <row r="44" spans="1:16" ht="16.25" customHeight="1">
      <c r="A44" s="240">
        <v>42</v>
      </c>
      <c r="B44" s="246" t="s">
        <v>270</v>
      </c>
      <c r="C44" s="246" t="s">
        <v>271</v>
      </c>
      <c r="D44" s="247" t="s">
        <v>240</v>
      </c>
      <c r="E44" s="247" t="s">
        <v>272</v>
      </c>
      <c r="F44" s="247" t="s">
        <v>187</v>
      </c>
      <c r="G44" s="247" t="s">
        <v>49</v>
      </c>
      <c r="H44" s="248" t="s">
        <v>188</v>
      </c>
      <c r="I44" s="247"/>
      <c r="J44" s="247" t="s">
        <v>189</v>
      </c>
      <c r="K44" s="249">
        <v>22307.1</v>
      </c>
      <c r="L44" s="249">
        <v>24704.799999999999</v>
      </c>
      <c r="M44" s="249">
        <v>27747</v>
      </c>
      <c r="N44" s="368"/>
      <c r="O44" s="368"/>
      <c r="P44" s="368"/>
    </row>
    <row r="45" spans="1:16" ht="16.25" customHeight="1">
      <c r="A45" s="240">
        <v>43</v>
      </c>
      <c r="B45" s="246" t="s">
        <v>273</v>
      </c>
      <c r="C45" s="246" t="s">
        <v>274</v>
      </c>
      <c r="D45" s="247" t="s">
        <v>240</v>
      </c>
      <c r="E45" s="247" t="s">
        <v>275</v>
      </c>
      <c r="F45" s="247" t="s">
        <v>187</v>
      </c>
      <c r="G45" s="247" t="s">
        <v>49</v>
      </c>
      <c r="H45" s="248" t="s">
        <v>188</v>
      </c>
      <c r="I45" s="247">
        <v>2013</v>
      </c>
      <c r="J45" s="247" t="s">
        <v>189</v>
      </c>
      <c r="K45" s="249">
        <v>3240.1</v>
      </c>
      <c r="L45" s="249">
        <v>3503.1</v>
      </c>
      <c r="M45" s="249">
        <v>7823.9</v>
      </c>
      <c r="N45" s="368"/>
      <c r="O45" s="368"/>
      <c r="P45" s="368"/>
    </row>
    <row r="46" spans="1:16" ht="16.25" customHeight="1">
      <c r="A46" s="240"/>
      <c r="B46" s="246" t="s">
        <v>276</v>
      </c>
      <c r="C46" s="246" t="s">
        <v>276</v>
      </c>
      <c r="D46" s="247"/>
      <c r="E46" s="247"/>
      <c r="F46" s="247" t="s">
        <v>187</v>
      </c>
      <c r="G46" s="247" t="s">
        <v>209</v>
      </c>
      <c r="H46" s="248" t="s">
        <v>188</v>
      </c>
      <c r="I46" s="247"/>
      <c r="J46" s="247" t="s">
        <v>210</v>
      </c>
      <c r="K46" s="249">
        <v>0</v>
      </c>
      <c r="L46" s="249">
        <v>0</v>
      </c>
      <c r="M46" s="249">
        <v>10.8</v>
      </c>
      <c r="N46" s="368"/>
      <c r="O46" s="368"/>
      <c r="P46" s="368"/>
    </row>
    <row r="47" spans="1:16" ht="16.25" customHeight="1">
      <c r="A47" s="240"/>
      <c r="B47" s="246" t="s">
        <v>277</v>
      </c>
      <c r="C47" s="246" t="s">
        <v>278</v>
      </c>
      <c r="D47" s="247" t="s">
        <v>279</v>
      </c>
      <c r="E47" s="247"/>
      <c r="F47" s="247" t="s">
        <v>187</v>
      </c>
      <c r="G47" s="247" t="s">
        <v>209</v>
      </c>
      <c r="H47" s="248" t="s">
        <v>188</v>
      </c>
      <c r="I47" s="247"/>
      <c r="J47" s="247" t="s">
        <v>210</v>
      </c>
      <c r="K47" s="249">
        <v>8.4</v>
      </c>
      <c r="L47" s="249">
        <v>13.1</v>
      </c>
      <c r="M47" s="249">
        <v>18.7</v>
      </c>
      <c r="N47" s="368"/>
      <c r="O47" s="368"/>
      <c r="P47" s="368"/>
    </row>
    <row r="48" spans="1:16" ht="16.25" customHeight="1">
      <c r="A48" s="240"/>
      <c r="B48" s="246" t="s">
        <v>280</v>
      </c>
      <c r="C48" s="246" t="s">
        <v>281</v>
      </c>
      <c r="D48" s="247" t="s">
        <v>279</v>
      </c>
      <c r="E48" s="247"/>
      <c r="F48" s="247" t="s">
        <v>187</v>
      </c>
      <c r="G48" s="247" t="s">
        <v>209</v>
      </c>
      <c r="H48" s="248" t="s">
        <v>188</v>
      </c>
      <c r="I48" s="247"/>
      <c r="J48" s="247" t="s">
        <v>210</v>
      </c>
      <c r="K48" s="249">
        <v>0.5</v>
      </c>
      <c r="L48" s="249">
        <v>0.9</v>
      </c>
      <c r="M48" s="249">
        <v>7.6</v>
      </c>
      <c r="N48" s="368"/>
      <c r="O48" s="368"/>
      <c r="P48" s="368"/>
    </row>
    <row r="49" spans="1:16" ht="16.25" customHeight="1">
      <c r="A49" s="240"/>
      <c r="B49" s="246" t="s">
        <v>280</v>
      </c>
      <c r="C49" s="246" t="s">
        <v>282</v>
      </c>
      <c r="D49" s="247" t="s">
        <v>279</v>
      </c>
      <c r="E49" s="247"/>
      <c r="F49" s="247" t="s">
        <v>187</v>
      </c>
      <c r="G49" s="247" t="s">
        <v>209</v>
      </c>
      <c r="H49" s="248" t="s">
        <v>188</v>
      </c>
      <c r="I49" s="247"/>
      <c r="J49" s="247" t="s">
        <v>210</v>
      </c>
      <c r="K49" s="249">
        <v>5</v>
      </c>
      <c r="L49" s="249">
        <v>2.2999999999999998</v>
      </c>
      <c r="M49" s="249">
        <v>1.9</v>
      </c>
      <c r="N49" s="369"/>
      <c r="O49" s="369"/>
      <c r="P49" s="369"/>
    </row>
    <row r="50" spans="1:16" ht="16.25" customHeight="1">
      <c r="A50" s="250"/>
      <c r="B50" s="127" t="s">
        <v>680</v>
      </c>
      <c r="C50" s="242"/>
      <c r="D50" s="242"/>
      <c r="E50" s="242"/>
      <c r="F50" s="242"/>
      <c r="G50" s="242"/>
      <c r="H50" s="242"/>
      <c r="I50" s="242"/>
      <c r="J50" s="242"/>
      <c r="K50" s="244">
        <f>SUM(K51:K53)</f>
        <v>9361.6</v>
      </c>
      <c r="L50" s="244">
        <f t="shared" ref="L50:M50" si="4">SUM(L51:L53)</f>
        <v>12309.9</v>
      </c>
      <c r="M50" s="244">
        <f t="shared" si="4"/>
        <v>13328.2</v>
      </c>
      <c r="N50" s="251">
        <f>N51</f>
        <v>9362</v>
      </c>
      <c r="O50" s="251">
        <f t="shared" ref="O50:P50" si="5">O51</f>
        <v>9837</v>
      </c>
      <c r="P50" s="251">
        <f t="shared" si="5"/>
        <v>14665</v>
      </c>
    </row>
    <row r="51" spans="1:16" ht="25.5" customHeight="1">
      <c r="A51" s="240">
        <v>44</v>
      </c>
      <c r="B51" s="241" t="s">
        <v>283</v>
      </c>
      <c r="C51" s="241" t="s">
        <v>284</v>
      </c>
      <c r="D51" s="242" t="s">
        <v>265</v>
      </c>
      <c r="E51" s="242" t="s">
        <v>285</v>
      </c>
      <c r="F51" s="242" t="s">
        <v>187</v>
      </c>
      <c r="G51" s="242" t="s">
        <v>49</v>
      </c>
      <c r="H51" s="243" t="s">
        <v>188</v>
      </c>
      <c r="I51" s="242"/>
      <c r="J51" s="242" t="s">
        <v>189</v>
      </c>
      <c r="K51" s="244">
        <v>3368.7</v>
      </c>
      <c r="L51" s="244">
        <v>6212.2</v>
      </c>
      <c r="M51" s="244">
        <v>6157.9</v>
      </c>
      <c r="N51" s="366">
        <v>9362</v>
      </c>
      <c r="O51" s="366">
        <v>9837</v>
      </c>
      <c r="P51" s="366">
        <v>14665</v>
      </c>
    </row>
    <row r="52" spans="1:16" ht="25.5" customHeight="1">
      <c r="A52" s="240">
        <v>45</v>
      </c>
      <c r="B52" s="241" t="s">
        <v>286</v>
      </c>
      <c r="C52" s="241" t="s">
        <v>287</v>
      </c>
      <c r="D52" s="242" t="s">
        <v>240</v>
      </c>
      <c r="E52" s="242" t="s">
        <v>241</v>
      </c>
      <c r="F52" s="242" t="s">
        <v>187</v>
      </c>
      <c r="G52" s="242" t="s">
        <v>49</v>
      </c>
      <c r="H52" s="243" t="s">
        <v>188</v>
      </c>
      <c r="I52" s="242">
        <v>2019</v>
      </c>
      <c r="J52" s="242" t="s">
        <v>189</v>
      </c>
      <c r="K52" s="244">
        <v>5943.8</v>
      </c>
      <c r="L52" s="244">
        <v>6097.7</v>
      </c>
      <c r="M52" s="244">
        <v>7170.3</v>
      </c>
      <c r="N52" s="366"/>
      <c r="O52" s="366"/>
      <c r="P52" s="366"/>
    </row>
    <row r="53" spans="1:16" ht="25.5" customHeight="1">
      <c r="A53" s="240">
        <v>46</v>
      </c>
      <c r="B53" s="241" t="s">
        <v>288</v>
      </c>
      <c r="C53" s="241"/>
      <c r="D53" s="242"/>
      <c r="E53" s="242"/>
      <c r="F53" s="242" t="s">
        <v>187</v>
      </c>
      <c r="G53" s="242" t="s">
        <v>49</v>
      </c>
      <c r="H53" s="243" t="s">
        <v>188</v>
      </c>
      <c r="I53" s="242"/>
      <c r="J53" s="242" t="s">
        <v>189</v>
      </c>
      <c r="K53" s="244">
        <v>49.1</v>
      </c>
      <c r="L53" s="244">
        <v>0</v>
      </c>
      <c r="M53" s="244">
        <v>0</v>
      </c>
      <c r="N53" s="366"/>
      <c r="O53" s="366"/>
      <c r="P53" s="366"/>
    </row>
    <row r="54" spans="1:16" ht="25.5" customHeight="1">
      <c r="A54" s="252"/>
      <c r="B54" s="247" t="s">
        <v>289</v>
      </c>
      <c r="C54" s="247"/>
      <c r="D54" s="247"/>
      <c r="E54" s="247"/>
      <c r="F54" s="247"/>
      <c r="G54" s="247"/>
      <c r="H54" s="247"/>
      <c r="I54" s="247"/>
      <c r="J54" s="247"/>
      <c r="K54" s="249">
        <f>SUM(K55:K57)</f>
        <v>14355.300000000001</v>
      </c>
      <c r="L54" s="249">
        <f t="shared" ref="L54:M54" si="6">SUM(L55:L57)</f>
        <v>15471.800000000001</v>
      </c>
      <c r="M54" s="249">
        <f t="shared" si="6"/>
        <v>15547.6</v>
      </c>
      <c r="N54" s="253">
        <f>N55</f>
        <v>14355</v>
      </c>
      <c r="O54" s="253">
        <f t="shared" ref="O54:P54" si="7">O55</f>
        <v>14901</v>
      </c>
      <c r="P54" s="253">
        <f t="shared" si="7"/>
        <v>15679</v>
      </c>
    </row>
    <row r="55" spans="1:16" ht="23.75" customHeight="1">
      <c r="A55" s="240">
        <v>47</v>
      </c>
      <c r="B55" s="246" t="s">
        <v>290</v>
      </c>
      <c r="C55" s="246" t="s">
        <v>291</v>
      </c>
      <c r="D55" s="247" t="s">
        <v>292</v>
      </c>
      <c r="E55" s="247" t="s">
        <v>293</v>
      </c>
      <c r="F55" s="247" t="s">
        <v>187</v>
      </c>
      <c r="G55" s="247" t="s">
        <v>49</v>
      </c>
      <c r="H55" s="248" t="s">
        <v>188</v>
      </c>
      <c r="I55" s="247"/>
      <c r="J55" s="247" t="s">
        <v>189</v>
      </c>
      <c r="K55" s="249">
        <v>30.1</v>
      </c>
      <c r="L55" s="249">
        <v>37.299999999999997</v>
      </c>
      <c r="M55" s="249">
        <v>49.9</v>
      </c>
      <c r="N55" s="370">
        <v>14355</v>
      </c>
      <c r="O55" s="370">
        <v>14901</v>
      </c>
      <c r="P55" s="370">
        <v>15679</v>
      </c>
    </row>
    <row r="56" spans="1:16" ht="23.75" customHeight="1">
      <c r="A56" s="240">
        <v>48</v>
      </c>
      <c r="B56" s="246" t="s">
        <v>294</v>
      </c>
      <c r="C56" s="246" t="s">
        <v>295</v>
      </c>
      <c r="D56" s="247"/>
      <c r="E56" s="247"/>
      <c r="F56" s="247" t="s">
        <v>187</v>
      </c>
      <c r="G56" s="247" t="s">
        <v>49</v>
      </c>
      <c r="H56" s="248" t="s">
        <v>188</v>
      </c>
      <c r="I56" s="247"/>
      <c r="J56" s="247" t="s">
        <v>189</v>
      </c>
      <c r="K56" s="249">
        <v>297</v>
      </c>
      <c r="L56" s="249">
        <v>187.3</v>
      </c>
      <c r="M56" s="249">
        <v>224.2</v>
      </c>
      <c r="N56" s="370"/>
      <c r="O56" s="370"/>
      <c r="P56" s="370"/>
    </row>
    <row r="57" spans="1:16" ht="23.75" customHeight="1">
      <c r="A57" s="240">
        <v>49</v>
      </c>
      <c r="B57" s="246" t="s">
        <v>296</v>
      </c>
      <c r="C57" s="246" t="s">
        <v>297</v>
      </c>
      <c r="D57" s="247" t="s">
        <v>298</v>
      </c>
      <c r="E57" s="247"/>
      <c r="F57" s="247" t="s">
        <v>187</v>
      </c>
      <c r="G57" s="247" t="s">
        <v>49</v>
      </c>
      <c r="H57" s="248" t="s">
        <v>188</v>
      </c>
      <c r="I57" s="247"/>
      <c r="J57" s="247" t="s">
        <v>189</v>
      </c>
      <c r="K57" s="249">
        <v>14028.2</v>
      </c>
      <c r="L57" s="249">
        <v>15247.2</v>
      </c>
      <c r="M57" s="249">
        <v>15273.5</v>
      </c>
      <c r="N57" s="370"/>
      <c r="O57" s="370"/>
      <c r="P57" s="370"/>
    </row>
    <row r="58" spans="1:16" ht="23.75" customHeight="1">
      <c r="A58" s="284"/>
      <c r="B58" s="233" t="s">
        <v>681</v>
      </c>
      <c r="C58" s="233"/>
      <c r="D58" s="233"/>
      <c r="E58" s="233"/>
      <c r="F58" s="233"/>
      <c r="G58" s="233"/>
      <c r="H58" s="233"/>
      <c r="I58" s="233"/>
      <c r="J58" s="233"/>
      <c r="K58" s="285">
        <f>SUM(K59:K63)</f>
        <v>2731</v>
      </c>
      <c r="L58" s="286">
        <f t="shared" ref="L58:M58" si="8">SUM(L59:L63)</f>
        <v>2786</v>
      </c>
      <c r="M58" s="286">
        <f t="shared" si="8"/>
        <v>4613</v>
      </c>
      <c r="N58" s="286">
        <f>N59</f>
        <v>2123</v>
      </c>
      <c r="O58" s="286">
        <f t="shared" ref="O58:P58" si="9">O59</f>
        <v>2590</v>
      </c>
      <c r="P58" s="286">
        <f t="shared" si="9"/>
        <v>2510</v>
      </c>
    </row>
    <row r="59" spans="1:16" ht="16.25" customHeight="1">
      <c r="A59" s="254">
        <v>1</v>
      </c>
      <c r="B59" s="128" t="s">
        <v>299</v>
      </c>
      <c r="C59" s="128" t="s">
        <v>300</v>
      </c>
      <c r="D59" s="129" t="s">
        <v>301</v>
      </c>
      <c r="E59" s="129" t="s">
        <v>302</v>
      </c>
      <c r="F59" s="129" t="s">
        <v>187</v>
      </c>
      <c r="G59" s="129" t="s">
        <v>51</v>
      </c>
      <c r="H59" s="132" t="s">
        <v>188</v>
      </c>
      <c r="I59" s="129">
        <v>2010</v>
      </c>
      <c r="J59" s="129" t="s">
        <v>303</v>
      </c>
      <c r="K59" s="131">
        <v>2731</v>
      </c>
      <c r="L59" s="131">
        <v>2786</v>
      </c>
      <c r="M59" s="131">
        <v>2613</v>
      </c>
      <c r="N59" s="371">
        <f>570+1553</f>
        <v>2123</v>
      </c>
      <c r="O59" s="371">
        <f>1053+1537</f>
        <v>2590</v>
      </c>
      <c r="P59" s="371">
        <f>844+1666</f>
        <v>2510</v>
      </c>
    </row>
    <row r="60" spans="1:16" ht="16.25" customHeight="1">
      <c r="A60" s="254">
        <v>2</v>
      </c>
      <c r="B60" s="128" t="s">
        <v>304</v>
      </c>
      <c r="C60" s="128" t="s">
        <v>305</v>
      </c>
      <c r="D60" s="129" t="s">
        <v>306</v>
      </c>
      <c r="E60" s="129" t="s">
        <v>307</v>
      </c>
      <c r="F60" s="129" t="s">
        <v>187</v>
      </c>
      <c r="G60" s="129" t="s">
        <v>51</v>
      </c>
      <c r="H60" s="132" t="s">
        <v>188</v>
      </c>
      <c r="I60" s="129">
        <v>2010</v>
      </c>
      <c r="J60" s="129" t="s">
        <v>308</v>
      </c>
      <c r="K60" s="131">
        <v>0</v>
      </c>
      <c r="L60" s="131">
        <v>0</v>
      </c>
      <c r="M60" s="131">
        <v>2000</v>
      </c>
      <c r="N60" s="371"/>
      <c r="O60" s="371"/>
      <c r="P60" s="371"/>
    </row>
    <row r="61" spans="1:16" ht="16.25" customHeight="1">
      <c r="A61" s="254">
        <v>3</v>
      </c>
      <c r="B61" s="128" t="s">
        <v>309</v>
      </c>
      <c r="C61" s="128" t="s">
        <v>310</v>
      </c>
      <c r="D61" s="129" t="s">
        <v>311</v>
      </c>
      <c r="E61" s="129" t="s">
        <v>312</v>
      </c>
      <c r="F61" s="129" t="s">
        <v>187</v>
      </c>
      <c r="G61" s="129" t="s">
        <v>51</v>
      </c>
      <c r="H61" s="132" t="s">
        <v>313</v>
      </c>
      <c r="I61" s="129">
        <v>2010</v>
      </c>
      <c r="J61" s="129" t="s">
        <v>314</v>
      </c>
      <c r="K61" s="129"/>
      <c r="L61" s="129"/>
      <c r="M61" s="129"/>
      <c r="N61" s="371"/>
      <c r="O61" s="371"/>
      <c r="P61" s="371"/>
    </row>
    <row r="62" spans="1:16" ht="16.25" customHeight="1">
      <c r="A62" s="254">
        <v>4</v>
      </c>
      <c r="B62" s="128" t="s">
        <v>315</v>
      </c>
      <c r="C62" s="128" t="s">
        <v>316</v>
      </c>
      <c r="D62" s="129" t="s">
        <v>317</v>
      </c>
      <c r="E62" s="129" t="s">
        <v>312</v>
      </c>
      <c r="F62" s="129" t="s">
        <v>187</v>
      </c>
      <c r="G62" s="129" t="s">
        <v>51</v>
      </c>
      <c r="H62" s="132" t="s">
        <v>318</v>
      </c>
      <c r="I62" s="129">
        <v>2010</v>
      </c>
      <c r="J62" s="129" t="s">
        <v>319</v>
      </c>
      <c r="K62" s="129"/>
      <c r="L62" s="129"/>
      <c r="M62" s="129"/>
      <c r="N62" s="371"/>
      <c r="O62" s="371"/>
      <c r="P62" s="371"/>
    </row>
    <row r="63" spans="1:16" ht="16.25" customHeight="1">
      <c r="A63" s="254">
        <v>5</v>
      </c>
      <c r="B63" s="128" t="s">
        <v>320</v>
      </c>
      <c r="C63" s="128" t="s">
        <v>321</v>
      </c>
      <c r="D63" s="129"/>
      <c r="E63" s="129" t="s">
        <v>322</v>
      </c>
      <c r="F63" s="129" t="s">
        <v>187</v>
      </c>
      <c r="G63" s="129" t="s">
        <v>51</v>
      </c>
      <c r="H63" s="132" t="s">
        <v>323</v>
      </c>
      <c r="I63" s="129">
        <v>2010</v>
      </c>
      <c r="J63" s="129" t="s">
        <v>324</v>
      </c>
      <c r="K63" s="129"/>
      <c r="L63" s="129"/>
      <c r="M63" s="129"/>
      <c r="N63" s="371"/>
      <c r="O63" s="371"/>
      <c r="P63" s="371"/>
    </row>
    <row r="64" spans="1:16" ht="16.25" customHeight="1">
      <c r="A64" s="255"/>
      <c r="B64" s="256" t="s">
        <v>682</v>
      </c>
      <c r="C64" s="257"/>
      <c r="D64" s="257"/>
      <c r="E64" s="257"/>
      <c r="F64" s="257"/>
      <c r="G64" s="257"/>
      <c r="H64" s="257"/>
      <c r="I64" s="257"/>
      <c r="J64" s="257"/>
      <c r="K64" s="258">
        <f>SUM(K65:K68)</f>
        <v>670.8</v>
      </c>
      <c r="L64" s="258">
        <f>SUM(L65:L68)</f>
        <v>1105.8999999999999</v>
      </c>
      <c r="M64" s="258">
        <f>SUM(M65:M68)</f>
        <v>1354.5</v>
      </c>
      <c r="N64" s="270" t="str">
        <f>N65</f>
        <v>518</v>
      </c>
      <c r="O64" s="270" t="str">
        <f t="shared" ref="O64:P64" si="10">O65</f>
        <v>866</v>
      </c>
      <c r="P64" s="270" t="str">
        <f t="shared" si="10"/>
        <v>1131</v>
      </c>
    </row>
    <row r="65" spans="1:16" ht="16.25" customHeight="1">
      <c r="A65" s="259">
        <v>1</v>
      </c>
      <c r="B65" s="260" t="s">
        <v>325</v>
      </c>
      <c r="C65" s="260" t="s">
        <v>326</v>
      </c>
      <c r="D65" s="257" t="s">
        <v>327</v>
      </c>
      <c r="E65" s="257" t="s">
        <v>328</v>
      </c>
      <c r="F65" s="257" t="s">
        <v>187</v>
      </c>
      <c r="G65" s="257" t="s">
        <v>329</v>
      </c>
      <c r="H65" s="261" t="s">
        <v>330</v>
      </c>
      <c r="I65" s="257">
        <v>2011</v>
      </c>
      <c r="J65" s="257" t="s">
        <v>331</v>
      </c>
      <c r="K65" s="262">
        <v>19.399999999999999</v>
      </c>
      <c r="L65" s="262">
        <v>4.9000000000000004</v>
      </c>
      <c r="M65" s="262">
        <v>18.7</v>
      </c>
      <c r="N65" s="372" t="s">
        <v>332</v>
      </c>
      <c r="O65" s="372" t="s">
        <v>333</v>
      </c>
      <c r="P65" s="380" t="s">
        <v>334</v>
      </c>
    </row>
    <row r="66" spans="1:16" ht="16.25" customHeight="1">
      <c r="A66" s="259">
        <v>2</v>
      </c>
      <c r="B66" s="260" t="s">
        <v>335</v>
      </c>
      <c r="C66" s="260" t="s">
        <v>336</v>
      </c>
      <c r="D66" s="257" t="s">
        <v>337</v>
      </c>
      <c r="E66" s="257" t="s">
        <v>328</v>
      </c>
      <c r="F66" s="257" t="s">
        <v>187</v>
      </c>
      <c r="G66" s="257" t="s">
        <v>329</v>
      </c>
      <c r="H66" s="261" t="s">
        <v>330</v>
      </c>
      <c r="I66" s="257">
        <v>2011</v>
      </c>
      <c r="J66" s="257" t="s">
        <v>331</v>
      </c>
      <c r="K66" s="262">
        <v>558.4</v>
      </c>
      <c r="L66" s="262">
        <v>946.1</v>
      </c>
      <c r="M66" s="262">
        <v>1006.8</v>
      </c>
      <c r="N66" s="372"/>
      <c r="O66" s="372"/>
      <c r="P66" s="380"/>
    </row>
    <row r="67" spans="1:16" ht="16.25" customHeight="1">
      <c r="A67" s="259">
        <v>3</v>
      </c>
      <c r="B67" s="260" t="s">
        <v>338</v>
      </c>
      <c r="C67" s="260" t="s">
        <v>339</v>
      </c>
      <c r="D67" s="257" t="s">
        <v>337</v>
      </c>
      <c r="E67" s="257" t="s">
        <v>328</v>
      </c>
      <c r="F67" s="257" t="s">
        <v>187</v>
      </c>
      <c r="G67" s="257" t="s">
        <v>329</v>
      </c>
      <c r="H67" s="261" t="s">
        <v>330</v>
      </c>
      <c r="I67" s="257">
        <v>2011</v>
      </c>
      <c r="J67" s="257" t="s">
        <v>340</v>
      </c>
      <c r="K67" s="262">
        <v>82.7</v>
      </c>
      <c r="L67" s="262">
        <v>144.6</v>
      </c>
      <c r="M67" s="262">
        <v>225.5</v>
      </c>
      <c r="N67" s="372"/>
      <c r="O67" s="372"/>
      <c r="P67" s="380"/>
    </row>
    <row r="68" spans="1:16" ht="16.25" customHeight="1">
      <c r="A68" s="259">
        <v>4</v>
      </c>
      <c r="B68" s="260" t="s">
        <v>341</v>
      </c>
      <c r="C68" s="260" t="s">
        <v>342</v>
      </c>
      <c r="D68" s="257" t="s">
        <v>337</v>
      </c>
      <c r="E68" s="257" t="s">
        <v>343</v>
      </c>
      <c r="F68" s="257" t="s">
        <v>344</v>
      </c>
      <c r="G68" s="257" t="s">
        <v>329</v>
      </c>
      <c r="H68" s="261" t="s">
        <v>330</v>
      </c>
      <c r="I68" s="257">
        <v>2011</v>
      </c>
      <c r="J68" s="257" t="s">
        <v>331</v>
      </c>
      <c r="K68" s="262">
        <v>10.3</v>
      </c>
      <c r="L68" s="262">
        <v>10.3</v>
      </c>
      <c r="M68" s="262">
        <v>103.5</v>
      </c>
      <c r="N68" s="372"/>
      <c r="O68" s="372"/>
      <c r="P68" s="380"/>
    </row>
    <row r="69" spans="1:16" ht="16.25" customHeight="1">
      <c r="A69" s="133"/>
      <c r="B69" s="263" t="s">
        <v>683</v>
      </c>
      <c r="C69" s="134"/>
      <c r="D69" s="134"/>
      <c r="E69" s="134"/>
      <c r="F69" s="134"/>
      <c r="G69" s="134"/>
      <c r="H69" s="134"/>
      <c r="I69" s="134"/>
      <c r="J69" s="134"/>
      <c r="K69" s="264">
        <f>SUM(K70:K72)</f>
        <v>130.369</v>
      </c>
      <c r="L69" s="264">
        <f>SUM(L70:L72)</f>
        <v>334.50900000000007</v>
      </c>
      <c r="M69" s="264">
        <f>SUM(M70:M72)</f>
        <v>338.98370999999992</v>
      </c>
      <c r="N69" s="271" t="str">
        <f>N70</f>
        <v>No target</v>
      </c>
      <c r="O69" s="271" t="str">
        <f t="shared" ref="O69:P69" si="11">O70</f>
        <v>No target</v>
      </c>
      <c r="P69" s="271" t="str">
        <f t="shared" si="11"/>
        <v>No target</v>
      </c>
    </row>
    <row r="70" spans="1:16" ht="16.25" customHeight="1">
      <c r="A70" s="259">
        <v>6</v>
      </c>
      <c r="B70" s="135" t="s">
        <v>345</v>
      </c>
      <c r="C70" s="135" t="s">
        <v>346</v>
      </c>
      <c r="D70" s="134" t="s">
        <v>337</v>
      </c>
      <c r="E70" s="134" t="s">
        <v>312</v>
      </c>
      <c r="F70" s="134" t="s">
        <v>187</v>
      </c>
      <c r="G70" s="134" t="s">
        <v>347</v>
      </c>
      <c r="H70" s="136" t="s">
        <v>330</v>
      </c>
      <c r="I70" s="257">
        <v>2011</v>
      </c>
      <c r="J70" s="134" t="s">
        <v>348</v>
      </c>
      <c r="K70" s="264">
        <f>(71160+56367)/1000</f>
        <v>127.527</v>
      </c>
      <c r="L70" s="264">
        <f>(269525+57784)/1000</f>
        <v>327.30900000000003</v>
      </c>
      <c r="M70" s="264">
        <f>(269764.68+65319.03)/1000</f>
        <v>335.08370999999994</v>
      </c>
      <c r="N70" s="373" t="s">
        <v>349</v>
      </c>
      <c r="O70" s="373" t="s">
        <v>349</v>
      </c>
      <c r="P70" s="373" t="s">
        <v>349</v>
      </c>
    </row>
    <row r="71" spans="1:16" ht="16.25" customHeight="1">
      <c r="A71" s="259">
        <v>7</v>
      </c>
      <c r="B71" s="135" t="s">
        <v>350</v>
      </c>
      <c r="C71" s="135" t="s">
        <v>351</v>
      </c>
      <c r="D71" s="134" t="s">
        <v>337</v>
      </c>
      <c r="E71" s="134" t="s">
        <v>312</v>
      </c>
      <c r="F71" s="134" t="s">
        <v>187</v>
      </c>
      <c r="G71" s="134" t="s">
        <v>347</v>
      </c>
      <c r="H71" s="136" t="s">
        <v>330</v>
      </c>
      <c r="I71" s="257">
        <v>2011</v>
      </c>
      <c r="J71" s="134" t="s">
        <v>348</v>
      </c>
      <c r="K71" s="264">
        <v>2.8</v>
      </c>
      <c r="L71" s="264">
        <v>3.6</v>
      </c>
      <c r="M71" s="264">
        <v>0</v>
      </c>
      <c r="N71" s="373"/>
      <c r="O71" s="373"/>
      <c r="P71" s="373"/>
    </row>
    <row r="72" spans="1:16" ht="35" customHeight="1">
      <c r="A72" s="259">
        <v>8</v>
      </c>
      <c r="B72" s="135" t="s">
        <v>352</v>
      </c>
      <c r="C72" s="135" t="s">
        <v>353</v>
      </c>
      <c r="D72" s="134" t="s">
        <v>337</v>
      </c>
      <c r="E72" s="134" t="s">
        <v>312</v>
      </c>
      <c r="F72" s="134" t="s">
        <v>187</v>
      </c>
      <c r="G72" s="134" t="s">
        <v>347</v>
      </c>
      <c r="H72" s="136" t="s">
        <v>330</v>
      </c>
      <c r="I72" s="257">
        <v>2011</v>
      </c>
      <c r="J72" s="134" t="s">
        <v>354</v>
      </c>
      <c r="K72" s="265">
        <v>4.2000000000000003E-2</v>
      </c>
      <c r="L72" s="264">
        <v>3.6</v>
      </c>
      <c r="M72" s="264">
        <v>3.9</v>
      </c>
      <c r="N72" s="373"/>
      <c r="O72" s="373"/>
      <c r="P72" s="373"/>
    </row>
    <row r="73" spans="1:16" ht="35" customHeight="1">
      <c r="A73" s="287"/>
      <c r="B73" s="256" t="s">
        <v>684</v>
      </c>
      <c r="C73" s="256"/>
      <c r="D73" s="256"/>
      <c r="E73" s="256"/>
      <c r="F73" s="256"/>
      <c r="G73" s="256"/>
      <c r="H73" s="256"/>
      <c r="I73" s="256"/>
      <c r="J73" s="256"/>
      <c r="K73" s="288">
        <f>SUM(K74:K75)</f>
        <v>558.5</v>
      </c>
      <c r="L73" s="288">
        <f>SUM(L74:L75)</f>
        <v>251.7</v>
      </c>
      <c r="M73" s="288">
        <f>SUM(M74:M75)</f>
        <v>1.246</v>
      </c>
      <c r="N73" s="289" t="str">
        <f>N74</f>
        <v>279</v>
      </c>
      <c r="O73" s="289" t="str">
        <f t="shared" ref="O73:P73" si="12">O74</f>
        <v>551</v>
      </c>
      <c r="P73" s="289" t="str">
        <f t="shared" si="12"/>
        <v>824</v>
      </c>
    </row>
    <row r="74" spans="1:16" ht="33" customHeight="1">
      <c r="A74" s="259">
        <v>5</v>
      </c>
      <c r="B74" s="260" t="s">
        <v>355</v>
      </c>
      <c r="C74" s="260" t="s">
        <v>356</v>
      </c>
      <c r="D74" s="257" t="s">
        <v>357</v>
      </c>
      <c r="E74" s="257" t="s">
        <v>312</v>
      </c>
      <c r="F74" s="257" t="s">
        <v>187</v>
      </c>
      <c r="G74" s="257" t="s">
        <v>358</v>
      </c>
      <c r="H74" s="261" t="s">
        <v>313</v>
      </c>
      <c r="I74" s="257">
        <v>2011</v>
      </c>
      <c r="J74" s="257" t="s">
        <v>359</v>
      </c>
      <c r="K74" s="262">
        <v>98.3</v>
      </c>
      <c r="L74" s="262">
        <v>167.6</v>
      </c>
      <c r="M74" s="262">
        <v>1.2</v>
      </c>
      <c r="N74" s="372" t="s">
        <v>360</v>
      </c>
      <c r="O74" s="372" t="s">
        <v>361</v>
      </c>
      <c r="P74" s="372" t="s">
        <v>362</v>
      </c>
    </row>
    <row r="75" spans="1:16" ht="33" customHeight="1">
      <c r="A75" s="259">
        <v>9</v>
      </c>
      <c r="B75" s="260" t="s">
        <v>363</v>
      </c>
      <c r="C75" s="260" t="s">
        <v>364</v>
      </c>
      <c r="D75" s="257" t="s">
        <v>337</v>
      </c>
      <c r="E75" s="257" t="s">
        <v>312</v>
      </c>
      <c r="F75" s="257" t="s">
        <v>187</v>
      </c>
      <c r="G75" s="257" t="s">
        <v>365</v>
      </c>
      <c r="H75" s="261" t="s">
        <v>330</v>
      </c>
      <c r="I75" s="257">
        <v>2011</v>
      </c>
      <c r="J75" s="257" t="s">
        <v>366</v>
      </c>
      <c r="K75" s="262">
        <v>460.2</v>
      </c>
      <c r="L75" s="262">
        <v>84.1</v>
      </c>
      <c r="M75" s="266">
        <v>4.5999999999999999E-2</v>
      </c>
      <c r="N75" s="372"/>
      <c r="O75" s="372"/>
      <c r="P75" s="372"/>
    </row>
    <row r="76" spans="1:16" ht="33" customHeight="1">
      <c r="A76" s="284"/>
      <c r="B76" s="233" t="s">
        <v>685</v>
      </c>
      <c r="C76" s="233"/>
      <c r="D76" s="233"/>
      <c r="E76" s="233"/>
      <c r="F76" s="233"/>
      <c r="G76" s="233"/>
      <c r="H76" s="233"/>
      <c r="I76" s="233"/>
      <c r="J76" s="233"/>
      <c r="K76" s="290">
        <f>K77</f>
        <v>2124.13816515301</v>
      </c>
      <c r="L76" s="290">
        <f t="shared" ref="L76:P76" si="13">L77</f>
        <v>-11185.9386952722</v>
      </c>
      <c r="M76" s="290">
        <f t="shared" si="13"/>
        <v>-6241.4889805541297</v>
      </c>
      <c r="N76" s="290">
        <f t="shared" si="13"/>
        <v>4575.0124621683199</v>
      </c>
      <c r="O76" s="290">
        <f t="shared" si="13"/>
        <v>4933.5802248659202</v>
      </c>
      <c r="P76" s="290">
        <f t="shared" si="13"/>
        <v>5688.9947031561496</v>
      </c>
    </row>
    <row r="77" spans="1:16" ht="16.25" customHeight="1">
      <c r="A77" s="254">
        <v>1</v>
      </c>
      <c r="B77" s="128" t="s">
        <v>367</v>
      </c>
      <c r="C77" s="128" t="s">
        <v>368</v>
      </c>
      <c r="D77" s="129" t="s">
        <v>369</v>
      </c>
      <c r="E77" s="129" t="s">
        <v>370</v>
      </c>
      <c r="F77" s="129" t="s">
        <v>187</v>
      </c>
      <c r="G77" s="129" t="s">
        <v>146</v>
      </c>
      <c r="H77" s="132" t="s">
        <v>330</v>
      </c>
      <c r="I77" s="129">
        <v>2010</v>
      </c>
      <c r="J77" s="129" t="s">
        <v>371</v>
      </c>
      <c r="K77" s="361">
        <f>'Table 4'!O9</f>
        <v>2124.13816515301</v>
      </c>
      <c r="L77" s="361">
        <f>'Table 4'!P9</f>
        <v>-11185.9386952722</v>
      </c>
      <c r="M77" s="361">
        <f>'Table 4'!Q9</f>
        <v>-6241.4889805541297</v>
      </c>
      <c r="N77" s="374">
        <v>4575.0124621683199</v>
      </c>
      <c r="O77" s="374">
        <v>4933.5802248659202</v>
      </c>
      <c r="P77" s="374">
        <v>5688.9947031561496</v>
      </c>
    </row>
    <row r="78" spans="1:16" ht="16.25" customHeight="1">
      <c r="A78" s="254">
        <v>2</v>
      </c>
      <c r="B78" s="128" t="s">
        <v>372</v>
      </c>
      <c r="C78" s="128" t="s">
        <v>373</v>
      </c>
      <c r="D78" s="129" t="s">
        <v>374</v>
      </c>
      <c r="E78" s="129" t="s">
        <v>375</v>
      </c>
      <c r="F78" s="129" t="s">
        <v>187</v>
      </c>
      <c r="G78" s="129" t="s">
        <v>376</v>
      </c>
      <c r="H78" s="132" t="s">
        <v>330</v>
      </c>
      <c r="I78" s="129">
        <v>2010</v>
      </c>
      <c r="J78" s="129" t="s">
        <v>371</v>
      </c>
      <c r="K78" s="362"/>
      <c r="L78" s="362"/>
      <c r="M78" s="362"/>
      <c r="N78" s="375"/>
      <c r="O78" s="375"/>
      <c r="P78" s="375"/>
    </row>
    <row r="79" spans="1:16" ht="16.25" customHeight="1">
      <c r="A79" s="254">
        <v>3</v>
      </c>
      <c r="B79" s="128" t="s">
        <v>377</v>
      </c>
      <c r="C79" s="128" t="s">
        <v>378</v>
      </c>
      <c r="D79" s="129" t="s">
        <v>374</v>
      </c>
      <c r="E79" s="129" t="s">
        <v>379</v>
      </c>
      <c r="F79" s="129" t="s">
        <v>187</v>
      </c>
      <c r="G79" s="129" t="s">
        <v>376</v>
      </c>
      <c r="H79" s="132" t="s">
        <v>330</v>
      </c>
      <c r="I79" s="129">
        <v>2011</v>
      </c>
      <c r="J79" s="129" t="s">
        <v>371</v>
      </c>
      <c r="K79" s="363"/>
      <c r="L79" s="363"/>
      <c r="M79" s="363"/>
      <c r="N79" s="376"/>
      <c r="O79" s="376"/>
      <c r="P79" s="376"/>
    </row>
    <row r="80" spans="1:16" ht="16.25" customHeight="1">
      <c r="A80" s="133"/>
      <c r="B80" s="263" t="s">
        <v>686</v>
      </c>
      <c r="C80" s="263"/>
      <c r="D80" s="263"/>
      <c r="E80" s="263"/>
      <c r="F80" s="263"/>
      <c r="G80" s="263"/>
      <c r="H80" s="263"/>
      <c r="I80" s="263"/>
      <c r="J80" s="263"/>
      <c r="K80" s="291">
        <f>K81</f>
        <v>246993.23190546304</v>
      </c>
      <c r="L80" s="291">
        <f t="shared" ref="L80:P80" si="14">L81</f>
        <v>248288.39456456399</v>
      </c>
      <c r="M80" s="291">
        <f t="shared" si="14"/>
        <v>255122.93803814799</v>
      </c>
      <c r="N80" s="291">
        <f t="shared" si="14"/>
        <v>271674.849331145</v>
      </c>
      <c r="O80" s="291">
        <f t="shared" si="14"/>
        <v>287825.390059645</v>
      </c>
      <c r="P80" s="291">
        <f t="shared" si="14"/>
        <v>295721.34283465298</v>
      </c>
    </row>
    <row r="81" spans="1:16" ht="16.25" customHeight="1">
      <c r="A81" s="254">
        <v>1</v>
      </c>
      <c r="B81" s="135" t="s">
        <v>380</v>
      </c>
      <c r="C81" s="135" t="s">
        <v>381</v>
      </c>
      <c r="D81" s="134" t="s">
        <v>382</v>
      </c>
      <c r="E81" s="134" t="s">
        <v>383</v>
      </c>
      <c r="F81" s="134" t="s">
        <v>187</v>
      </c>
      <c r="G81" s="134" t="s">
        <v>384</v>
      </c>
      <c r="H81" s="136" t="s">
        <v>188</v>
      </c>
      <c r="I81" s="134">
        <v>2016</v>
      </c>
      <c r="J81" s="134" t="s">
        <v>331</v>
      </c>
      <c r="K81" s="364">
        <f>'Table 4'!O10</f>
        <v>246993.23190546304</v>
      </c>
      <c r="L81" s="364">
        <f>'Table 4'!P10</f>
        <v>248288.39456456399</v>
      </c>
      <c r="M81" s="364">
        <f>'Table 4'!Q10</f>
        <v>255122.93803814799</v>
      </c>
      <c r="N81" s="365">
        <v>271674.849331145</v>
      </c>
      <c r="O81" s="365">
        <v>287825.390059645</v>
      </c>
      <c r="P81" s="365">
        <v>295721.34283465298</v>
      </c>
    </row>
    <row r="82" spans="1:16" ht="16.25" customHeight="1">
      <c r="A82" s="254">
        <v>2</v>
      </c>
      <c r="B82" s="135" t="s">
        <v>385</v>
      </c>
      <c r="C82" s="135" t="s">
        <v>386</v>
      </c>
      <c r="D82" s="134" t="s">
        <v>387</v>
      </c>
      <c r="E82" s="134" t="s">
        <v>388</v>
      </c>
      <c r="F82" s="134" t="s">
        <v>187</v>
      </c>
      <c r="G82" s="134" t="s">
        <v>384</v>
      </c>
      <c r="H82" s="136" t="s">
        <v>188</v>
      </c>
      <c r="I82" s="134">
        <v>2017</v>
      </c>
      <c r="J82" s="134" t="s">
        <v>389</v>
      </c>
      <c r="K82" s="364"/>
      <c r="L82" s="364"/>
      <c r="M82" s="364"/>
      <c r="N82" s="365"/>
      <c r="O82" s="365"/>
      <c r="P82" s="365"/>
    </row>
    <row r="83" spans="1:16" ht="16.25" customHeight="1">
      <c r="A83" s="254">
        <v>3</v>
      </c>
      <c r="B83" s="135" t="s">
        <v>390</v>
      </c>
      <c r="C83" s="135" t="s">
        <v>391</v>
      </c>
      <c r="D83" s="134" t="s">
        <v>392</v>
      </c>
      <c r="E83" s="134" t="s">
        <v>393</v>
      </c>
      <c r="F83" s="134" t="s">
        <v>187</v>
      </c>
      <c r="G83" s="134" t="s">
        <v>384</v>
      </c>
      <c r="H83" s="136" t="s">
        <v>188</v>
      </c>
      <c r="I83" s="134">
        <v>2019</v>
      </c>
      <c r="J83" s="134" t="s">
        <v>389</v>
      </c>
      <c r="K83" s="364"/>
      <c r="L83" s="364"/>
      <c r="M83" s="364"/>
      <c r="N83" s="365"/>
      <c r="O83" s="365"/>
      <c r="P83" s="365"/>
    </row>
    <row r="84" spans="1:16" ht="16.25" customHeight="1">
      <c r="A84" s="254">
        <v>4</v>
      </c>
      <c r="B84" s="135" t="s">
        <v>394</v>
      </c>
      <c r="C84" s="135" t="s">
        <v>395</v>
      </c>
      <c r="D84" s="134" t="s">
        <v>396</v>
      </c>
      <c r="E84" s="134" t="s">
        <v>397</v>
      </c>
      <c r="F84" s="134" t="s">
        <v>187</v>
      </c>
      <c r="G84" s="134" t="s">
        <v>384</v>
      </c>
      <c r="H84" s="136" t="s">
        <v>188</v>
      </c>
      <c r="I84" s="134">
        <v>2019</v>
      </c>
      <c r="J84" s="134" t="s">
        <v>331</v>
      </c>
      <c r="K84" s="364"/>
      <c r="L84" s="364"/>
      <c r="M84" s="364"/>
      <c r="N84" s="365"/>
      <c r="O84" s="365"/>
      <c r="P84" s="365"/>
    </row>
    <row r="85" spans="1:16" ht="17" customHeight="1">
      <c r="A85" s="254">
        <v>5</v>
      </c>
      <c r="B85" s="135" t="s">
        <v>398</v>
      </c>
      <c r="C85" s="135" t="s">
        <v>399</v>
      </c>
      <c r="D85" s="134" t="s">
        <v>400</v>
      </c>
      <c r="E85" s="134" t="s">
        <v>401</v>
      </c>
      <c r="F85" s="134" t="s">
        <v>187</v>
      </c>
      <c r="G85" s="134" t="s">
        <v>384</v>
      </c>
      <c r="H85" s="136" t="s">
        <v>188</v>
      </c>
      <c r="I85" s="134">
        <v>2016</v>
      </c>
      <c r="J85" s="134" t="s">
        <v>331</v>
      </c>
      <c r="K85" s="364"/>
      <c r="L85" s="364"/>
      <c r="M85" s="364"/>
      <c r="N85" s="365"/>
      <c r="O85" s="365"/>
      <c r="P85" s="365"/>
    </row>
    <row r="86" spans="1:16" ht="16.25" customHeight="1">
      <c r="A86" s="267"/>
      <c r="B86" s="137"/>
      <c r="C86" s="137"/>
      <c r="D86" s="137"/>
      <c r="E86" s="137"/>
      <c r="F86" s="137"/>
      <c r="G86" s="137"/>
      <c r="H86" s="137"/>
      <c r="I86" s="137"/>
      <c r="J86" s="137"/>
      <c r="K86" s="137"/>
      <c r="L86" s="137"/>
      <c r="M86" s="137"/>
      <c r="N86" s="143"/>
      <c r="O86" s="143"/>
      <c r="P86" s="143"/>
    </row>
    <row r="88" spans="1:16" ht="229.25" customHeight="1">
      <c r="A88" s="358" t="s">
        <v>402</v>
      </c>
      <c r="B88" s="359"/>
      <c r="C88" s="359"/>
      <c r="D88" s="359"/>
      <c r="E88" s="359"/>
      <c r="F88" s="359"/>
      <c r="G88" s="359"/>
      <c r="H88" s="359"/>
      <c r="I88" s="359"/>
      <c r="J88" s="359"/>
      <c r="K88" s="359"/>
      <c r="L88" s="359"/>
    </row>
    <row r="89" spans="1:16" ht="15.75" customHeight="1">
      <c r="A89" s="272" t="s">
        <v>687</v>
      </c>
      <c r="B89" s="139"/>
      <c r="C89" s="139"/>
      <c r="D89" s="139"/>
      <c r="E89" s="139"/>
      <c r="F89" s="139"/>
      <c r="G89" s="139"/>
      <c r="H89" s="139"/>
      <c r="I89" s="139"/>
      <c r="J89" s="139"/>
      <c r="K89" s="144"/>
      <c r="L89" s="139"/>
    </row>
    <row r="90" spans="1:16" ht="15.75" customHeight="1">
      <c r="A90" s="68" t="s">
        <v>403</v>
      </c>
      <c r="B90" s="138"/>
      <c r="C90" s="139"/>
      <c r="D90" s="139"/>
      <c r="E90" s="139"/>
      <c r="F90" s="139"/>
      <c r="G90" s="139"/>
      <c r="H90" s="139"/>
      <c r="I90" s="139"/>
      <c r="J90" s="139"/>
      <c r="K90" s="144"/>
      <c r="L90" s="139"/>
    </row>
    <row r="91" spans="1:16" ht="15.75" customHeight="1">
      <c r="A91" s="140"/>
      <c r="B91" s="139"/>
      <c r="C91" s="139"/>
      <c r="D91" s="139"/>
      <c r="E91" s="139"/>
      <c r="F91" s="139"/>
      <c r="G91" s="139"/>
      <c r="H91" s="139"/>
      <c r="I91" s="139"/>
      <c r="J91" s="139"/>
      <c r="K91" s="144"/>
      <c r="L91" s="139"/>
    </row>
    <row r="92" spans="1:16" ht="15.75" customHeight="1">
      <c r="A92" s="140"/>
      <c r="B92" s="139"/>
      <c r="C92" s="139"/>
      <c r="D92" s="139"/>
      <c r="E92" s="139"/>
      <c r="F92" s="139"/>
      <c r="G92" s="139"/>
      <c r="H92" s="139"/>
      <c r="I92" s="139"/>
      <c r="J92" s="139"/>
      <c r="K92" s="144"/>
      <c r="L92" s="139"/>
    </row>
    <row r="93" spans="1:16" ht="15.75" customHeight="1">
      <c r="A93" s="140"/>
      <c r="B93" s="139"/>
      <c r="C93" s="139"/>
      <c r="D93" s="139"/>
      <c r="E93" s="139"/>
      <c r="F93" s="139"/>
      <c r="G93" s="139"/>
      <c r="H93" s="139"/>
      <c r="I93" s="139"/>
      <c r="J93" s="139"/>
      <c r="K93" s="144"/>
      <c r="L93" s="139"/>
    </row>
    <row r="94" spans="1:16" ht="15.75" customHeight="1">
      <c r="A94" s="140"/>
      <c r="B94" s="139"/>
      <c r="C94" s="139"/>
      <c r="D94" s="139"/>
      <c r="E94" s="139"/>
      <c r="F94" s="139"/>
      <c r="G94" s="139"/>
      <c r="H94" s="139"/>
      <c r="I94" s="139"/>
      <c r="J94" s="139"/>
      <c r="K94" s="144"/>
      <c r="L94" s="139"/>
    </row>
    <row r="95" spans="1:16" ht="15.75" customHeight="1">
      <c r="A95" s="140"/>
      <c r="B95" s="139"/>
      <c r="C95" s="139"/>
      <c r="D95" s="139"/>
      <c r="E95" s="139"/>
      <c r="F95" s="139"/>
      <c r="G95" s="139"/>
      <c r="H95" s="139"/>
      <c r="I95" s="139"/>
      <c r="J95" s="139"/>
      <c r="K95" s="144"/>
      <c r="L95" s="139"/>
    </row>
    <row r="96" spans="1:16" ht="15.75" customHeight="1">
      <c r="A96" s="140"/>
      <c r="B96" s="139"/>
      <c r="C96" s="139"/>
      <c r="D96" s="139"/>
      <c r="E96" s="139"/>
      <c r="F96" s="139"/>
      <c r="G96" s="139"/>
      <c r="H96" s="139"/>
      <c r="I96" s="139"/>
      <c r="J96" s="139"/>
      <c r="K96" s="144"/>
      <c r="L96" s="139"/>
    </row>
    <row r="97" spans="1:12" ht="15.75" customHeight="1">
      <c r="A97" s="140"/>
      <c r="B97" s="139"/>
      <c r="C97" s="139"/>
      <c r="D97" s="139"/>
      <c r="E97" s="139"/>
      <c r="F97" s="139"/>
      <c r="G97" s="139"/>
      <c r="H97" s="139"/>
      <c r="I97" s="139"/>
      <c r="J97" s="139"/>
      <c r="K97" s="144"/>
      <c r="L97" s="139"/>
    </row>
    <row r="98" spans="1:12" ht="15.75" customHeight="1">
      <c r="A98" s="140"/>
      <c r="B98" s="139"/>
      <c r="C98" s="139"/>
      <c r="D98" s="139"/>
      <c r="E98" s="139"/>
      <c r="F98" s="139"/>
      <c r="G98" s="139"/>
      <c r="H98" s="139"/>
      <c r="I98" s="139"/>
      <c r="J98" s="139"/>
      <c r="K98" s="144"/>
      <c r="L98" s="139"/>
    </row>
    <row r="99" spans="1:12" ht="17">
      <c r="A99" s="140"/>
    </row>
    <row r="100" spans="1:12" ht="17">
      <c r="A100" s="141"/>
    </row>
    <row r="110" spans="1:12">
      <c r="A110" s="142"/>
    </row>
  </sheetData>
  <sheetProtection formatCells="0" formatColumns="0" formatRows="0" insertRows="0" deleteRows="0"/>
  <mergeCells count="51">
    <mergeCell ref="K3:P3"/>
    <mergeCell ref="P65:P68"/>
    <mergeCell ref="P70:P72"/>
    <mergeCell ref="P74:P75"/>
    <mergeCell ref="P77:P79"/>
    <mergeCell ref="N7:N28"/>
    <mergeCell ref="N30:N49"/>
    <mergeCell ref="N51:N53"/>
    <mergeCell ref="N55:N57"/>
    <mergeCell ref="P81:P85"/>
    <mergeCell ref="P7:P28"/>
    <mergeCell ref="P30:P49"/>
    <mergeCell ref="P51:P53"/>
    <mergeCell ref="P55:P57"/>
    <mergeCell ref="P59:P63"/>
    <mergeCell ref="N59:N63"/>
    <mergeCell ref="N65:N68"/>
    <mergeCell ref="N70:N72"/>
    <mergeCell ref="N74:N75"/>
    <mergeCell ref="N77:N79"/>
    <mergeCell ref="O65:O68"/>
    <mergeCell ref="O70:O72"/>
    <mergeCell ref="O74:O75"/>
    <mergeCell ref="O77:O79"/>
    <mergeCell ref="O81:O85"/>
    <mergeCell ref="O7:O28"/>
    <mergeCell ref="O30:O49"/>
    <mergeCell ref="O51:O53"/>
    <mergeCell ref="O55:O57"/>
    <mergeCell ref="O59:O63"/>
    <mergeCell ref="L77:L79"/>
    <mergeCell ref="L81:L85"/>
    <mergeCell ref="M77:M79"/>
    <mergeCell ref="M81:M85"/>
    <mergeCell ref="N81:N85"/>
    <mergeCell ref="A1:L1"/>
    <mergeCell ref="K5:M5"/>
    <mergeCell ref="N5:P5"/>
    <mergeCell ref="A88:L88"/>
    <mergeCell ref="A3:A5"/>
    <mergeCell ref="B3:B5"/>
    <mergeCell ref="C3:C5"/>
    <mergeCell ref="D3:D5"/>
    <mergeCell ref="E3:E5"/>
    <mergeCell ref="F3:F5"/>
    <mergeCell ref="G3:G5"/>
    <mergeCell ref="H3:H5"/>
    <mergeCell ref="I3:I5"/>
    <mergeCell ref="J3:J5"/>
    <mergeCell ref="K77:K79"/>
    <mergeCell ref="K81:K85"/>
  </mergeCells>
  <pageMargins left="0.7" right="0.7"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70"/>
  <sheetViews>
    <sheetView topLeftCell="G1" workbookViewId="0">
      <selection activeCell="X25" sqref="X25"/>
    </sheetView>
  </sheetViews>
  <sheetFormatPr baseColWidth="10" defaultColWidth="8.6640625" defaultRowHeight="15"/>
  <cols>
    <col min="1" max="1" width="50.6640625" style="68" customWidth="1"/>
    <col min="2" max="16384" width="8.6640625" style="68"/>
  </cols>
  <sheetData>
    <row r="1" spans="1:28" ht="42.75" customHeight="1">
      <c r="A1" s="381" t="s">
        <v>404</v>
      </c>
      <c r="B1" s="381"/>
      <c r="C1" s="381"/>
      <c r="D1" s="381"/>
      <c r="E1" s="381"/>
      <c r="F1" s="381"/>
      <c r="G1" s="381"/>
      <c r="H1" s="381"/>
      <c r="I1" s="381"/>
      <c r="J1" s="381"/>
      <c r="K1" s="381"/>
      <c r="L1" s="381"/>
      <c r="M1" s="381"/>
      <c r="N1" s="381"/>
      <c r="O1" s="381"/>
    </row>
    <row r="2" spans="1:28" ht="91">
      <c r="A2" s="69" t="s">
        <v>405</v>
      </c>
      <c r="B2" s="70" t="s">
        <v>406</v>
      </c>
      <c r="C2" s="70" t="s">
        <v>407</v>
      </c>
      <c r="D2" s="71" t="s">
        <v>408</v>
      </c>
      <c r="E2" s="71" t="s">
        <v>409</v>
      </c>
      <c r="F2" s="71" t="s">
        <v>410</v>
      </c>
      <c r="G2" s="71" t="s">
        <v>411</v>
      </c>
      <c r="H2" s="71" t="s">
        <v>412</v>
      </c>
      <c r="I2" s="71" t="s">
        <v>413</v>
      </c>
      <c r="J2" s="71" t="s">
        <v>414</v>
      </c>
      <c r="K2" s="71" t="s">
        <v>415</v>
      </c>
      <c r="L2" s="71" t="s">
        <v>416</v>
      </c>
      <c r="M2" s="71" t="s">
        <v>417</v>
      </c>
      <c r="N2" s="71" t="s">
        <v>418</v>
      </c>
      <c r="O2" s="71" t="s">
        <v>419</v>
      </c>
      <c r="P2" s="71" t="s">
        <v>420</v>
      </c>
      <c r="Q2" s="71" t="s">
        <v>421</v>
      </c>
      <c r="R2" s="71" t="s">
        <v>422</v>
      </c>
      <c r="S2" s="71" t="s">
        <v>423</v>
      </c>
      <c r="T2" s="71" t="s">
        <v>424</v>
      </c>
      <c r="U2" s="71" t="s">
        <v>425</v>
      </c>
      <c r="V2" s="71" t="s">
        <v>426</v>
      </c>
      <c r="W2" s="71" t="s">
        <v>427</v>
      </c>
      <c r="X2" s="71" t="s">
        <v>428</v>
      </c>
      <c r="Y2" s="71" t="s">
        <v>429</v>
      </c>
      <c r="Z2" s="71" t="s">
        <v>430</v>
      </c>
      <c r="AA2" s="71" t="s">
        <v>431</v>
      </c>
      <c r="AB2" s="106" t="s">
        <v>432</v>
      </c>
    </row>
    <row r="3" spans="1:28" ht="65.75" customHeight="1">
      <c r="A3" s="72"/>
      <c r="B3" s="73" t="s">
        <v>433</v>
      </c>
      <c r="C3" s="73"/>
      <c r="D3" s="74" t="s">
        <v>434</v>
      </c>
      <c r="E3" s="74" t="s">
        <v>434</v>
      </c>
      <c r="F3" s="74" t="s">
        <v>434</v>
      </c>
      <c r="G3" s="74" t="s">
        <v>434</v>
      </c>
      <c r="H3" s="74" t="s">
        <v>434</v>
      </c>
      <c r="I3" s="74" t="s">
        <v>434</v>
      </c>
      <c r="J3" s="74" t="s">
        <v>434</v>
      </c>
      <c r="K3" s="74" t="s">
        <v>434</v>
      </c>
      <c r="L3" s="74" t="s">
        <v>434</v>
      </c>
      <c r="M3" s="74" t="s">
        <v>434</v>
      </c>
      <c r="N3" s="74" t="s">
        <v>434</v>
      </c>
      <c r="O3" s="74" t="s">
        <v>434</v>
      </c>
      <c r="P3" s="74" t="s">
        <v>434</v>
      </c>
      <c r="Q3" s="74" t="s">
        <v>434</v>
      </c>
      <c r="R3" s="74" t="s">
        <v>434</v>
      </c>
      <c r="S3" s="74" t="s">
        <v>434</v>
      </c>
      <c r="T3" s="74" t="s">
        <v>434</v>
      </c>
      <c r="U3" s="74" t="s">
        <v>434</v>
      </c>
      <c r="V3" s="74" t="s">
        <v>434</v>
      </c>
      <c r="W3" s="74" t="s">
        <v>434</v>
      </c>
      <c r="X3" s="74" t="s">
        <v>434</v>
      </c>
      <c r="Y3" s="74" t="s">
        <v>434</v>
      </c>
      <c r="Z3" s="74" t="s">
        <v>434</v>
      </c>
      <c r="AA3" s="74" t="s">
        <v>434</v>
      </c>
      <c r="AB3" s="107" t="s">
        <v>435</v>
      </c>
    </row>
    <row r="4" spans="1:28">
      <c r="A4" s="75" t="s">
        <v>436</v>
      </c>
      <c r="B4" s="76">
        <v>1212769.9711652701</v>
      </c>
      <c r="C4" s="76"/>
      <c r="D4" s="76" t="s">
        <v>434</v>
      </c>
      <c r="E4" s="76">
        <v>854503.30954533198</v>
      </c>
      <c r="F4" s="76">
        <v>1066957.91481184</v>
      </c>
      <c r="G4" s="76">
        <v>1077892.5577095</v>
      </c>
      <c r="H4" s="76">
        <v>1029144.62245254</v>
      </c>
      <c r="I4" s="76">
        <v>1321218.18296747</v>
      </c>
      <c r="J4" s="76">
        <v>1307115.3923682999</v>
      </c>
      <c r="K4" s="76">
        <v>1739004.8671727199</v>
      </c>
      <c r="L4" s="76">
        <v>1488974.01300154</v>
      </c>
      <c r="M4" s="76">
        <v>1422834.2587769399</v>
      </c>
      <c r="N4" s="76">
        <v>1576342.5681046499</v>
      </c>
      <c r="O4" s="76">
        <v>1212769.9711652701</v>
      </c>
      <c r="P4" s="76">
        <v>1322706.7658406</v>
      </c>
      <c r="Q4" s="76">
        <v>1482688.80396802</v>
      </c>
      <c r="R4" s="76">
        <v>1446972.3735203</v>
      </c>
      <c r="S4" s="76">
        <v>1790440.3459793599</v>
      </c>
      <c r="T4" s="76">
        <v>2555818.9450977398</v>
      </c>
      <c r="U4" s="76">
        <v>1812066.0929408199</v>
      </c>
      <c r="V4" s="76">
        <v>1599761.3868466001</v>
      </c>
      <c r="W4" s="76">
        <v>1367604.83804334</v>
      </c>
      <c r="X4" s="76">
        <v>1787685.84525892</v>
      </c>
      <c r="Y4" s="76">
        <v>1293665.21812153</v>
      </c>
      <c r="Z4" s="76">
        <v>1284144.65716102</v>
      </c>
      <c r="AA4" s="76">
        <v>1382854.50302701</v>
      </c>
      <c r="AB4" s="108">
        <v>14.024467615926101</v>
      </c>
    </row>
    <row r="5" spans="1:28">
      <c r="A5" s="77" t="s">
        <v>437</v>
      </c>
      <c r="B5" s="78">
        <v>454958.49866902898</v>
      </c>
      <c r="C5" s="78"/>
      <c r="D5" s="78" t="s">
        <v>434</v>
      </c>
      <c r="E5" s="78">
        <v>305290.562379607</v>
      </c>
      <c r="F5" s="78">
        <v>326937.73515840701</v>
      </c>
      <c r="G5" s="78">
        <v>335841.51277209597</v>
      </c>
      <c r="H5" s="78">
        <v>344344.64952810598</v>
      </c>
      <c r="I5" s="78">
        <v>364417.15726425499</v>
      </c>
      <c r="J5" s="78">
        <v>377182.69112992601</v>
      </c>
      <c r="K5" s="78">
        <v>393634.81218743999</v>
      </c>
      <c r="L5" s="78">
        <v>419664.081483318</v>
      </c>
      <c r="M5" s="78">
        <v>409753.65418355801</v>
      </c>
      <c r="N5" s="78">
        <v>424112.39761552599</v>
      </c>
      <c r="O5" s="78">
        <v>454958.49866902898</v>
      </c>
      <c r="P5" s="78">
        <v>519445.78803111397</v>
      </c>
      <c r="Q5" s="78">
        <v>551334.17160998902</v>
      </c>
      <c r="R5" s="78">
        <v>530060.23056591104</v>
      </c>
      <c r="S5" s="78">
        <v>539152.53196707997</v>
      </c>
      <c r="T5" s="78">
        <v>549955.87337132904</v>
      </c>
      <c r="U5" s="78">
        <v>535997.97760259104</v>
      </c>
      <c r="V5" s="78">
        <v>582068.28940129105</v>
      </c>
      <c r="W5" s="78">
        <v>614424.83488967095</v>
      </c>
      <c r="X5" s="78">
        <v>655567.88584136695</v>
      </c>
      <c r="Y5" s="78">
        <v>605366.87609961699</v>
      </c>
      <c r="Z5" s="78">
        <v>623126.71995242801</v>
      </c>
      <c r="AA5" s="78">
        <v>738753.39259671501</v>
      </c>
      <c r="AB5" s="109">
        <v>62.378193782053003</v>
      </c>
    </row>
    <row r="6" spans="1:28">
      <c r="A6" s="79" t="s">
        <v>438</v>
      </c>
      <c r="B6" s="80">
        <v>423726.65938340302</v>
      </c>
      <c r="C6" s="80"/>
      <c r="D6" s="80" t="s">
        <v>434</v>
      </c>
      <c r="E6" s="80">
        <v>266118.57916875498</v>
      </c>
      <c r="F6" s="80">
        <v>289554.06323850498</v>
      </c>
      <c r="G6" s="80">
        <v>299555.97787995101</v>
      </c>
      <c r="H6" s="80">
        <v>309731.17006411601</v>
      </c>
      <c r="I6" s="80">
        <v>331125.41137746198</v>
      </c>
      <c r="J6" s="80">
        <v>344685.93195609498</v>
      </c>
      <c r="K6" s="80">
        <v>362035.23028443602</v>
      </c>
      <c r="L6" s="80">
        <v>390178.71336941997</v>
      </c>
      <c r="M6" s="80">
        <v>379395.06183887197</v>
      </c>
      <c r="N6" s="80">
        <v>393914.57170886901</v>
      </c>
      <c r="O6" s="80">
        <v>423726.65938340302</v>
      </c>
      <c r="P6" s="80">
        <v>489007.41542788502</v>
      </c>
      <c r="Q6" s="80">
        <v>521913.654949577</v>
      </c>
      <c r="R6" s="80">
        <v>500846.48016093601</v>
      </c>
      <c r="S6" s="80">
        <v>510922.99315794703</v>
      </c>
      <c r="T6" s="80">
        <v>521803.44211083098</v>
      </c>
      <c r="U6" s="80">
        <v>509028.98775090399</v>
      </c>
      <c r="V6" s="80">
        <v>553962.10886684398</v>
      </c>
      <c r="W6" s="80">
        <v>586181.98447162996</v>
      </c>
      <c r="X6" s="80">
        <v>628039.26865057205</v>
      </c>
      <c r="Y6" s="80">
        <v>579834.05544136197</v>
      </c>
      <c r="Z6" s="80">
        <v>598321.63250584295</v>
      </c>
      <c r="AA6" s="80">
        <v>715444.73831924901</v>
      </c>
      <c r="AB6" s="110">
        <v>68.845816631020398</v>
      </c>
    </row>
    <row r="7" spans="1:28">
      <c r="A7" s="81" t="s">
        <v>439</v>
      </c>
      <c r="B7" s="80">
        <v>151343.85212193301</v>
      </c>
      <c r="C7" s="80"/>
      <c r="D7" s="80" t="s">
        <v>434</v>
      </c>
      <c r="E7" s="80">
        <v>84020.682568214994</v>
      </c>
      <c r="F7" s="80">
        <v>97482.915438519805</v>
      </c>
      <c r="G7" s="80">
        <v>103141.16226054099</v>
      </c>
      <c r="H7" s="80">
        <v>112599.715632393</v>
      </c>
      <c r="I7" s="80">
        <v>113756.85684401701</v>
      </c>
      <c r="J7" s="80">
        <v>120605.39262307801</v>
      </c>
      <c r="K7" s="80">
        <v>127503.234616824</v>
      </c>
      <c r="L7" s="80">
        <v>138006.12345988501</v>
      </c>
      <c r="M7" s="80">
        <v>138378.131494289</v>
      </c>
      <c r="N7" s="80">
        <v>153596.65474570301</v>
      </c>
      <c r="O7" s="80">
        <v>151343.85212193301</v>
      </c>
      <c r="P7" s="80">
        <v>183683.41205785901</v>
      </c>
      <c r="Q7" s="80">
        <v>196489.09942622701</v>
      </c>
      <c r="R7" s="80">
        <v>220434.89682943001</v>
      </c>
      <c r="S7" s="80">
        <v>226004.62137021401</v>
      </c>
      <c r="T7" s="80">
        <v>237473.73378391401</v>
      </c>
      <c r="U7" s="80">
        <v>256337.71145704601</v>
      </c>
      <c r="V7" s="80">
        <v>268562.195374362</v>
      </c>
      <c r="W7" s="80">
        <v>286868.38240402198</v>
      </c>
      <c r="X7" s="80">
        <v>297581.078621872</v>
      </c>
      <c r="Y7" s="80">
        <v>306255.82603502698</v>
      </c>
      <c r="Z7" s="80">
        <v>330585.77345323301</v>
      </c>
      <c r="AA7" s="80">
        <v>315594.42637384101</v>
      </c>
      <c r="AB7" s="110">
        <v>108.528078246334</v>
      </c>
    </row>
    <row r="8" spans="1:28">
      <c r="A8" s="81" t="s">
        <v>440</v>
      </c>
      <c r="B8" s="80">
        <v>130381.611933418</v>
      </c>
      <c r="C8" s="80"/>
      <c r="D8" s="80" t="s">
        <v>434</v>
      </c>
      <c r="E8" s="80">
        <v>72601.714608795199</v>
      </c>
      <c r="F8" s="80">
        <v>77764.401685973804</v>
      </c>
      <c r="G8" s="80">
        <v>77756.988967723199</v>
      </c>
      <c r="H8" s="80">
        <v>74356.761183503404</v>
      </c>
      <c r="I8" s="80">
        <v>88747.2629087737</v>
      </c>
      <c r="J8" s="80">
        <v>94364.873511830199</v>
      </c>
      <c r="K8" s="80">
        <v>108890.511459086</v>
      </c>
      <c r="L8" s="80">
        <v>125483.65829524701</v>
      </c>
      <c r="M8" s="80">
        <v>112184.29833608901</v>
      </c>
      <c r="N8" s="80">
        <v>104342.137031561</v>
      </c>
      <c r="O8" s="80">
        <v>130381.611933418</v>
      </c>
      <c r="P8" s="80">
        <v>140443.220277627</v>
      </c>
      <c r="Q8" s="80">
        <v>133675.24651208401</v>
      </c>
      <c r="R8" s="80">
        <v>83407.624058883594</v>
      </c>
      <c r="S8" s="80">
        <v>87733.812439349305</v>
      </c>
      <c r="T8" s="80">
        <v>98884.975832314798</v>
      </c>
      <c r="U8" s="80">
        <v>76711.623458050497</v>
      </c>
      <c r="V8" s="80">
        <v>82077.584438503705</v>
      </c>
      <c r="W8" s="80">
        <v>106518.700510426</v>
      </c>
      <c r="X8" s="80">
        <v>138294.60518126201</v>
      </c>
      <c r="Y8" s="80">
        <v>105616.319287598</v>
      </c>
      <c r="Z8" s="80">
        <v>89987.763909948306</v>
      </c>
      <c r="AA8" s="80">
        <v>206523.51928250401</v>
      </c>
      <c r="AB8" s="110">
        <v>58.399268286365697</v>
      </c>
    </row>
    <row r="9" spans="1:28">
      <c r="A9" s="81" t="s">
        <v>441</v>
      </c>
      <c r="B9" s="80">
        <v>97555.674858589802</v>
      </c>
      <c r="C9" s="80"/>
      <c r="D9" s="80" t="s">
        <v>434</v>
      </c>
      <c r="E9" s="80">
        <v>58851.2218960139</v>
      </c>
      <c r="F9" s="80">
        <v>62088.135949085699</v>
      </c>
      <c r="G9" s="80">
        <v>64582.846873104601</v>
      </c>
      <c r="H9" s="80">
        <v>67572.403886576794</v>
      </c>
      <c r="I9" s="80">
        <v>72838.471535554694</v>
      </c>
      <c r="J9" s="80">
        <v>74951.896608771494</v>
      </c>
      <c r="K9" s="80">
        <v>73151.986200584797</v>
      </c>
      <c r="L9" s="80">
        <v>74290.984713972299</v>
      </c>
      <c r="M9" s="80">
        <v>78910.865715181804</v>
      </c>
      <c r="N9" s="80">
        <v>89105.558871759204</v>
      </c>
      <c r="O9" s="80">
        <v>97555.674858589802</v>
      </c>
      <c r="P9" s="80">
        <v>117527.27872673899</v>
      </c>
      <c r="Q9" s="80">
        <v>139668.27383352199</v>
      </c>
      <c r="R9" s="80">
        <v>144534.02820854701</v>
      </c>
      <c r="S9" s="80">
        <v>144945.719663625</v>
      </c>
      <c r="T9" s="80">
        <v>130391.248602254</v>
      </c>
      <c r="U9" s="80">
        <v>127764.94994172599</v>
      </c>
      <c r="V9" s="80">
        <v>152362.83226069901</v>
      </c>
      <c r="W9" s="80">
        <v>156981.327518112</v>
      </c>
      <c r="X9" s="80">
        <v>159366.65942396101</v>
      </c>
      <c r="Y9" s="80">
        <v>134837.585551753</v>
      </c>
      <c r="Z9" s="80">
        <v>143415.21861873101</v>
      </c>
      <c r="AA9" s="80">
        <v>158339.400023914</v>
      </c>
      <c r="AB9" s="110">
        <v>62.3067035858572</v>
      </c>
    </row>
    <row r="10" spans="1:28">
      <c r="A10" s="81" t="s">
        <v>442</v>
      </c>
      <c r="B10" s="80">
        <v>44445.5204694614</v>
      </c>
      <c r="C10" s="80"/>
      <c r="D10" s="80" t="s">
        <v>434</v>
      </c>
      <c r="E10" s="80">
        <v>50644.960095731003</v>
      </c>
      <c r="F10" s="80">
        <v>52218.6101649255</v>
      </c>
      <c r="G10" s="80">
        <v>54074.979778582303</v>
      </c>
      <c r="H10" s="80">
        <v>55202.289361643503</v>
      </c>
      <c r="I10" s="80">
        <v>55782.820089116503</v>
      </c>
      <c r="J10" s="80">
        <v>54763.769212415602</v>
      </c>
      <c r="K10" s="80">
        <v>52489.498007941598</v>
      </c>
      <c r="L10" s="80">
        <v>52397.946900315597</v>
      </c>
      <c r="M10" s="80">
        <v>49921.766293313201</v>
      </c>
      <c r="N10" s="80">
        <v>46870.221059846299</v>
      </c>
      <c r="O10" s="80">
        <v>44445.5204694614</v>
      </c>
      <c r="P10" s="80">
        <v>47353.504365660003</v>
      </c>
      <c r="Q10" s="80">
        <v>52081.035177744503</v>
      </c>
      <c r="R10" s="80">
        <v>52469.931064075099</v>
      </c>
      <c r="S10" s="80">
        <v>52238.839684758699</v>
      </c>
      <c r="T10" s="80">
        <v>55053.4838923481</v>
      </c>
      <c r="U10" s="80">
        <v>48214.702894081602</v>
      </c>
      <c r="V10" s="80">
        <v>50959.496793278398</v>
      </c>
      <c r="W10" s="80">
        <v>35813.574039069601</v>
      </c>
      <c r="X10" s="80">
        <v>32796.9254234775</v>
      </c>
      <c r="Y10" s="80">
        <v>33124.3245669834</v>
      </c>
      <c r="Z10" s="80">
        <v>34332.876523930099</v>
      </c>
      <c r="AA10" s="80">
        <v>34987.392638990503</v>
      </c>
      <c r="AB10" s="110">
        <v>-21.2802724111862</v>
      </c>
    </row>
    <row r="11" spans="1:28">
      <c r="A11" s="81" t="s">
        <v>443</v>
      </c>
      <c r="B11" s="80" t="s">
        <v>444</v>
      </c>
      <c r="C11" s="80"/>
      <c r="D11" s="80" t="s">
        <v>434</v>
      </c>
      <c r="E11" s="80" t="s">
        <v>444</v>
      </c>
      <c r="F11" s="80" t="s">
        <v>444</v>
      </c>
      <c r="G11" s="80" t="s">
        <v>444</v>
      </c>
      <c r="H11" s="80" t="s">
        <v>444</v>
      </c>
      <c r="I11" s="80" t="s">
        <v>444</v>
      </c>
      <c r="J11" s="80" t="s">
        <v>444</v>
      </c>
      <c r="K11" s="80" t="s">
        <v>444</v>
      </c>
      <c r="L11" s="80" t="s">
        <v>444</v>
      </c>
      <c r="M11" s="80" t="s">
        <v>444</v>
      </c>
      <c r="N11" s="80" t="s">
        <v>444</v>
      </c>
      <c r="O11" s="80" t="s">
        <v>444</v>
      </c>
      <c r="P11" s="80" t="s">
        <v>444</v>
      </c>
      <c r="Q11" s="80" t="s">
        <v>444</v>
      </c>
      <c r="R11" s="80" t="s">
        <v>444</v>
      </c>
      <c r="S11" s="80" t="s">
        <v>444</v>
      </c>
      <c r="T11" s="80" t="s">
        <v>444</v>
      </c>
      <c r="U11" s="80" t="s">
        <v>444</v>
      </c>
      <c r="V11" s="80" t="s">
        <v>444</v>
      </c>
      <c r="W11" s="80" t="s">
        <v>444</v>
      </c>
      <c r="X11" s="80" t="s">
        <v>444</v>
      </c>
      <c r="Y11" s="80" t="s">
        <v>444</v>
      </c>
      <c r="Z11" s="80" t="s">
        <v>444</v>
      </c>
      <c r="AA11" s="80" t="s">
        <v>444</v>
      </c>
      <c r="AB11" s="110" t="s">
        <v>445</v>
      </c>
    </row>
    <row r="12" spans="1:28">
      <c r="A12" s="79" t="s">
        <v>446</v>
      </c>
      <c r="B12" s="80">
        <v>31231.839285626502</v>
      </c>
      <c r="C12" s="80"/>
      <c r="D12" s="80" t="s">
        <v>434</v>
      </c>
      <c r="E12" s="80">
        <v>39171.983210851897</v>
      </c>
      <c r="F12" s="80">
        <v>37383.671919902597</v>
      </c>
      <c r="G12" s="80">
        <v>36285.534892144598</v>
      </c>
      <c r="H12" s="80">
        <v>34613.479463989301</v>
      </c>
      <c r="I12" s="80">
        <v>33291.745886793396</v>
      </c>
      <c r="J12" s="80">
        <v>32496.7591738314</v>
      </c>
      <c r="K12" s="80">
        <v>31599.581903004098</v>
      </c>
      <c r="L12" s="80">
        <v>29485.368113898399</v>
      </c>
      <c r="M12" s="80">
        <v>30358.592344685701</v>
      </c>
      <c r="N12" s="80">
        <v>30197.825906656701</v>
      </c>
      <c r="O12" s="80">
        <v>31231.839285626502</v>
      </c>
      <c r="P12" s="80">
        <v>30438.372603229102</v>
      </c>
      <c r="Q12" s="80">
        <v>29420.516660411799</v>
      </c>
      <c r="R12" s="80">
        <v>29213.750404974999</v>
      </c>
      <c r="S12" s="80">
        <v>28229.538809133101</v>
      </c>
      <c r="T12" s="80">
        <v>28152.4312604978</v>
      </c>
      <c r="U12" s="80">
        <v>26968.989851686401</v>
      </c>
      <c r="V12" s="80">
        <v>28106.180534446899</v>
      </c>
      <c r="W12" s="80">
        <v>28242.8504180409</v>
      </c>
      <c r="X12" s="80">
        <v>27528.617190794899</v>
      </c>
      <c r="Y12" s="80">
        <v>25532.820658254899</v>
      </c>
      <c r="Z12" s="80">
        <v>24805.087446585101</v>
      </c>
      <c r="AA12" s="80">
        <v>23308.654277466601</v>
      </c>
      <c r="AB12" s="110">
        <v>-25.368935001552199</v>
      </c>
    </row>
    <row r="13" spans="1:28">
      <c r="A13" s="81" t="s">
        <v>447</v>
      </c>
      <c r="B13" s="80">
        <v>2064.8321267840001</v>
      </c>
      <c r="C13" s="80"/>
      <c r="D13" s="80" t="s">
        <v>434</v>
      </c>
      <c r="E13" s="80">
        <v>578.10994666666795</v>
      </c>
      <c r="F13" s="80">
        <v>694.42373333333296</v>
      </c>
      <c r="G13" s="80">
        <v>775.38117333333503</v>
      </c>
      <c r="H13" s="80">
        <v>857.54282666666495</v>
      </c>
      <c r="I13" s="80">
        <v>993.17048</v>
      </c>
      <c r="J13" s="80">
        <v>1142.1427466666701</v>
      </c>
      <c r="K13" s="80">
        <v>1453.98576</v>
      </c>
      <c r="L13" s="80">
        <v>1627.9680292959999</v>
      </c>
      <c r="M13" s="80">
        <v>1802.8357598719999</v>
      </c>
      <c r="N13" s="80">
        <v>1922.382224</v>
      </c>
      <c r="O13" s="80">
        <v>2064.8321267840001</v>
      </c>
      <c r="P13" s="80">
        <v>2650.9451112679699</v>
      </c>
      <c r="Q13" s="80">
        <v>2897.1244869279999</v>
      </c>
      <c r="R13" s="80">
        <v>3559.6827529759998</v>
      </c>
      <c r="S13" s="80">
        <v>3437.5576894190399</v>
      </c>
      <c r="T13" s="80">
        <v>3463.5918635616499</v>
      </c>
      <c r="U13" s="80">
        <v>3423.3081035999999</v>
      </c>
      <c r="V13" s="80">
        <v>3461.2063763278002</v>
      </c>
      <c r="W13" s="80">
        <v>4185.5281417599999</v>
      </c>
      <c r="X13" s="80">
        <v>4623.6615960712497</v>
      </c>
      <c r="Y13" s="80">
        <v>4230.2168225183996</v>
      </c>
      <c r="Z13" s="80">
        <v>4607.3828834252799</v>
      </c>
      <c r="AA13" s="80">
        <v>4243.9655604869204</v>
      </c>
      <c r="AB13" s="110">
        <v>105.535622263731</v>
      </c>
    </row>
    <row r="14" spans="1:28">
      <c r="A14" s="81" t="s">
        <v>448</v>
      </c>
      <c r="B14" s="80">
        <v>29167.007158842502</v>
      </c>
      <c r="C14" s="80"/>
      <c r="D14" s="80" t="s">
        <v>434</v>
      </c>
      <c r="E14" s="80">
        <v>38593.873264185298</v>
      </c>
      <c r="F14" s="80">
        <v>36689.248186569297</v>
      </c>
      <c r="G14" s="80">
        <v>35510.1537188113</v>
      </c>
      <c r="H14" s="80">
        <v>33755.9366373226</v>
      </c>
      <c r="I14" s="80">
        <v>32298.575406793399</v>
      </c>
      <c r="J14" s="80">
        <v>31354.616427164699</v>
      </c>
      <c r="K14" s="80">
        <v>30145.596143004099</v>
      </c>
      <c r="L14" s="80">
        <v>27857.400084602399</v>
      </c>
      <c r="M14" s="80">
        <v>28555.756584813698</v>
      </c>
      <c r="N14" s="80">
        <v>28275.4436826567</v>
      </c>
      <c r="O14" s="80">
        <v>29167.007158842502</v>
      </c>
      <c r="P14" s="80">
        <v>27787.427491961102</v>
      </c>
      <c r="Q14" s="80">
        <v>26523.3921734838</v>
      </c>
      <c r="R14" s="80">
        <v>25654.067651999001</v>
      </c>
      <c r="S14" s="80">
        <v>24791.981119714001</v>
      </c>
      <c r="T14" s="80">
        <v>24688.839396936099</v>
      </c>
      <c r="U14" s="80">
        <v>23545.681748086401</v>
      </c>
      <c r="V14" s="80">
        <v>24644.974158119101</v>
      </c>
      <c r="W14" s="80">
        <v>24057.322276280898</v>
      </c>
      <c r="X14" s="80">
        <v>22904.9555947236</v>
      </c>
      <c r="Y14" s="80">
        <v>21302.6038357365</v>
      </c>
      <c r="Z14" s="80">
        <v>20197.704563159899</v>
      </c>
      <c r="AA14" s="80">
        <v>19064.688716979701</v>
      </c>
      <c r="AB14" s="110">
        <v>-34.636116029477698</v>
      </c>
    </row>
    <row r="15" spans="1:28">
      <c r="A15" s="82" t="s">
        <v>449</v>
      </c>
      <c r="B15" s="83" t="s">
        <v>444</v>
      </c>
      <c r="C15" s="83"/>
      <c r="D15" s="83" t="s">
        <v>434</v>
      </c>
      <c r="E15" s="83" t="s">
        <v>444</v>
      </c>
      <c r="F15" s="83" t="s">
        <v>444</v>
      </c>
      <c r="G15" s="83" t="s">
        <v>444</v>
      </c>
      <c r="H15" s="83" t="s">
        <v>444</v>
      </c>
      <c r="I15" s="83" t="s">
        <v>444</v>
      </c>
      <c r="J15" s="83" t="s">
        <v>444</v>
      </c>
      <c r="K15" s="83" t="s">
        <v>444</v>
      </c>
      <c r="L15" s="83" t="s">
        <v>444</v>
      </c>
      <c r="M15" s="83" t="s">
        <v>444</v>
      </c>
      <c r="N15" s="83" t="s">
        <v>444</v>
      </c>
      <c r="O15" s="83" t="s">
        <v>444</v>
      </c>
      <c r="P15" s="83" t="s">
        <v>444</v>
      </c>
      <c r="Q15" s="83" t="s">
        <v>444</v>
      </c>
      <c r="R15" s="83" t="s">
        <v>444</v>
      </c>
      <c r="S15" s="83" t="s">
        <v>444</v>
      </c>
      <c r="T15" s="83" t="s">
        <v>444</v>
      </c>
      <c r="U15" s="83" t="s">
        <v>444</v>
      </c>
      <c r="V15" s="83" t="s">
        <v>444</v>
      </c>
      <c r="W15" s="83" t="s">
        <v>444</v>
      </c>
      <c r="X15" s="83" t="s">
        <v>444</v>
      </c>
      <c r="Y15" s="83" t="s">
        <v>444</v>
      </c>
      <c r="Z15" s="83" t="s">
        <v>444</v>
      </c>
      <c r="AA15" s="83" t="s">
        <v>444</v>
      </c>
      <c r="AB15" s="111" t="s">
        <v>445</v>
      </c>
    </row>
    <row r="16" spans="1:28">
      <c r="A16" s="84" t="s">
        <v>450</v>
      </c>
      <c r="B16" s="85">
        <v>31550.312469955501</v>
      </c>
      <c r="C16" s="85"/>
      <c r="D16" s="85" t="s">
        <v>434</v>
      </c>
      <c r="E16" s="85">
        <v>39804.941215988998</v>
      </c>
      <c r="F16" s="85">
        <v>45400.866748371103</v>
      </c>
      <c r="G16" s="85">
        <v>38575.967075971399</v>
      </c>
      <c r="H16" s="85">
        <v>38239.945748956503</v>
      </c>
      <c r="I16" s="85">
        <v>40198.477596989702</v>
      </c>
      <c r="J16" s="85">
        <v>39017.257878882701</v>
      </c>
      <c r="K16" s="85">
        <v>35457.6438438728</v>
      </c>
      <c r="L16" s="85">
        <v>33218.244982364798</v>
      </c>
      <c r="M16" s="85">
        <v>33706.746347746099</v>
      </c>
      <c r="N16" s="85">
        <v>34531.665000941102</v>
      </c>
      <c r="O16" s="85">
        <v>31550.312469955501</v>
      </c>
      <c r="P16" s="85">
        <v>32030.7636616544</v>
      </c>
      <c r="Q16" s="85">
        <v>36325.5342008441</v>
      </c>
      <c r="R16" s="85">
        <v>35874.585477120199</v>
      </c>
      <c r="S16" s="85">
        <v>44187.452126606397</v>
      </c>
      <c r="T16" s="85">
        <v>47847.228622749899</v>
      </c>
      <c r="U16" s="85">
        <v>53746.326711202797</v>
      </c>
      <c r="V16" s="85">
        <v>55845.847339683001</v>
      </c>
      <c r="W16" s="85">
        <v>56795.6884333337</v>
      </c>
      <c r="X16" s="85">
        <v>58681.565159623802</v>
      </c>
      <c r="Y16" s="85">
        <v>54974.506671595598</v>
      </c>
      <c r="Z16" s="85">
        <v>58394.109336039699</v>
      </c>
      <c r="AA16" s="85">
        <v>57361.625212254199</v>
      </c>
      <c r="AB16" s="112">
        <v>81.810006689721803</v>
      </c>
    </row>
    <row r="17" spans="1:28">
      <c r="A17" s="79" t="s">
        <v>451</v>
      </c>
      <c r="B17" s="80">
        <v>22032.077719025801</v>
      </c>
      <c r="C17" s="80"/>
      <c r="D17" s="80" t="s">
        <v>434</v>
      </c>
      <c r="E17" s="80">
        <v>28523.254123709801</v>
      </c>
      <c r="F17" s="80">
        <v>33793.422940201497</v>
      </c>
      <c r="G17" s="80">
        <v>27593.360235859</v>
      </c>
      <c r="H17" s="80">
        <v>25779.499029658498</v>
      </c>
      <c r="I17" s="80">
        <v>28457.821206425298</v>
      </c>
      <c r="J17" s="80">
        <v>26035.402409372498</v>
      </c>
      <c r="K17" s="80">
        <v>24149.5890157871</v>
      </c>
      <c r="L17" s="80">
        <v>23934.661824028601</v>
      </c>
      <c r="M17" s="80">
        <v>24049.514339463101</v>
      </c>
      <c r="N17" s="80">
        <v>22121.0368223363</v>
      </c>
      <c r="O17" s="80">
        <v>22032.077719025801</v>
      </c>
      <c r="P17" s="80">
        <v>23041.6629725975</v>
      </c>
      <c r="Q17" s="80">
        <v>25317.963111823101</v>
      </c>
      <c r="R17" s="80">
        <v>26673.623314791701</v>
      </c>
      <c r="S17" s="80">
        <v>27721.405056697698</v>
      </c>
      <c r="T17" s="80">
        <v>27848.779961664099</v>
      </c>
      <c r="U17" s="80">
        <v>30921.176236288899</v>
      </c>
      <c r="V17" s="80">
        <v>32635.4165196791</v>
      </c>
      <c r="W17" s="80">
        <v>34168.693422021403</v>
      </c>
      <c r="X17" s="80">
        <v>34332.097996349999</v>
      </c>
      <c r="Y17" s="80">
        <v>32159.320429641299</v>
      </c>
      <c r="Z17" s="80">
        <v>33620.321031881198</v>
      </c>
      <c r="AA17" s="80">
        <v>31480.0305630853</v>
      </c>
      <c r="AB17" s="110">
        <v>42.882713852723697</v>
      </c>
    </row>
    <row r="18" spans="1:28">
      <c r="A18" s="79" t="s">
        <v>452</v>
      </c>
      <c r="B18" s="80">
        <v>5502.6954189030203</v>
      </c>
      <c r="C18" s="80"/>
      <c r="D18" s="80" t="s">
        <v>434</v>
      </c>
      <c r="E18" s="80">
        <v>8210.4926801107104</v>
      </c>
      <c r="F18" s="80">
        <v>7390.0430520112004</v>
      </c>
      <c r="G18" s="80">
        <v>7821.4344473238698</v>
      </c>
      <c r="H18" s="80">
        <v>8048.6568106650802</v>
      </c>
      <c r="I18" s="80">
        <v>7396.6421319111496</v>
      </c>
      <c r="J18" s="80">
        <v>8644.6802283178204</v>
      </c>
      <c r="K18" s="80">
        <v>7135.96626153957</v>
      </c>
      <c r="L18" s="80">
        <v>5416.8605880176001</v>
      </c>
      <c r="M18" s="80">
        <v>5665.8270830709098</v>
      </c>
      <c r="N18" s="80">
        <v>5447.1985260501997</v>
      </c>
      <c r="O18" s="80">
        <v>5502.6954189030203</v>
      </c>
      <c r="P18" s="80">
        <v>5256.8015183730304</v>
      </c>
      <c r="Q18" s="80">
        <v>6127.6411143219802</v>
      </c>
      <c r="R18" s="80">
        <v>6072.8150240997102</v>
      </c>
      <c r="S18" s="80">
        <v>7129.4599731092303</v>
      </c>
      <c r="T18" s="80">
        <v>8465.8001731644508</v>
      </c>
      <c r="U18" s="80">
        <v>10123.271501614499</v>
      </c>
      <c r="V18" s="80">
        <v>10204.8177383567</v>
      </c>
      <c r="W18" s="80">
        <v>10285.083265568301</v>
      </c>
      <c r="X18" s="80">
        <v>12505.749807369</v>
      </c>
      <c r="Y18" s="80">
        <v>10784.4944319523</v>
      </c>
      <c r="Z18" s="80">
        <v>11242.9243188118</v>
      </c>
      <c r="AA18" s="80">
        <v>10335.0900724889</v>
      </c>
      <c r="AB18" s="110">
        <v>87.818683130916895</v>
      </c>
    </row>
    <row r="19" spans="1:28">
      <c r="A19" s="79" t="s">
        <v>453</v>
      </c>
      <c r="B19" s="80">
        <v>1502.413176736</v>
      </c>
      <c r="C19" s="80"/>
      <c r="D19" s="80" t="s">
        <v>434</v>
      </c>
      <c r="E19" s="80">
        <v>2147.6199153399998</v>
      </c>
      <c r="F19" s="80">
        <v>3330.24450454</v>
      </c>
      <c r="G19" s="80">
        <v>2345.7910609639998</v>
      </c>
      <c r="H19" s="80">
        <v>3298.1708527979999</v>
      </c>
      <c r="I19" s="80">
        <v>3377.4030709439999</v>
      </c>
      <c r="J19" s="80">
        <v>3344.6427189340002</v>
      </c>
      <c r="K19" s="80">
        <v>3016.3126570571999</v>
      </c>
      <c r="L19" s="80">
        <v>2643.3296681100001</v>
      </c>
      <c r="M19" s="80">
        <v>2605.8886835899998</v>
      </c>
      <c r="N19" s="80">
        <v>4339.6059292099999</v>
      </c>
      <c r="O19" s="80">
        <v>1502.413176736</v>
      </c>
      <c r="P19" s="80">
        <v>1335.20535096</v>
      </c>
      <c r="Q19" s="80">
        <v>1455.3371248266701</v>
      </c>
      <c r="R19" s="80">
        <v>1210.1746719616001</v>
      </c>
      <c r="S19" s="80">
        <v>6741.7536763636299</v>
      </c>
      <c r="T19" s="80">
        <v>7697.6392962600003</v>
      </c>
      <c r="U19" s="80">
        <v>8817.0933288600008</v>
      </c>
      <c r="V19" s="80">
        <v>9015.2159840000004</v>
      </c>
      <c r="W19" s="80">
        <v>8183.5780203000004</v>
      </c>
      <c r="X19" s="80">
        <v>7562.8786336000003</v>
      </c>
      <c r="Y19" s="80">
        <v>7927.7944716000002</v>
      </c>
      <c r="Z19" s="80">
        <v>9065.4324300000007</v>
      </c>
      <c r="AA19" s="80">
        <v>11036.980818599999</v>
      </c>
      <c r="AB19" s="110">
        <v>634.61688099527305</v>
      </c>
    </row>
    <row r="20" spans="1:28">
      <c r="A20" s="79" t="s">
        <v>454</v>
      </c>
      <c r="B20" s="80">
        <v>2424.4605061520301</v>
      </c>
      <c r="C20" s="80"/>
      <c r="D20" s="80" t="s">
        <v>434</v>
      </c>
      <c r="E20" s="80">
        <v>831.32791071158397</v>
      </c>
      <c r="F20" s="80">
        <v>803.476060254868</v>
      </c>
      <c r="G20" s="80">
        <v>734.44032238914497</v>
      </c>
      <c r="H20" s="80">
        <v>1034.34237640791</v>
      </c>
      <c r="I20" s="80">
        <v>884.83630276183999</v>
      </c>
      <c r="J20" s="80">
        <v>913.51675365556298</v>
      </c>
      <c r="K20" s="80">
        <v>1075.5106466489499</v>
      </c>
      <c r="L20" s="80">
        <v>1144.1615328754999</v>
      </c>
      <c r="M20" s="80">
        <v>1310.0570087599301</v>
      </c>
      <c r="N20" s="80">
        <v>2541.79363894685</v>
      </c>
      <c r="O20" s="80">
        <v>2424.4605061520301</v>
      </c>
      <c r="P20" s="80">
        <v>2307.1273733572102</v>
      </c>
      <c r="Q20" s="80">
        <v>3330.5309266280501</v>
      </c>
      <c r="R20" s="80">
        <v>1815.7429698030501</v>
      </c>
      <c r="S20" s="80">
        <v>2490.7563403225399</v>
      </c>
      <c r="T20" s="80">
        <v>3746.3869562765399</v>
      </c>
      <c r="U20" s="80">
        <v>3746.3869562768</v>
      </c>
      <c r="V20" s="80">
        <v>3850.7040000000002</v>
      </c>
      <c r="W20" s="80">
        <v>4016.0413333333299</v>
      </c>
      <c r="X20" s="80">
        <v>4125.9679999999998</v>
      </c>
      <c r="Y20" s="80">
        <v>3952.71066666667</v>
      </c>
      <c r="Z20" s="80">
        <v>4319.4506666666703</v>
      </c>
      <c r="AA20" s="80">
        <v>4358.0680000000002</v>
      </c>
      <c r="AB20" s="110">
        <v>79.754134535971104</v>
      </c>
    </row>
    <row r="21" spans="1:28">
      <c r="A21" s="79" t="s">
        <v>455</v>
      </c>
      <c r="B21" s="80" t="s">
        <v>456</v>
      </c>
      <c r="C21" s="80"/>
      <c r="D21" s="80" t="s">
        <v>434</v>
      </c>
      <c r="E21" s="80" t="s">
        <v>456</v>
      </c>
      <c r="F21" s="80" t="s">
        <v>456</v>
      </c>
      <c r="G21" s="80" t="s">
        <v>456</v>
      </c>
      <c r="H21" s="80" t="s">
        <v>456</v>
      </c>
      <c r="I21" s="80" t="s">
        <v>456</v>
      </c>
      <c r="J21" s="80" t="s">
        <v>456</v>
      </c>
      <c r="K21" s="80" t="s">
        <v>456</v>
      </c>
      <c r="L21" s="80" t="s">
        <v>456</v>
      </c>
      <c r="M21" s="80" t="s">
        <v>456</v>
      </c>
      <c r="N21" s="80" t="s">
        <v>456</v>
      </c>
      <c r="O21" s="80" t="s">
        <v>456</v>
      </c>
      <c r="P21" s="80" t="s">
        <v>456</v>
      </c>
      <c r="Q21" s="80" t="s">
        <v>456</v>
      </c>
      <c r="R21" s="80" t="s">
        <v>456</v>
      </c>
      <c r="S21" s="80" t="s">
        <v>456</v>
      </c>
      <c r="T21" s="80" t="s">
        <v>456</v>
      </c>
      <c r="U21" s="80" t="s">
        <v>456</v>
      </c>
      <c r="V21" s="80" t="s">
        <v>456</v>
      </c>
      <c r="W21" s="80" t="s">
        <v>456</v>
      </c>
      <c r="X21" s="80" t="s">
        <v>456</v>
      </c>
      <c r="Y21" s="80" t="s">
        <v>456</v>
      </c>
      <c r="Z21" s="80" t="s">
        <v>456</v>
      </c>
      <c r="AA21" s="80" t="s">
        <v>456</v>
      </c>
      <c r="AB21" s="110" t="s">
        <v>445</v>
      </c>
    </row>
    <row r="22" spans="1:28">
      <c r="A22" s="79" t="s">
        <v>457</v>
      </c>
      <c r="B22" s="80" t="s">
        <v>458</v>
      </c>
      <c r="C22" s="80"/>
      <c r="D22" s="80" t="s">
        <v>434</v>
      </c>
      <c r="E22" s="80" t="s">
        <v>458</v>
      </c>
      <c r="F22" s="80" t="s">
        <v>458</v>
      </c>
      <c r="G22" s="80" t="s">
        <v>458</v>
      </c>
      <c r="H22" s="80" t="s">
        <v>458</v>
      </c>
      <c r="I22" s="80" t="s">
        <v>458</v>
      </c>
      <c r="J22" s="80" t="s">
        <v>458</v>
      </c>
      <c r="K22" s="80" t="s">
        <v>458</v>
      </c>
      <c r="L22" s="80" t="s">
        <v>458</v>
      </c>
      <c r="M22" s="80" t="s">
        <v>458</v>
      </c>
      <c r="N22" s="80" t="s">
        <v>458</v>
      </c>
      <c r="O22" s="80" t="s">
        <v>458</v>
      </c>
      <c r="P22" s="80" t="s">
        <v>458</v>
      </c>
      <c r="Q22" s="80" t="s">
        <v>458</v>
      </c>
      <c r="R22" s="80" t="s">
        <v>458</v>
      </c>
      <c r="S22" s="80" t="s">
        <v>458</v>
      </c>
      <c r="T22" s="80" t="s">
        <v>458</v>
      </c>
      <c r="U22" s="80" t="s">
        <v>458</v>
      </c>
      <c r="V22" s="80" t="s">
        <v>458</v>
      </c>
      <c r="W22" s="80" t="s">
        <v>458</v>
      </c>
      <c r="X22" s="80" t="s">
        <v>458</v>
      </c>
      <c r="Y22" s="80" t="s">
        <v>458</v>
      </c>
      <c r="Z22" s="80" t="s">
        <v>458</v>
      </c>
      <c r="AA22" s="80" t="s">
        <v>458</v>
      </c>
      <c r="AB22" s="110" t="s">
        <v>445</v>
      </c>
    </row>
    <row r="23" spans="1:28">
      <c r="A23" s="79" t="s">
        <v>459</v>
      </c>
      <c r="B23" s="80" t="s">
        <v>458</v>
      </c>
      <c r="C23" s="80"/>
      <c r="D23" s="80" t="s">
        <v>434</v>
      </c>
      <c r="E23" s="80" t="s">
        <v>458</v>
      </c>
      <c r="F23" s="80" t="s">
        <v>458</v>
      </c>
      <c r="G23" s="80" t="s">
        <v>458</v>
      </c>
      <c r="H23" s="80" t="s">
        <v>458</v>
      </c>
      <c r="I23" s="80" t="s">
        <v>458</v>
      </c>
      <c r="J23" s="80" t="s">
        <v>458</v>
      </c>
      <c r="K23" s="80" t="s">
        <v>458</v>
      </c>
      <c r="L23" s="80" t="s">
        <v>458</v>
      </c>
      <c r="M23" s="80" t="s">
        <v>458</v>
      </c>
      <c r="N23" s="80" t="s">
        <v>458</v>
      </c>
      <c r="O23" s="80" t="s">
        <v>458</v>
      </c>
      <c r="P23" s="80" t="s">
        <v>458</v>
      </c>
      <c r="Q23" s="80" t="s">
        <v>458</v>
      </c>
      <c r="R23" s="80" t="s">
        <v>458</v>
      </c>
      <c r="S23" s="80" t="s">
        <v>458</v>
      </c>
      <c r="T23" s="80" t="s">
        <v>458</v>
      </c>
      <c r="U23" s="80" t="s">
        <v>458</v>
      </c>
      <c r="V23" s="80" t="s">
        <v>458</v>
      </c>
      <c r="W23" s="80" t="s">
        <v>458</v>
      </c>
      <c r="X23" s="80" t="s">
        <v>458</v>
      </c>
      <c r="Y23" s="80" t="s">
        <v>458</v>
      </c>
      <c r="Z23" s="80" t="s">
        <v>458</v>
      </c>
      <c r="AA23" s="80" t="s">
        <v>458</v>
      </c>
      <c r="AB23" s="110" t="s">
        <v>445</v>
      </c>
    </row>
    <row r="24" spans="1:28">
      <c r="A24" s="86" t="s">
        <v>460</v>
      </c>
      <c r="B24" s="87">
        <v>88.665649138660001</v>
      </c>
      <c r="C24" s="87"/>
      <c r="D24" s="87" t="s">
        <v>434</v>
      </c>
      <c r="E24" s="87">
        <v>92.246586116960003</v>
      </c>
      <c r="F24" s="87">
        <v>83.680191363559999</v>
      </c>
      <c r="G24" s="87">
        <v>80.941009435439994</v>
      </c>
      <c r="H24" s="87">
        <v>79.276679427000005</v>
      </c>
      <c r="I24" s="87">
        <v>81.774884947359993</v>
      </c>
      <c r="J24" s="87">
        <v>79.015768602760005</v>
      </c>
      <c r="K24" s="87">
        <v>80.265262839960002</v>
      </c>
      <c r="L24" s="87">
        <v>79.231369333160004</v>
      </c>
      <c r="M24" s="87">
        <v>75.459232862199997</v>
      </c>
      <c r="N24" s="87">
        <v>82.030084397799996</v>
      </c>
      <c r="O24" s="87">
        <v>88.665649138660001</v>
      </c>
      <c r="P24" s="87">
        <v>89.966446366720007</v>
      </c>
      <c r="Q24" s="87">
        <v>94.061923244314698</v>
      </c>
      <c r="R24" s="87">
        <v>102.22949646412999</v>
      </c>
      <c r="S24" s="87">
        <v>104.077080113295</v>
      </c>
      <c r="T24" s="87">
        <v>88.622235384894907</v>
      </c>
      <c r="U24" s="87">
        <v>138.39868816268901</v>
      </c>
      <c r="V24" s="87">
        <v>139.69309764715601</v>
      </c>
      <c r="W24" s="87">
        <v>142.292392110674</v>
      </c>
      <c r="X24" s="87">
        <v>154.870722304781</v>
      </c>
      <c r="Y24" s="87">
        <v>150.18667173532</v>
      </c>
      <c r="Z24" s="87">
        <v>145.98088867999999</v>
      </c>
      <c r="AA24" s="87">
        <v>151.45575808000001</v>
      </c>
      <c r="AB24" s="113">
        <v>70.816725024079602</v>
      </c>
    </row>
    <row r="25" spans="1:28">
      <c r="A25" s="88" t="s">
        <v>461</v>
      </c>
      <c r="B25" s="78">
        <v>108081.760057017</v>
      </c>
      <c r="C25" s="78"/>
      <c r="D25" s="78" t="s">
        <v>434</v>
      </c>
      <c r="E25" s="78">
        <v>107188.93315589101</v>
      </c>
      <c r="F25" s="78">
        <v>105859.595584454</v>
      </c>
      <c r="G25" s="78">
        <v>109600.090751147</v>
      </c>
      <c r="H25" s="78">
        <v>110107.612003906</v>
      </c>
      <c r="I25" s="78">
        <v>109211.915442614</v>
      </c>
      <c r="J25" s="78">
        <v>110131.55769544</v>
      </c>
      <c r="K25" s="78">
        <v>116406.150097253</v>
      </c>
      <c r="L25" s="78">
        <v>116157.542546283</v>
      </c>
      <c r="M25" s="78">
        <v>109653.420915882</v>
      </c>
      <c r="N25" s="78">
        <v>103166.843127773</v>
      </c>
      <c r="O25" s="78">
        <v>108081.760057017</v>
      </c>
      <c r="P25" s="78">
        <v>116831.566949884</v>
      </c>
      <c r="Q25" s="78">
        <v>115773.88698927499</v>
      </c>
      <c r="R25" s="78">
        <v>106566.35447154799</v>
      </c>
      <c r="S25" s="78">
        <v>113149.54289716</v>
      </c>
      <c r="T25" s="78">
        <v>128045.26279421699</v>
      </c>
      <c r="U25" s="78">
        <v>124917.831656511</v>
      </c>
      <c r="V25" s="78">
        <v>120693.911460951</v>
      </c>
      <c r="W25" s="78">
        <v>119447.172402182</v>
      </c>
      <c r="X25" s="78">
        <v>126675.15718129301</v>
      </c>
      <c r="Y25" s="78">
        <v>126936.591620671</v>
      </c>
      <c r="Z25" s="78">
        <v>140172.588907217</v>
      </c>
      <c r="AA25" s="78">
        <v>135565.84357369199</v>
      </c>
      <c r="AB25" s="109">
        <v>25.428974789248599</v>
      </c>
    </row>
    <row r="26" spans="1:28">
      <c r="A26" s="89" t="s">
        <v>462</v>
      </c>
      <c r="B26" s="80">
        <v>30014.988969237402</v>
      </c>
      <c r="C26" s="80"/>
      <c r="D26" s="80" t="s">
        <v>434</v>
      </c>
      <c r="E26" s="80">
        <v>25480.916033097801</v>
      </c>
      <c r="F26" s="80">
        <v>24255.019459230702</v>
      </c>
      <c r="G26" s="80">
        <v>26119.896730984899</v>
      </c>
      <c r="H26" s="80">
        <v>25251.300387038398</v>
      </c>
      <c r="I26" s="80">
        <v>25105.234318995899</v>
      </c>
      <c r="J26" s="80">
        <v>24980.056168097599</v>
      </c>
      <c r="K26" s="80">
        <v>25428.010917874999</v>
      </c>
      <c r="L26" s="80">
        <v>26478.867433179101</v>
      </c>
      <c r="M26" s="80">
        <v>27431.856021284399</v>
      </c>
      <c r="N26" s="80">
        <v>28358.312967539401</v>
      </c>
      <c r="O26" s="80">
        <v>30014.988969237402</v>
      </c>
      <c r="P26" s="80">
        <v>30702.8132288007</v>
      </c>
      <c r="Q26" s="80">
        <v>33069.413599611296</v>
      </c>
      <c r="R26" s="80">
        <v>27773.2041664506</v>
      </c>
      <c r="S26" s="80">
        <v>31265.645182967</v>
      </c>
      <c r="T26" s="80">
        <v>32458.092399692599</v>
      </c>
      <c r="U26" s="80">
        <v>33037.584605617601</v>
      </c>
      <c r="V26" s="80">
        <v>34028.827217816099</v>
      </c>
      <c r="W26" s="80">
        <v>33479.6642693545</v>
      </c>
      <c r="X26" s="80">
        <v>34757.626866981896</v>
      </c>
      <c r="Y26" s="80">
        <v>35233.949756554903</v>
      </c>
      <c r="Z26" s="80">
        <v>36457.443401038203</v>
      </c>
      <c r="AA26" s="80">
        <v>36720.883685121596</v>
      </c>
      <c r="AB26" s="110">
        <v>22.341819691345499</v>
      </c>
    </row>
    <row r="27" spans="1:28">
      <c r="A27" s="89" t="s">
        <v>463</v>
      </c>
      <c r="B27" s="80">
        <v>12017.228436027999</v>
      </c>
      <c r="C27" s="80"/>
      <c r="D27" s="80" t="s">
        <v>434</v>
      </c>
      <c r="E27" s="80">
        <v>9800.1027194683502</v>
      </c>
      <c r="F27" s="80">
        <v>9387.2589935818596</v>
      </c>
      <c r="G27" s="80">
        <v>10248.239572570301</v>
      </c>
      <c r="H27" s="80">
        <v>10006.4039187738</v>
      </c>
      <c r="I27" s="80">
        <v>9852.1001623454504</v>
      </c>
      <c r="J27" s="80">
        <v>9994.9803163164797</v>
      </c>
      <c r="K27" s="80">
        <v>10171.7073286169</v>
      </c>
      <c r="L27" s="80">
        <v>10655.572576009799</v>
      </c>
      <c r="M27" s="80">
        <v>10969.500470335999</v>
      </c>
      <c r="N27" s="80">
        <v>11322.7776426525</v>
      </c>
      <c r="O27" s="80">
        <v>12017.228436027999</v>
      </c>
      <c r="P27" s="80">
        <v>11833.0464170706</v>
      </c>
      <c r="Q27" s="80">
        <v>13304.9007201409</v>
      </c>
      <c r="R27" s="80">
        <v>11808.003299730601</v>
      </c>
      <c r="S27" s="80">
        <v>12987.8194303236</v>
      </c>
      <c r="T27" s="80">
        <v>13472.761547342099</v>
      </c>
      <c r="U27" s="80">
        <v>13610.3755355269</v>
      </c>
      <c r="V27" s="80">
        <v>14657.417217739099</v>
      </c>
      <c r="W27" s="80">
        <v>14630.593003210601</v>
      </c>
      <c r="X27" s="80">
        <v>15103.467525828601</v>
      </c>
      <c r="Y27" s="80">
        <v>14920.6801058417</v>
      </c>
      <c r="Z27" s="80">
        <v>15569.4898639065</v>
      </c>
      <c r="AA27" s="80">
        <v>15492.833587072901</v>
      </c>
      <c r="AB27" s="110">
        <v>28.9218530674259</v>
      </c>
    </row>
    <row r="28" spans="1:28">
      <c r="A28" s="89" t="s">
        <v>464</v>
      </c>
      <c r="B28" s="80">
        <v>34914.641863677301</v>
      </c>
      <c r="C28" s="80"/>
      <c r="D28" s="80" t="s">
        <v>434</v>
      </c>
      <c r="E28" s="80">
        <v>46243.010621793699</v>
      </c>
      <c r="F28" s="80">
        <v>46283.590607003003</v>
      </c>
      <c r="G28" s="80">
        <v>46568.661154199399</v>
      </c>
      <c r="H28" s="80">
        <v>48737.826209691899</v>
      </c>
      <c r="I28" s="80">
        <v>46439.671660104701</v>
      </c>
      <c r="J28" s="80">
        <v>47357.589304519999</v>
      </c>
      <c r="K28" s="80">
        <v>49733.393670202902</v>
      </c>
      <c r="L28" s="80">
        <v>50147.578430869798</v>
      </c>
      <c r="M28" s="80">
        <v>42105.576614752099</v>
      </c>
      <c r="N28" s="80">
        <v>31783.675052127699</v>
      </c>
      <c r="O28" s="80">
        <v>34914.641863677301</v>
      </c>
      <c r="P28" s="80">
        <v>42913.607159730796</v>
      </c>
      <c r="Q28" s="80">
        <v>35722.284823871101</v>
      </c>
      <c r="R28" s="80">
        <v>35864.401509310999</v>
      </c>
      <c r="S28" s="80">
        <v>33819.272653366403</v>
      </c>
      <c r="T28" s="80">
        <v>46450.298206947497</v>
      </c>
      <c r="U28" s="80">
        <v>45211.813772993701</v>
      </c>
      <c r="V28" s="80">
        <v>35325.488451220001</v>
      </c>
      <c r="W28" s="80">
        <v>33832.3625608519</v>
      </c>
      <c r="X28" s="80">
        <v>39506.899823601598</v>
      </c>
      <c r="Y28" s="80">
        <v>39092.542705609398</v>
      </c>
      <c r="Z28" s="80">
        <v>49766.582578480004</v>
      </c>
      <c r="AA28" s="80">
        <v>46841.585799423003</v>
      </c>
      <c r="AB28" s="110">
        <v>34.160292929006303</v>
      </c>
    </row>
    <row r="29" spans="1:28">
      <c r="A29" s="89" t="s">
        <v>465</v>
      </c>
      <c r="B29" s="80">
        <v>25586.410266644602</v>
      </c>
      <c r="C29" s="80"/>
      <c r="D29" s="80" t="s">
        <v>434</v>
      </c>
      <c r="E29" s="80">
        <v>21121.6306516146</v>
      </c>
      <c r="F29" s="80">
        <v>20990.4641961626</v>
      </c>
      <c r="G29" s="80">
        <v>21473.7297600823</v>
      </c>
      <c r="H29" s="80">
        <v>21263.436515320998</v>
      </c>
      <c r="I29" s="80">
        <v>21742.960863976099</v>
      </c>
      <c r="J29" s="80">
        <v>22086.152393618398</v>
      </c>
      <c r="K29" s="80">
        <v>22545.881469940599</v>
      </c>
      <c r="L29" s="80">
        <v>23409.244614409199</v>
      </c>
      <c r="M29" s="80">
        <v>24191.475548036098</v>
      </c>
      <c r="N29" s="80">
        <v>25061.777989010399</v>
      </c>
      <c r="O29" s="80">
        <v>25586.410266644602</v>
      </c>
      <c r="P29" s="80">
        <v>25306.5116131248</v>
      </c>
      <c r="Q29" s="80">
        <v>26662.2491702714</v>
      </c>
      <c r="R29" s="80">
        <v>25697.477784457598</v>
      </c>
      <c r="S29" s="80">
        <v>27341.838382885398</v>
      </c>
      <c r="T29" s="80">
        <v>27469.3329340444</v>
      </c>
      <c r="U29" s="80">
        <v>27118.868546925201</v>
      </c>
      <c r="V29" s="80">
        <v>30150.621846104299</v>
      </c>
      <c r="W29" s="80">
        <v>30623.076987047301</v>
      </c>
      <c r="X29" s="80">
        <v>29251.845368953502</v>
      </c>
      <c r="Y29" s="80">
        <v>30741.915583453199</v>
      </c>
      <c r="Z29" s="80">
        <v>31728.499390072</v>
      </c>
      <c r="AA29" s="80">
        <v>30146.0919961693</v>
      </c>
      <c r="AB29" s="110">
        <v>17.8207168649556</v>
      </c>
    </row>
    <row r="30" spans="1:28">
      <c r="A30" s="89" t="s">
        <v>466</v>
      </c>
      <c r="B30" s="80">
        <v>63.7082478417</v>
      </c>
      <c r="C30" s="80"/>
      <c r="D30" s="80" t="s">
        <v>434</v>
      </c>
      <c r="E30" s="80">
        <v>313.612841479238</v>
      </c>
      <c r="F30" s="80">
        <v>185.99101344885599</v>
      </c>
      <c r="G30" s="80">
        <v>462.75733695853199</v>
      </c>
      <c r="H30" s="80">
        <v>361.72527955203299</v>
      </c>
      <c r="I30" s="80">
        <v>884.31245071369199</v>
      </c>
      <c r="J30" s="80">
        <v>159.41281717746</v>
      </c>
      <c r="K30" s="80">
        <v>1602.78025298593</v>
      </c>
      <c r="L30" s="80">
        <v>82.115403187355994</v>
      </c>
      <c r="M30" s="80">
        <v>173.32590782892001</v>
      </c>
      <c r="N30" s="80">
        <v>549.16062640406801</v>
      </c>
      <c r="O30" s="80">
        <v>63.7082478417</v>
      </c>
      <c r="P30" s="80">
        <v>321.45257028935998</v>
      </c>
      <c r="Q30" s="80">
        <v>400.30452769781903</v>
      </c>
      <c r="R30" s="80">
        <v>138.595106250909</v>
      </c>
      <c r="S30" s="80">
        <v>522.347418327078</v>
      </c>
      <c r="T30" s="80">
        <v>1585.4080415861399</v>
      </c>
      <c r="U30" s="80">
        <v>43.237411210867997</v>
      </c>
      <c r="V30" s="80">
        <v>67.706605057608002</v>
      </c>
      <c r="W30" s="80">
        <v>180.33646482574801</v>
      </c>
      <c r="X30" s="80">
        <v>1117.99316134321</v>
      </c>
      <c r="Y30" s="80">
        <v>272.10454741100398</v>
      </c>
      <c r="Z30" s="80">
        <v>0.193425421959</v>
      </c>
      <c r="AA30" s="80">
        <v>156.187490784864</v>
      </c>
      <c r="AB30" s="110">
        <v>145.16054996984599</v>
      </c>
    </row>
    <row r="31" spans="1:28">
      <c r="A31" s="89" t="s">
        <v>467</v>
      </c>
      <c r="B31" s="80">
        <v>56.186221588266001</v>
      </c>
      <c r="C31" s="80"/>
      <c r="D31" s="80" t="s">
        <v>434</v>
      </c>
      <c r="E31" s="80">
        <v>2.69405747822575</v>
      </c>
      <c r="F31" s="80">
        <v>457.90277606179399</v>
      </c>
      <c r="G31" s="80">
        <v>403.03087272585202</v>
      </c>
      <c r="H31" s="80">
        <v>75.685788126066001</v>
      </c>
      <c r="I31" s="80">
        <v>739.79976698023199</v>
      </c>
      <c r="J31" s="80">
        <v>1001.57574022218</v>
      </c>
      <c r="K31" s="80">
        <v>2321.8004494803199</v>
      </c>
      <c r="L31" s="80">
        <v>685.08618539240604</v>
      </c>
      <c r="M31" s="80">
        <v>61.616911248927998</v>
      </c>
      <c r="N31" s="80">
        <v>675.04939103862</v>
      </c>
      <c r="O31" s="80">
        <v>56.186221588266001</v>
      </c>
      <c r="P31" s="80">
        <v>261.96565453406299</v>
      </c>
      <c r="Q31" s="80">
        <v>1224.4948463496701</v>
      </c>
      <c r="R31" s="80">
        <v>31.550427014450101</v>
      </c>
      <c r="S31" s="80">
        <v>1564.29626195683</v>
      </c>
      <c r="T31" s="80">
        <v>828.82946327047296</v>
      </c>
      <c r="U31" s="80">
        <v>161.29608456976999</v>
      </c>
      <c r="V31" s="80">
        <v>49.688156347060499</v>
      </c>
      <c r="W31" s="80">
        <v>145.87604355865801</v>
      </c>
      <c r="X31" s="80">
        <v>911.70446791704001</v>
      </c>
      <c r="Y31" s="80">
        <v>13.802881800582</v>
      </c>
      <c r="Z31" s="80">
        <v>8.2265982985305008</v>
      </c>
      <c r="AA31" s="80">
        <v>1.8268104540000001</v>
      </c>
      <c r="AB31" s="110">
        <v>-96.748650465612499</v>
      </c>
    </row>
    <row r="32" spans="1:28">
      <c r="A32" s="90" t="s">
        <v>468</v>
      </c>
      <c r="B32" s="83">
        <v>1235.7531853333301</v>
      </c>
      <c r="C32" s="83"/>
      <c r="D32" s="83" t="s">
        <v>434</v>
      </c>
      <c r="E32" s="83">
        <v>791.63246066666704</v>
      </c>
      <c r="F32" s="83">
        <v>847.00034466666705</v>
      </c>
      <c r="G32" s="83">
        <v>886.54384866666703</v>
      </c>
      <c r="H32" s="83">
        <v>863.8187987</v>
      </c>
      <c r="I32" s="83">
        <v>912.02716366666698</v>
      </c>
      <c r="J32" s="83">
        <v>941.59808599999997</v>
      </c>
      <c r="K32" s="83">
        <v>939.70304999999996</v>
      </c>
      <c r="L32" s="83">
        <v>983.77422000000001</v>
      </c>
      <c r="M32" s="83">
        <v>1045.313412</v>
      </c>
      <c r="N32" s="83">
        <v>1174.81359233333</v>
      </c>
      <c r="O32" s="83">
        <v>1235.7531853333301</v>
      </c>
      <c r="P32" s="83">
        <v>1294.2945729999999</v>
      </c>
      <c r="Q32" s="83">
        <v>1322.5177679999999</v>
      </c>
      <c r="R32" s="83">
        <v>1427.471045</v>
      </c>
      <c r="S32" s="83">
        <v>1552.17634</v>
      </c>
      <c r="T32" s="83">
        <v>1745.62102</v>
      </c>
      <c r="U32" s="83">
        <v>1813.544733</v>
      </c>
      <c r="V32" s="83">
        <v>2036.4792066666701</v>
      </c>
      <c r="W32" s="83">
        <v>2158.2089099999998</v>
      </c>
      <c r="X32" s="83">
        <v>2193.5875866666702</v>
      </c>
      <c r="Y32" s="83">
        <v>2391.4366666666701</v>
      </c>
      <c r="Z32" s="83">
        <v>2347.4284166666698</v>
      </c>
      <c r="AA32" s="83">
        <v>2159.2241146666702</v>
      </c>
      <c r="AB32" s="111">
        <v>74.729399065578306</v>
      </c>
    </row>
    <row r="33" spans="1:28">
      <c r="A33" s="90" t="s">
        <v>469</v>
      </c>
      <c r="B33" s="83">
        <v>4192.8428666666696</v>
      </c>
      <c r="C33" s="83"/>
      <c r="D33" s="83" t="s">
        <v>434</v>
      </c>
      <c r="E33" s="83">
        <v>3435.3337702928102</v>
      </c>
      <c r="F33" s="83">
        <v>3452.36819429876</v>
      </c>
      <c r="G33" s="83">
        <v>3437.2314749593302</v>
      </c>
      <c r="H33" s="83">
        <v>3547.4151067031798</v>
      </c>
      <c r="I33" s="83">
        <v>3535.8090558312301</v>
      </c>
      <c r="J33" s="83">
        <v>3610.1928694879598</v>
      </c>
      <c r="K33" s="83">
        <v>3662.8729581509001</v>
      </c>
      <c r="L33" s="83">
        <v>3715.30368323516</v>
      </c>
      <c r="M33" s="83">
        <v>3674.7560303959599</v>
      </c>
      <c r="N33" s="83">
        <v>4241.2758666666696</v>
      </c>
      <c r="O33" s="83">
        <v>4192.8428666666696</v>
      </c>
      <c r="P33" s="83">
        <v>4197.8757333333297</v>
      </c>
      <c r="Q33" s="83">
        <v>4067.7215333333302</v>
      </c>
      <c r="R33" s="83">
        <v>3825.6511333333301</v>
      </c>
      <c r="S33" s="83">
        <v>4096.1472273333302</v>
      </c>
      <c r="T33" s="83">
        <v>4034.91918133333</v>
      </c>
      <c r="U33" s="83">
        <v>3921.1109666666698</v>
      </c>
      <c r="V33" s="83">
        <v>4377.6827599999997</v>
      </c>
      <c r="W33" s="83">
        <v>4397.0541633333296</v>
      </c>
      <c r="X33" s="83">
        <v>3832.0323800000001</v>
      </c>
      <c r="Y33" s="83">
        <v>4270.1593733333302</v>
      </c>
      <c r="Z33" s="83">
        <v>4294.7252333333299</v>
      </c>
      <c r="AA33" s="83">
        <v>4047.21009</v>
      </c>
      <c r="AB33" s="111">
        <v>-3.47336595474298</v>
      </c>
    </row>
    <row r="34" spans="1:28">
      <c r="A34" s="90" t="s">
        <v>470</v>
      </c>
      <c r="B34" s="83" t="s">
        <v>471</v>
      </c>
      <c r="C34" s="83"/>
      <c r="D34" s="83" t="s">
        <v>434</v>
      </c>
      <c r="E34" s="83" t="s">
        <v>471</v>
      </c>
      <c r="F34" s="83" t="s">
        <v>471</v>
      </c>
      <c r="G34" s="83" t="s">
        <v>471</v>
      </c>
      <c r="H34" s="83" t="s">
        <v>471</v>
      </c>
      <c r="I34" s="83" t="s">
        <v>471</v>
      </c>
      <c r="J34" s="83" t="s">
        <v>471</v>
      </c>
      <c r="K34" s="83" t="s">
        <v>471</v>
      </c>
      <c r="L34" s="83" t="s">
        <v>471</v>
      </c>
      <c r="M34" s="83" t="s">
        <v>471</v>
      </c>
      <c r="N34" s="83" t="s">
        <v>471</v>
      </c>
      <c r="O34" s="83" t="s">
        <v>471</v>
      </c>
      <c r="P34" s="83" t="s">
        <v>471</v>
      </c>
      <c r="Q34" s="83" t="s">
        <v>471</v>
      </c>
      <c r="R34" s="83" t="s">
        <v>471</v>
      </c>
      <c r="S34" s="83" t="s">
        <v>471</v>
      </c>
      <c r="T34" s="83" t="s">
        <v>471</v>
      </c>
      <c r="U34" s="83" t="s">
        <v>471</v>
      </c>
      <c r="V34" s="83" t="s">
        <v>471</v>
      </c>
      <c r="W34" s="83" t="s">
        <v>471</v>
      </c>
      <c r="X34" s="83" t="s">
        <v>471</v>
      </c>
      <c r="Y34" s="83" t="s">
        <v>471</v>
      </c>
      <c r="Z34" s="83" t="s">
        <v>471</v>
      </c>
      <c r="AA34" s="83" t="s">
        <v>471</v>
      </c>
      <c r="AB34" s="111" t="s">
        <v>445</v>
      </c>
    </row>
    <row r="35" spans="1:28">
      <c r="A35" s="91" t="s">
        <v>472</v>
      </c>
      <c r="B35" s="83" t="s">
        <v>473</v>
      </c>
      <c r="C35" s="83"/>
      <c r="D35" s="83" t="s">
        <v>434</v>
      </c>
      <c r="E35" s="83" t="s">
        <v>473</v>
      </c>
      <c r="F35" s="83" t="s">
        <v>473</v>
      </c>
      <c r="G35" s="83" t="s">
        <v>473</v>
      </c>
      <c r="H35" s="83" t="s">
        <v>473</v>
      </c>
      <c r="I35" s="83" t="s">
        <v>473</v>
      </c>
      <c r="J35" s="83" t="s">
        <v>473</v>
      </c>
      <c r="K35" s="83" t="s">
        <v>473</v>
      </c>
      <c r="L35" s="83" t="s">
        <v>473</v>
      </c>
      <c r="M35" s="83" t="s">
        <v>473</v>
      </c>
      <c r="N35" s="83" t="s">
        <v>473</v>
      </c>
      <c r="O35" s="83" t="s">
        <v>473</v>
      </c>
      <c r="P35" s="83" t="s">
        <v>473</v>
      </c>
      <c r="Q35" s="83" t="s">
        <v>473</v>
      </c>
      <c r="R35" s="83" t="s">
        <v>473</v>
      </c>
      <c r="S35" s="83" t="s">
        <v>473</v>
      </c>
      <c r="T35" s="83" t="s">
        <v>473</v>
      </c>
      <c r="U35" s="83" t="s">
        <v>473</v>
      </c>
      <c r="V35" s="83" t="s">
        <v>473</v>
      </c>
      <c r="W35" s="83" t="s">
        <v>473</v>
      </c>
      <c r="X35" s="83" t="s">
        <v>473</v>
      </c>
      <c r="Y35" s="83" t="s">
        <v>473</v>
      </c>
      <c r="Z35" s="83" t="s">
        <v>473</v>
      </c>
      <c r="AA35" s="83" t="s">
        <v>473</v>
      </c>
      <c r="AB35" s="111" t="s">
        <v>445</v>
      </c>
    </row>
    <row r="36" spans="1:28">
      <c r="A36" s="88" t="s">
        <v>474</v>
      </c>
      <c r="B36" s="85">
        <v>529522.16848866199</v>
      </c>
      <c r="C36" s="85"/>
      <c r="D36" s="85" t="s">
        <v>434</v>
      </c>
      <c r="E36" s="85">
        <v>342991.30695906701</v>
      </c>
      <c r="F36" s="85">
        <v>526510.69294823403</v>
      </c>
      <c r="G36" s="85">
        <v>528811.926504103</v>
      </c>
      <c r="H36" s="85">
        <v>468190.94707430003</v>
      </c>
      <c r="I36" s="85">
        <v>738290.15628623101</v>
      </c>
      <c r="J36" s="85">
        <v>709681.07149147301</v>
      </c>
      <c r="K36" s="85">
        <v>1115499.7715787301</v>
      </c>
      <c r="L36" s="85">
        <v>842292.08547675796</v>
      </c>
      <c r="M36" s="85">
        <v>791663.54867389298</v>
      </c>
      <c r="N36" s="85">
        <v>933200.196459951</v>
      </c>
      <c r="O36" s="85">
        <v>529522.16848866199</v>
      </c>
      <c r="P36" s="85">
        <v>568222.78661515994</v>
      </c>
      <c r="Q36" s="85">
        <v>690812.19146017602</v>
      </c>
      <c r="R36" s="85">
        <v>679395.32947237894</v>
      </c>
      <c r="S36" s="85">
        <v>995843.70242115494</v>
      </c>
      <c r="T36" s="85">
        <v>1730275.9043259099</v>
      </c>
      <c r="U36" s="85">
        <v>993447.11408688698</v>
      </c>
      <c r="V36" s="85">
        <v>727593.72965622297</v>
      </c>
      <c r="W36" s="85">
        <v>455631.42753808998</v>
      </c>
      <c r="X36" s="85">
        <v>818653.98929634702</v>
      </c>
      <c r="Y36" s="85">
        <v>375876.73608494701</v>
      </c>
      <c r="Z36" s="85">
        <v>326280.55155498203</v>
      </c>
      <c r="AA36" s="85">
        <v>312311.57081196998</v>
      </c>
      <c r="AB36" s="112">
        <v>-41.020114095816602</v>
      </c>
    </row>
    <row r="37" spans="1:28">
      <c r="A37" s="89" t="s">
        <v>475</v>
      </c>
      <c r="B37" s="80">
        <v>-318601.10587411199</v>
      </c>
      <c r="C37" s="80"/>
      <c r="D37" s="80" t="s">
        <v>434</v>
      </c>
      <c r="E37" s="80">
        <v>-208730.58750085899</v>
      </c>
      <c r="F37" s="80">
        <v>-247406.713887644</v>
      </c>
      <c r="G37" s="80">
        <v>-257626.32617765601</v>
      </c>
      <c r="H37" s="80">
        <v>-249868.31063853501</v>
      </c>
      <c r="I37" s="80">
        <v>-225460.260425763</v>
      </c>
      <c r="J37" s="80">
        <v>-257939.54629524099</v>
      </c>
      <c r="K37" s="80">
        <v>-166804.97693675599</v>
      </c>
      <c r="L37" s="80">
        <v>-257726.854076421</v>
      </c>
      <c r="M37" s="80">
        <v>-278663.61982778599</v>
      </c>
      <c r="N37" s="80">
        <v>-273724.63690938102</v>
      </c>
      <c r="O37" s="80">
        <v>-318601.10587411199</v>
      </c>
      <c r="P37" s="80">
        <v>-315458.899258263</v>
      </c>
      <c r="Q37" s="80">
        <v>-318231.45405276801</v>
      </c>
      <c r="R37" s="80">
        <v>-311602.77643829002</v>
      </c>
      <c r="S37" s="80">
        <v>-250696.59360214599</v>
      </c>
      <c r="T37" s="80">
        <v>-204736.872664439</v>
      </c>
      <c r="U37" s="80">
        <v>-296674.77137854201</v>
      </c>
      <c r="V37" s="80">
        <v>-300906.57873824699</v>
      </c>
      <c r="W37" s="80">
        <v>-267220.79045788798</v>
      </c>
      <c r="X37" s="80">
        <v>-240151.28151117201</v>
      </c>
      <c r="Y37" s="80">
        <v>-244854.82827454901</v>
      </c>
      <c r="Z37" s="80">
        <v>-253719.10291273301</v>
      </c>
      <c r="AA37" s="80">
        <v>-259351.79677668001</v>
      </c>
      <c r="AB37" s="110">
        <v>-18.596705411575901</v>
      </c>
    </row>
    <row r="38" spans="1:28">
      <c r="A38" s="89" t="s">
        <v>476</v>
      </c>
      <c r="B38" s="80">
        <v>518969.00634364499</v>
      </c>
      <c r="C38" s="80"/>
      <c r="D38" s="80" t="s">
        <v>434</v>
      </c>
      <c r="E38" s="80">
        <v>422929.36668175599</v>
      </c>
      <c r="F38" s="80">
        <v>524773.12312814198</v>
      </c>
      <c r="G38" s="80">
        <v>477026.24956665101</v>
      </c>
      <c r="H38" s="80">
        <v>471381.43443085899</v>
      </c>
      <c r="I38" s="80">
        <v>566122.32780535205</v>
      </c>
      <c r="J38" s="80">
        <v>589445.49291239295</v>
      </c>
      <c r="K38" s="80">
        <v>625560.44802535104</v>
      </c>
      <c r="L38" s="80">
        <v>737868.75778642995</v>
      </c>
      <c r="M38" s="80">
        <v>726973.27242990094</v>
      </c>
      <c r="N38" s="80">
        <v>757321.96224589599</v>
      </c>
      <c r="O38" s="80">
        <v>518969.00634364499</v>
      </c>
      <c r="P38" s="80">
        <v>541708.73086880101</v>
      </c>
      <c r="Q38" s="80">
        <v>576009.13478372805</v>
      </c>
      <c r="R38" s="80">
        <v>537234.73457348102</v>
      </c>
      <c r="S38" s="80">
        <v>710241.996920784</v>
      </c>
      <c r="T38" s="80">
        <v>932429.81084097596</v>
      </c>
      <c r="U38" s="80">
        <v>901127.35747533001</v>
      </c>
      <c r="V38" s="80">
        <v>683312.38323380298</v>
      </c>
      <c r="W38" s="80">
        <v>419503.06101158599</v>
      </c>
      <c r="X38" s="80">
        <v>532266.83235283697</v>
      </c>
      <c r="Y38" s="80">
        <v>460690.74476881197</v>
      </c>
      <c r="Z38" s="80">
        <v>422443.61573050701</v>
      </c>
      <c r="AA38" s="80">
        <v>418000.86506318202</v>
      </c>
      <c r="AB38" s="110">
        <v>-19.4555243273246</v>
      </c>
    </row>
    <row r="39" spans="1:28">
      <c r="A39" s="89" t="s">
        <v>477</v>
      </c>
      <c r="B39" s="80">
        <v>199367.45362019099</v>
      </c>
      <c r="C39" s="80"/>
      <c r="D39" s="80" t="s">
        <v>434</v>
      </c>
      <c r="E39" s="80">
        <v>112547.16203481</v>
      </c>
      <c r="F39" s="80">
        <v>202188.13773421</v>
      </c>
      <c r="G39" s="80">
        <v>259408.808668279</v>
      </c>
      <c r="H39" s="80">
        <v>198893.63611617201</v>
      </c>
      <c r="I39" s="80">
        <v>302591.98228422902</v>
      </c>
      <c r="J39" s="80">
        <v>284435.38339660101</v>
      </c>
      <c r="K39" s="80">
        <v>559391.54452263203</v>
      </c>
      <c r="L39" s="80">
        <v>258607.421271926</v>
      </c>
      <c r="M39" s="80">
        <v>238366.47613030599</v>
      </c>
      <c r="N39" s="80">
        <v>343259.85972379398</v>
      </c>
      <c r="O39" s="80">
        <v>199367.45362019099</v>
      </c>
      <c r="P39" s="80">
        <v>209429.81391520399</v>
      </c>
      <c r="Q39" s="80">
        <v>289108.849238233</v>
      </c>
      <c r="R39" s="80">
        <v>213196.71437336801</v>
      </c>
      <c r="S39" s="80">
        <v>310857.69700503501</v>
      </c>
      <c r="T39" s="80">
        <v>315611.33625476598</v>
      </c>
      <c r="U39" s="80">
        <v>166548.782835591</v>
      </c>
      <c r="V39" s="80">
        <v>199905.548548697</v>
      </c>
      <c r="W39" s="80">
        <v>175035.317012963</v>
      </c>
      <c r="X39" s="80">
        <v>210023.185620904</v>
      </c>
      <c r="Y39" s="80">
        <v>76179.607177116603</v>
      </c>
      <c r="Z39" s="80">
        <v>71563.063933012498</v>
      </c>
      <c r="AA39" s="80">
        <v>87363.538353161697</v>
      </c>
      <c r="AB39" s="110">
        <v>-56.179638769126697</v>
      </c>
    </row>
    <row r="40" spans="1:28">
      <c r="A40" s="89" t="s">
        <v>478</v>
      </c>
      <c r="B40" s="80">
        <v>608.643430653819</v>
      </c>
      <c r="C40" s="80"/>
      <c r="D40" s="80" t="s">
        <v>434</v>
      </c>
      <c r="E40" s="80">
        <v>0.94218553967999696</v>
      </c>
      <c r="F40" s="80">
        <v>1041.2805874568101</v>
      </c>
      <c r="G40" s="80">
        <v>3967.9833083958201</v>
      </c>
      <c r="H40" s="80">
        <v>1625.7615673008099</v>
      </c>
      <c r="I40" s="80">
        <v>2962.82633619528</v>
      </c>
      <c r="J40" s="80">
        <v>1619.6190108304099</v>
      </c>
      <c r="K40" s="80">
        <v>5152.7979254882002</v>
      </c>
      <c r="L40" s="80">
        <v>378.429772408948</v>
      </c>
      <c r="M40" s="80">
        <v>813.79935201412002</v>
      </c>
      <c r="N40" s="80">
        <v>1491.1808487519199</v>
      </c>
      <c r="O40" s="80">
        <v>608.643430653819</v>
      </c>
      <c r="P40" s="80">
        <v>1205.94297271348</v>
      </c>
      <c r="Q40" s="80">
        <v>856.07592127122496</v>
      </c>
      <c r="R40" s="80">
        <v>161.79703407109201</v>
      </c>
      <c r="S40" s="80">
        <v>1524.08281516944</v>
      </c>
      <c r="T40" s="80">
        <v>3242.6553988492801</v>
      </c>
      <c r="U40" s="80">
        <v>1369.70796054471</v>
      </c>
      <c r="V40" s="80">
        <v>153.66220946621999</v>
      </c>
      <c r="W40" s="80">
        <v>649.96006452795098</v>
      </c>
      <c r="X40" s="80">
        <v>3855.3713913669799</v>
      </c>
      <c r="Y40" s="80">
        <v>861.92367513945305</v>
      </c>
      <c r="Z40" s="80">
        <v>38.1491159350185</v>
      </c>
      <c r="AA40" s="80">
        <v>21.2579991567608</v>
      </c>
      <c r="AB40" s="110">
        <v>-96.507314778058998</v>
      </c>
    </row>
    <row r="41" spans="1:28">
      <c r="A41" s="89" t="s">
        <v>479</v>
      </c>
      <c r="B41" s="80">
        <v>3540.3180866079801</v>
      </c>
      <c r="C41" s="80"/>
      <c r="D41" s="80" t="s">
        <v>434</v>
      </c>
      <c r="E41" s="80">
        <v>746.07041877484801</v>
      </c>
      <c r="F41" s="80">
        <v>3826.1467817631501</v>
      </c>
      <c r="G41" s="80">
        <v>3832.5830973638799</v>
      </c>
      <c r="H41" s="80">
        <v>3838.1182569150501</v>
      </c>
      <c r="I41" s="80">
        <v>2717.6800243357102</v>
      </c>
      <c r="J41" s="80">
        <v>2731.7329082665501</v>
      </c>
      <c r="K41" s="80">
        <v>2745.33131201989</v>
      </c>
      <c r="L41" s="80">
        <v>2258.8033842089299</v>
      </c>
      <c r="M41" s="80">
        <v>2272.8733616027698</v>
      </c>
      <c r="N41" s="80">
        <v>2286.8247815544701</v>
      </c>
      <c r="O41" s="80">
        <v>3540.3180866079801</v>
      </c>
      <c r="P41" s="80">
        <v>3540.8616367126501</v>
      </c>
      <c r="Q41" s="80">
        <v>2269.9594300744702</v>
      </c>
      <c r="R41" s="80">
        <v>2147.7598424768498</v>
      </c>
      <c r="S41" s="80">
        <v>18000.971014069601</v>
      </c>
      <c r="T41" s="80">
        <v>44407.680095878</v>
      </c>
      <c r="U41" s="80">
        <v>53171.160620755298</v>
      </c>
      <c r="V41" s="80">
        <v>54435.714617543199</v>
      </c>
      <c r="W41" s="80">
        <v>36667.896939977203</v>
      </c>
      <c r="X41" s="80">
        <v>1602.26177767684</v>
      </c>
      <c r="Y41" s="80">
        <v>1146.5351230072599</v>
      </c>
      <c r="Z41" s="80">
        <v>9277.0941605756598</v>
      </c>
      <c r="AA41" s="80">
        <v>1994.7110375365801</v>
      </c>
      <c r="AB41" s="110">
        <v>-43.657293250513298</v>
      </c>
    </row>
    <row r="42" spans="1:28">
      <c r="A42" s="89" t="s">
        <v>480</v>
      </c>
      <c r="B42" s="80">
        <v>125637.852881675</v>
      </c>
      <c r="C42" s="80"/>
      <c r="D42" s="80" t="s">
        <v>434</v>
      </c>
      <c r="E42" s="80">
        <v>15498.353139045799</v>
      </c>
      <c r="F42" s="80">
        <v>42088.718604306501</v>
      </c>
      <c r="G42" s="80">
        <v>42202.628041068601</v>
      </c>
      <c r="H42" s="80">
        <v>42320.307341588297</v>
      </c>
      <c r="I42" s="80">
        <v>89355.6002618809</v>
      </c>
      <c r="J42" s="80">
        <v>89388.389558622701</v>
      </c>
      <c r="K42" s="80">
        <v>89454.626729997995</v>
      </c>
      <c r="L42" s="80">
        <v>100905.52733820501</v>
      </c>
      <c r="M42" s="80">
        <v>101900.747227856</v>
      </c>
      <c r="N42" s="80">
        <v>102565.005769335</v>
      </c>
      <c r="O42" s="80">
        <v>125637.852881675</v>
      </c>
      <c r="P42" s="80">
        <v>127796.33647999199</v>
      </c>
      <c r="Q42" s="80">
        <v>140799.62613963601</v>
      </c>
      <c r="R42" s="80">
        <v>238257.100087272</v>
      </c>
      <c r="S42" s="80">
        <v>205915.548268243</v>
      </c>
      <c r="T42" s="80">
        <v>639321.29439987498</v>
      </c>
      <c r="U42" s="80">
        <v>167904.87657320799</v>
      </c>
      <c r="V42" s="80">
        <v>90692.999784960193</v>
      </c>
      <c r="W42" s="80">
        <v>90995.982966923693</v>
      </c>
      <c r="X42" s="80">
        <v>311057.619664734</v>
      </c>
      <c r="Y42" s="80">
        <v>81852.753615420894</v>
      </c>
      <c r="Z42" s="80">
        <v>76677.7315276851</v>
      </c>
      <c r="AA42" s="80">
        <v>64282.995135613201</v>
      </c>
      <c r="AB42" s="110">
        <v>-48.834691407728599</v>
      </c>
    </row>
    <row r="43" spans="1:28">
      <c r="A43" s="89" t="s">
        <v>481</v>
      </c>
      <c r="B43" s="83" t="s">
        <v>444</v>
      </c>
      <c r="C43" s="83"/>
      <c r="D43" s="83" t="s">
        <v>434</v>
      </c>
      <c r="E43" s="83" t="s">
        <v>444</v>
      </c>
      <c r="F43" s="83" t="s">
        <v>444</v>
      </c>
      <c r="G43" s="83" t="s">
        <v>444</v>
      </c>
      <c r="H43" s="83" t="s">
        <v>444</v>
      </c>
      <c r="I43" s="83" t="s">
        <v>444</v>
      </c>
      <c r="J43" s="83" t="s">
        <v>444</v>
      </c>
      <c r="K43" s="83" t="s">
        <v>444</v>
      </c>
      <c r="L43" s="83" t="s">
        <v>444</v>
      </c>
      <c r="M43" s="83" t="s">
        <v>444</v>
      </c>
      <c r="N43" s="83" t="s">
        <v>444</v>
      </c>
      <c r="O43" s="83" t="s">
        <v>444</v>
      </c>
      <c r="P43" s="83" t="s">
        <v>444</v>
      </c>
      <c r="Q43" s="83" t="s">
        <v>444</v>
      </c>
      <c r="R43" s="83" t="s">
        <v>444</v>
      </c>
      <c r="S43" s="83" t="s">
        <v>444</v>
      </c>
      <c r="T43" s="83" t="s">
        <v>444</v>
      </c>
      <c r="U43" s="83" t="s">
        <v>444</v>
      </c>
      <c r="V43" s="83" t="s">
        <v>444</v>
      </c>
      <c r="W43" s="83" t="s">
        <v>444</v>
      </c>
      <c r="X43" s="83" t="s">
        <v>444</v>
      </c>
      <c r="Y43" s="83" t="s">
        <v>444</v>
      </c>
      <c r="Z43" s="83" t="s">
        <v>444</v>
      </c>
      <c r="AA43" s="83" t="s">
        <v>444</v>
      </c>
      <c r="AB43" s="111" t="s">
        <v>445</v>
      </c>
    </row>
    <row r="44" spans="1:28">
      <c r="A44" s="91" t="s">
        <v>482</v>
      </c>
      <c r="B44" s="87" t="s">
        <v>483</v>
      </c>
      <c r="C44" s="87"/>
      <c r="D44" s="87" t="s">
        <v>434</v>
      </c>
      <c r="E44" s="87" t="s">
        <v>483</v>
      </c>
      <c r="F44" s="87" t="s">
        <v>483</v>
      </c>
      <c r="G44" s="87" t="s">
        <v>483</v>
      </c>
      <c r="H44" s="87" t="s">
        <v>483</v>
      </c>
      <c r="I44" s="87" t="s">
        <v>483</v>
      </c>
      <c r="J44" s="87" t="s">
        <v>483</v>
      </c>
      <c r="K44" s="87" t="s">
        <v>483</v>
      </c>
      <c r="L44" s="87" t="s">
        <v>483</v>
      </c>
      <c r="M44" s="87" t="s">
        <v>483</v>
      </c>
      <c r="N44" s="87" t="s">
        <v>483</v>
      </c>
      <c r="O44" s="87" t="s">
        <v>483</v>
      </c>
      <c r="P44" s="87" t="s">
        <v>483</v>
      </c>
      <c r="Q44" s="87" t="s">
        <v>483</v>
      </c>
      <c r="R44" s="87" t="s">
        <v>483</v>
      </c>
      <c r="S44" s="87" t="s">
        <v>483</v>
      </c>
      <c r="T44" s="87" t="s">
        <v>483</v>
      </c>
      <c r="U44" s="87" t="s">
        <v>483</v>
      </c>
      <c r="V44" s="87" t="s">
        <v>483</v>
      </c>
      <c r="W44" s="87" t="s">
        <v>483</v>
      </c>
      <c r="X44" s="87" t="s">
        <v>483</v>
      </c>
      <c r="Y44" s="87" t="s">
        <v>483</v>
      </c>
      <c r="Z44" s="87" t="s">
        <v>483</v>
      </c>
      <c r="AA44" s="87" t="s">
        <v>483</v>
      </c>
      <c r="AB44" s="113" t="s">
        <v>445</v>
      </c>
    </row>
    <row r="45" spans="1:28">
      <c r="A45" s="88" t="s">
        <v>484</v>
      </c>
      <c r="B45" s="78">
        <v>88657.231480602597</v>
      </c>
      <c r="C45" s="78"/>
      <c r="D45" s="78" t="s">
        <v>434</v>
      </c>
      <c r="E45" s="78">
        <v>59227.565834777299</v>
      </c>
      <c r="F45" s="78">
        <v>62249.024372369699</v>
      </c>
      <c r="G45" s="78">
        <v>65063.0606061859</v>
      </c>
      <c r="H45" s="78">
        <v>68261.468097273901</v>
      </c>
      <c r="I45" s="78">
        <v>69100.476377384504</v>
      </c>
      <c r="J45" s="78">
        <v>71102.814172581406</v>
      </c>
      <c r="K45" s="78">
        <v>78006.489465426304</v>
      </c>
      <c r="L45" s="78">
        <v>77642.058512817704</v>
      </c>
      <c r="M45" s="78">
        <v>78056.888655860996</v>
      </c>
      <c r="N45" s="78">
        <v>81331.465900458497</v>
      </c>
      <c r="O45" s="78">
        <v>88657.231480602597</v>
      </c>
      <c r="P45" s="78">
        <v>86175.860582791895</v>
      </c>
      <c r="Q45" s="78">
        <v>88443.019707739193</v>
      </c>
      <c r="R45" s="78">
        <v>95075.873533342106</v>
      </c>
      <c r="S45" s="78">
        <v>98107.116567358404</v>
      </c>
      <c r="T45" s="78">
        <v>99694.675983540103</v>
      </c>
      <c r="U45" s="78">
        <v>103956.842883629</v>
      </c>
      <c r="V45" s="78">
        <v>113559.60898845299</v>
      </c>
      <c r="W45" s="78">
        <v>121305.71478006399</v>
      </c>
      <c r="X45" s="78">
        <v>128107.247780292</v>
      </c>
      <c r="Y45" s="78">
        <v>130510.50764469799</v>
      </c>
      <c r="Z45" s="78">
        <v>136170.68741034999</v>
      </c>
      <c r="AA45" s="78">
        <v>138862.07083238201</v>
      </c>
      <c r="AB45" s="109">
        <v>56.628025163141103</v>
      </c>
    </row>
    <row r="46" spans="1:28">
      <c r="A46" s="89" t="s">
        <v>485</v>
      </c>
      <c r="B46" s="80">
        <v>15715.377701678</v>
      </c>
      <c r="C46" s="80"/>
      <c r="D46" s="80" t="s">
        <v>434</v>
      </c>
      <c r="E46" s="80">
        <v>11555.207475216401</v>
      </c>
      <c r="F46" s="80">
        <v>12016.489366121699</v>
      </c>
      <c r="G46" s="80">
        <v>12456.091386727199</v>
      </c>
      <c r="H46" s="80">
        <v>12880.3745626412</v>
      </c>
      <c r="I46" s="80">
        <v>13294.020080544</v>
      </c>
      <c r="J46" s="80">
        <v>13700.5384982796</v>
      </c>
      <c r="K46" s="80">
        <v>14102.6089200235</v>
      </c>
      <c r="L46" s="80">
        <v>14507.541498324899</v>
      </c>
      <c r="M46" s="80">
        <v>14910.0217547254</v>
      </c>
      <c r="N46" s="80">
        <v>15312.145141708401</v>
      </c>
      <c r="O46" s="80">
        <v>15715.377701678</v>
      </c>
      <c r="P46" s="80">
        <v>15992.681788977599</v>
      </c>
      <c r="Q46" s="80">
        <v>16236.710078248099</v>
      </c>
      <c r="R46" s="80">
        <v>16744.414761028202</v>
      </c>
      <c r="S46" s="80">
        <v>17179.5692896156</v>
      </c>
      <c r="T46" s="80">
        <v>17548.931201414201</v>
      </c>
      <c r="U46" s="80">
        <v>17988.519643748201</v>
      </c>
      <c r="V46" s="80">
        <v>18420.909336869201</v>
      </c>
      <c r="W46" s="80">
        <v>18816.074225114298</v>
      </c>
      <c r="X46" s="80">
        <v>19184.444748951901</v>
      </c>
      <c r="Y46" s="80">
        <v>19570.907328382102</v>
      </c>
      <c r="Z46" s="80">
        <v>20954.801505200099</v>
      </c>
      <c r="AA46" s="80">
        <v>21724.537547843101</v>
      </c>
      <c r="AB46" s="110">
        <v>38.237450987406902</v>
      </c>
    </row>
    <row r="47" spans="1:28">
      <c r="A47" s="89" t="s">
        <v>486</v>
      </c>
      <c r="B47" s="80">
        <v>0.10630277715938601</v>
      </c>
      <c r="C47" s="80"/>
      <c r="D47" s="80" t="s">
        <v>434</v>
      </c>
      <c r="E47" s="80">
        <v>4.3827998263158599E-2</v>
      </c>
      <c r="F47" s="80">
        <v>7.11905852388455E-2</v>
      </c>
      <c r="G47" s="80">
        <v>7.2272679536410395E-2</v>
      </c>
      <c r="H47" s="80">
        <v>7.3371216854040203E-2</v>
      </c>
      <c r="I47" s="80">
        <v>7.4486470672317701E-2</v>
      </c>
      <c r="J47" s="80">
        <v>7.5618646101680606E-2</v>
      </c>
      <c r="K47" s="80">
        <v>7.6768050807784996E-2</v>
      </c>
      <c r="L47" s="80">
        <v>7.7934924086140597E-2</v>
      </c>
      <c r="M47" s="80">
        <v>7.9118855715873695E-2</v>
      </c>
      <c r="N47" s="80">
        <v>8.0322170281940497E-2</v>
      </c>
      <c r="O47" s="80">
        <v>0.10630277715938601</v>
      </c>
      <c r="P47" s="80">
        <v>1.3550710172302101</v>
      </c>
      <c r="Q47" s="80">
        <v>1.44605267688385</v>
      </c>
      <c r="R47" s="80">
        <v>1.51625810456651</v>
      </c>
      <c r="S47" s="80">
        <v>1.60105807528263</v>
      </c>
      <c r="T47" s="80">
        <v>1.6574793431113</v>
      </c>
      <c r="U47" s="80">
        <v>1.6696806698711399</v>
      </c>
      <c r="V47" s="80">
        <v>2.9574855927383301</v>
      </c>
      <c r="W47" s="80">
        <v>7.07084222409493</v>
      </c>
      <c r="X47" s="80">
        <v>42.299288156475299</v>
      </c>
      <c r="Y47" s="80">
        <v>45.039230778089198</v>
      </c>
      <c r="Z47" s="80">
        <v>42.365241751171503</v>
      </c>
      <c r="AA47" s="80">
        <v>36.153260914115997</v>
      </c>
      <c r="AB47" s="110">
        <v>33909.704995674103</v>
      </c>
    </row>
    <row r="48" spans="1:28">
      <c r="A48" s="89" t="s">
        <v>487</v>
      </c>
      <c r="B48" s="80">
        <v>4003.9055441872101</v>
      </c>
      <c r="C48" s="80"/>
      <c r="D48" s="80" t="s">
        <v>434</v>
      </c>
      <c r="E48" s="80">
        <v>3443.47009633893</v>
      </c>
      <c r="F48" s="80">
        <v>3495.8054942828699</v>
      </c>
      <c r="G48" s="80">
        <v>3548.9416102182599</v>
      </c>
      <c r="H48" s="80">
        <v>3602.8851587613799</v>
      </c>
      <c r="I48" s="80">
        <v>3657.6495691447899</v>
      </c>
      <c r="J48" s="80">
        <v>3713.2449132929</v>
      </c>
      <c r="K48" s="80">
        <v>3769.68629909233</v>
      </c>
      <c r="L48" s="80">
        <v>3826.9854771216101</v>
      </c>
      <c r="M48" s="80">
        <v>3885.1223035318599</v>
      </c>
      <c r="N48" s="80">
        <v>3944.2109267998799</v>
      </c>
      <c r="O48" s="80">
        <v>4003.9055441872101</v>
      </c>
      <c r="P48" s="80">
        <v>4062.1867348474998</v>
      </c>
      <c r="Q48" s="80">
        <v>4119.8401088855699</v>
      </c>
      <c r="R48" s="80">
        <v>4176.79516283047</v>
      </c>
      <c r="S48" s="80">
        <v>4232.9746785949701</v>
      </c>
      <c r="T48" s="80">
        <v>4288.3182246325396</v>
      </c>
      <c r="U48" s="80">
        <v>4331.2014068788803</v>
      </c>
      <c r="V48" s="80">
        <v>4374.5134209476901</v>
      </c>
      <c r="W48" s="80">
        <v>4418.2585551571501</v>
      </c>
      <c r="X48" s="80">
        <v>4480.5274729687799</v>
      </c>
      <c r="Y48" s="80">
        <v>4538.8088037773896</v>
      </c>
      <c r="Z48" s="80">
        <v>4593.1026936335502</v>
      </c>
      <c r="AA48" s="80">
        <v>4635.0856930004902</v>
      </c>
      <c r="AB48" s="110">
        <v>15.764111861470401</v>
      </c>
    </row>
    <row r="49" spans="1:28">
      <c r="A49" s="89" t="s">
        <v>488</v>
      </c>
      <c r="B49" s="80">
        <v>63173.253289128297</v>
      </c>
      <c r="C49" s="80"/>
      <c r="D49" s="80" t="s">
        <v>434</v>
      </c>
      <c r="E49" s="80">
        <v>42676.481786223798</v>
      </c>
      <c r="F49" s="80">
        <v>44874.740655379799</v>
      </c>
      <c r="G49" s="80">
        <v>46924.200332810899</v>
      </c>
      <c r="H49" s="80">
        <v>49462.880065154503</v>
      </c>
      <c r="I49" s="80">
        <v>49747.093480475</v>
      </c>
      <c r="J49" s="80">
        <v>51058.642016112797</v>
      </c>
      <c r="K49" s="80">
        <v>56286.566934259703</v>
      </c>
      <c r="L49" s="80">
        <v>55390.300833697103</v>
      </c>
      <c r="M49" s="80">
        <v>55372.217489748102</v>
      </c>
      <c r="N49" s="80">
        <v>57789.867537029902</v>
      </c>
      <c r="O49" s="80">
        <v>63173.253289128297</v>
      </c>
      <c r="P49" s="80">
        <v>64510.947939355399</v>
      </c>
      <c r="Q49" s="80">
        <v>67430.254912385906</v>
      </c>
      <c r="R49" s="80">
        <v>73843.405708923296</v>
      </c>
      <c r="S49" s="80">
        <v>76481.063833082095</v>
      </c>
      <c r="T49" s="80">
        <v>77702.864209505395</v>
      </c>
      <c r="U49" s="80">
        <v>81477.890756867899</v>
      </c>
      <c r="V49" s="80">
        <v>90580.902227385304</v>
      </c>
      <c r="W49" s="80">
        <v>97872.771550408404</v>
      </c>
      <c r="X49" s="80">
        <v>104197.937064224</v>
      </c>
      <c r="Y49" s="80">
        <v>106136.09002723701</v>
      </c>
      <c r="Z49" s="80">
        <v>110389.885528133</v>
      </c>
      <c r="AA49" s="80">
        <v>112292.615621759</v>
      </c>
      <c r="AB49" s="110">
        <v>77.753415844872094</v>
      </c>
    </row>
    <row r="50" spans="1:28">
      <c r="A50" s="90" t="s">
        <v>489</v>
      </c>
      <c r="B50" s="83">
        <v>5764.58864283189</v>
      </c>
      <c r="C50" s="83"/>
      <c r="D50" s="83" t="s">
        <v>434</v>
      </c>
      <c r="E50" s="83">
        <v>1552.3626489999999</v>
      </c>
      <c r="F50" s="83">
        <v>1861.9176660000001</v>
      </c>
      <c r="G50" s="83">
        <v>2133.75500375</v>
      </c>
      <c r="H50" s="83">
        <v>2315.2549395000001</v>
      </c>
      <c r="I50" s="83">
        <v>2401.6387607500001</v>
      </c>
      <c r="J50" s="83">
        <v>2630.3131262500001</v>
      </c>
      <c r="K50" s="83">
        <v>3847.5505440000002</v>
      </c>
      <c r="L50" s="83">
        <v>3917.1527687500002</v>
      </c>
      <c r="M50" s="83">
        <v>3889.4479889999998</v>
      </c>
      <c r="N50" s="83">
        <v>4285.1619727500001</v>
      </c>
      <c r="O50" s="83">
        <v>5764.58864283189</v>
      </c>
      <c r="P50" s="83">
        <v>1608.6890485941201</v>
      </c>
      <c r="Q50" s="83">
        <v>654.76855554273902</v>
      </c>
      <c r="R50" s="83">
        <v>309.74164245550901</v>
      </c>
      <c r="S50" s="83">
        <v>211.90770799038</v>
      </c>
      <c r="T50" s="83">
        <v>152.90486864489699</v>
      </c>
      <c r="U50" s="83">
        <v>157.56139546440801</v>
      </c>
      <c r="V50" s="83">
        <v>180.32651765762799</v>
      </c>
      <c r="W50" s="83">
        <v>191.53960716051</v>
      </c>
      <c r="X50" s="83">
        <v>202.039205990711</v>
      </c>
      <c r="Y50" s="83">
        <v>219.662254523722</v>
      </c>
      <c r="Z50" s="83">
        <v>190.53244163151601</v>
      </c>
      <c r="AA50" s="83">
        <v>173.67870886628</v>
      </c>
      <c r="AB50" s="111">
        <v>-96.987144796840894</v>
      </c>
    </row>
    <row r="51" spans="1:28">
      <c r="A51" s="92" t="s">
        <v>490</v>
      </c>
      <c r="B51" s="93" t="s">
        <v>491</v>
      </c>
      <c r="C51" s="93"/>
      <c r="D51" s="93" t="s">
        <v>434</v>
      </c>
      <c r="E51" s="93" t="s">
        <v>491</v>
      </c>
      <c r="F51" s="93" t="s">
        <v>491</v>
      </c>
      <c r="G51" s="93" t="s">
        <v>491</v>
      </c>
      <c r="H51" s="93" t="s">
        <v>491</v>
      </c>
      <c r="I51" s="93" t="s">
        <v>491</v>
      </c>
      <c r="J51" s="93" t="s">
        <v>491</v>
      </c>
      <c r="K51" s="93" t="s">
        <v>491</v>
      </c>
      <c r="L51" s="93" t="s">
        <v>491</v>
      </c>
      <c r="M51" s="93" t="s">
        <v>491</v>
      </c>
      <c r="N51" s="93" t="s">
        <v>491</v>
      </c>
      <c r="O51" s="93" t="s">
        <v>491</v>
      </c>
      <c r="P51" s="93" t="s">
        <v>491</v>
      </c>
      <c r="Q51" s="93" t="s">
        <v>491</v>
      </c>
      <c r="R51" s="93" t="s">
        <v>491</v>
      </c>
      <c r="S51" s="93" t="s">
        <v>491</v>
      </c>
      <c r="T51" s="93" t="s">
        <v>491</v>
      </c>
      <c r="U51" s="93" t="s">
        <v>491</v>
      </c>
      <c r="V51" s="93" t="s">
        <v>491</v>
      </c>
      <c r="W51" s="93" t="s">
        <v>491</v>
      </c>
      <c r="X51" s="93" t="s">
        <v>491</v>
      </c>
      <c r="Y51" s="93" t="s">
        <v>491</v>
      </c>
      <c r="Z51" s="93" t="s">
        <v>491</v>
      </c>
      <c r="AA51" s="93" t="s">
        <v>491</v>
      </c>
      <c r="AB51" s="114" t="s">
        <v>445</v>
      </c>
    </row>
    <row r="52" spans="1:28">
      <c r="A52" s="94"/>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row>
    <row r="53" spans="1:28">
      <c r="A53" s="96" t="s">
        <v>492</v>
      </c>
      <c r="B53" s="97"/>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115"/>
    </row>
    <row r="54" spans="1:28">
      <c r="A54" s="99" t="s">
        <v>493</v>
      </c>
      <c r="B54" s="80" t="s">
        <v>444</v>
      </c>
      <c r="C54" s="80"/>
      <c r="D54" s="80" t="s">
        <v>434</v>
      </c>
      <c r="E54" s="80" t="s">
        <v>444</v>
      </c>
      <c r="F54" s="80" t="s">
        <v>444</v>
      </c>
      <c r="G54" s="80" t="s">
        <v>444</v>
      </c>
      <c r="H54" s="80" t="s">
        <v>444</v>
      </c>
      <c r="I54" s="80" t="s">
        <v>444</v>
      </c>
      <c r="J54" s="80" t="s">
        <v>444</v>
      </c>
      <c r="K54" s="80" t="s">
        <v>444</v>
      </c>
      <c r="L54" s="80" t="s">
        <v>444</v>
      </c>
      <c r="M54" s="80" t="s">
        <v>444</v>
      </c>
      <c r="N54" s="80" t="s">
        <v>444</v>
      </c>
      <c r="O54" s="80" t="s">
        <v>444</v>
      </c>
      <c r="P54" s="80" t="s">
        <v>444</v>
      </c>
      <c r="Q54" s="80" t="s">
        <v>444</v>
      </c>
      <c r="R54" s="80" t="s">
        <v>444</v>
      </c>
      <c r="S54" s="80" t="s">
        <v>444</v>
      </c>
      <c r="T54" s="80" t="s">
        <v>444</v>
      </c>
      <c r="U54" s="80" t="s">
        <v>444</v>
      </c>
      <c r="V54" s="80" t="s">
        <v>444</v>
      </c>
      <c r="W54" s="80" t="s">
        <v>444</v>
      </c>
      <c r="X54" s="80" t="s">
        <v>444</v>
      </c>
      <c r="Y54" s="80" t="s">
        <v>444</v>
      </c>
      <c r="Z54" s="80" t="s">
        <v>444</v>
      </c>
      <c r="AA54" s="80" t="s">
        <v>444</v>
      </c>
      <c r="AB54" s="110" t="s">
        <v>445</v>
      </c>
    </row>
    <row r="55" spans="1:28">
      <c r="A55" s="81" t="s">
        <v>494</v>
      </c>
      <c r="B55" s="80" t="s">
        <v>471</v>
      </c>
      <c r="C55" s="80"/>
      <c r="D55" s="80" t="s">
        <v>434</v>
      </c>
      <c r="E55" s="80" t="s">
        <v>471</v>
      </c>
      <c r="F55" s="80" t="s">
        <v>471</v>
      </c>
      <c r="G55" s="80" t="s">
        <v>471</v>
      </c>
      <c r="H55" s="80" t="s">
        <v>471</v>
      </c>
      <c r="I55" s="80" t="s">
        <v>471</v>
      </c>
      <c r="J55" s="80" t="s">
        <v>471</v>
      </c>
      <c r="K55" s="80" t="s">
        <v>471</v>
      </c>
      <c r="L55" s="80" t="s">
        <v>471</v>
      </c>
      <c r="M55" s="80" t="s">
        <v>471</v>
      </c>
      <c r="N55" s="80" t="s">
        <v>471</v>
      </c>
      <c r="O55" s="80" t="s">
        <v>471</v>
      </c>
      <c r="P55" s="80" t="s">
        <v>471</v>
      </c>
      <c r="Q55" s="80" t="s">
        <v>471</v>
      </c>
      <c r="R55" s="80" t="s">
        <v>471</v>
      </c>
      <c r="S55" s="80" t="s">
        <v>471</v>
      </c>
      <c r="T55" s="80" t="s">
        <v>471</v>
      </c>
      <c r="U55" s="80" t="s">
        <v>471</v>
      </c>
      <c r="V55" s="80" t="s">
        <v>471</v>
      </c>
      <c r="W55" s="80" t="s">
        <v>471</v>
      </c>
      <c r="X55" s="80" t="s">
        <v>471</v>
      </c>
      <c r="Y55" s="80" t="s">
        <v>471</v>
      </c>
      <c r="Z55" s="80" t="s">
        <v>471</v>
      </c>
      <c r="AA55" s="80" t="s">
        <v>471</v>
      </c>
      <c r="AB55" s="110" t="s">
        <v>445</v>
      </c>
    </row>
    <row r="56" spans="1:28">
      <c r="A56" s="81" t="s">
        <v>495</v>
      </c>
      <c r="B56" s="80" t="s">
        <v>444</v>
      </c>
      <c r="C56" s="80"/>
      <c r="D56" s="80" t="s">
        <v>434</v>
      </c>
      <c r="E56" s="80" t="s">
        <v>444</v>
      </c>
      <c r="F56" s="80" t="s">
        <v>444</v>
      </c>
      <c r="G56" s="80" t="s">
        <v>444</v>
      </c>
      <c r="H56" s="80" t="s">
        <v>444</v>
      </c>
      <c r="I56" s="80" t="s">
        <v>444</v>
      </c>
      <c r="J56" s="80" t="s">
        <v>444</v>
      </c>
      <c r="K56" s="80" t="s">
        <v>444</v>
      </c>
      <c r="L56" s="80" t="s">
        <v>444</v>
      </c>
      <c r="M56" s="80" t="s">
        <v>444</v>
      </c>
      <c r="N56" s="80" t="s">
        <v>444</v>
      </c>
      <c r="O56" s="80" t="s">
        <v>444</v>
      </c>
      <c r="P56" s="80" t="s">
        <v>444</v>
      </c>
      <c r="Q56" s="80" t="s">
        <v>444</v>
      </c>
      <c r="R56" s="80" t="s">
        <v>444</v>
      </c>
      <c r="S56" s="80" t="s">
        <v>444</v>
      </c>
      <c r="T56" s="80" t="s">
        <v>444</v>
      </c>
      <c r="U56" s="80" t="s">
        <v>444</v>
      </c>
      <c r="V56" s="80" t="s">
        <v>444</v>
      </c>
      <c r="W56" s="80" t="s">
        <v>444</v>
      </c>
      <c r="X56" s="80" t="s">
        <v>444</v>
      </c>
      <c r="Y56" s="80" t="s">
        <v>444</v>
      </c>
      <c r="Z56" s="80" t="s">
        <v>444</v>
      </c>
      <c r="AA56" s="80" t="s">
        <v>444</v>
      </c>
      <c r="AB56" s="110" t="s">
        <v>445</v>
      </c>
    </row>
    <row r="57" spans="1:28">
      <c r="A57" s="99" t="s">
        <v>496</v>
      </c>
      <c r="B57" s="80" t="s">
        <v>471</v>
      </c>
      <c r="C57" s="80"/>
      <c r="D57" s="80" t="s">
        <v>434</v>
      </c>
      <c r="E57" s="80" t="s">
        <v>471</v>
      </c>
      <c r="F57" s="80" t="s">
        <v>471</v>
      </c>
      <c r="G57" s="80" t="s">
        <v>471</v>
      </c>
      <c r="H57" s="80" t="s">
        <v>471</v>
      </c>
      <c r="I57" s="80" t="s">
        <v>471</v>
      </c>
      <c r="J57" s="80" t="s">
        <v>471</v>
      </c>
      <c r="K57" s="80" t="s">
        <v>471</v>
      </c>
      <c r="L57" s="80" t="s">
        <v>471</v>
      </c>
      <c r="M57" s="80" t="s">
        <v>471</v>
      </c>
      <c r="N57" s="80" t="s">
        <v>471</v>
      </c>
      <c r="O57" s="80" t="s">
        <v>471</v>
      </c>
      <c r="P57" s="80" t="s">
        <v>471</v>
      </c>
      <c r="Q57" s="80" t="s">
        <v>471</v>
      </c>
      <c r="R57" s="80" t="s">
        <v>471</v>
      </c>
      <c r="S57" s="80" t="s">
        <v>471</v>
      </c>
      <c r="T57" s="80" t="s">
        <v>471</v>
      </c>
      <c r="U57" s="80" t="s">
        <v>471</v>
      </c>
      <c r="V57" s="80" t="s">
        <v>471</v>
      </c>
      <c r="W57" s="80" t="s">
        <v>471</v>
      </c>
      <c r="X57" s="80" t="s">
        <v>471</v>
      </c>
      <c r="Y57" s="80" t="s">
        <v>471</v>
      </c>
      <c r="Z57" s="80" t="s">
        <v>471</v>
      </c>
      <c r="AA57" s="80" t="s">
        <v>471</v>
      </c>
      <c r="AB57" s="110" t="s">
        <v>445</v>
      </c>
    </row>
    <row r="58" spans="1:28">
      <c r="A58" s="99" t="s">
        <v>497</v>
      </c>
      <c r="B58" s="80">
        <v>191718.35051247399</v>
      </c>
      <c r="C58" s="80"/>
      <c r="D58" s="80" t="s">
        <v>434</v>
      </c>
      <c r="E58" s="80">
        <v>172746.82128</v>
      </c>
      <c r="F58" s="80">
        <v>172814.70122399999</v>
      </c>
      <c r="G58" s="80">
        <v>173718.14592000001</v>
      </c>
      <c r="H58" s="80">
        <v>174917.28777600001</v>
      </c>
      <c r="I58" s="80">
        <v>174918.90900000001</v>
      </c>
      <c r="J58" s="80">
        <v>174609.32570399999</v>
      </c>
      <c r="K58" s="80">
        <v>178429.92654518501</v>
      </c>
      <c r="L58" s="80">
        <v>181112.939710823</v>
      </c>
      <c r="M58" s="80">
        <v>183184.41862245501</v>
      </c>
      <c r="N58" s="80">
        <v>185708.441081578</v>
      </c>
      <c r="O58" s="80">
        <v>191718.35051247399</v>
      </c>
      <c r="P58" s="80">
        <v>194433.716502044</v>
      </c>
      <c r="Q58" s="80">
        <v>196031.01437133201</v>
      </c>
      <c r="R58" s="80">
        <v>199590.909700472</v>
      </c>
      <c r="S58" s="80">
        <v>202277.539065775</v>
      </c>
      <c r="T58" s="80">
        <v>200901.96075621599</v>
      </c>
      <c r="U58" s="80">
        <v>200498.312472077</v>
      </c>
      <c r="V58" s="80">
        <v>200289.25903398701</v>
      </c>
      <c r="W58" s="80">
        <v>51283.396820333401</v>
      </c>
      <c r="X58" s="80">
        <v>56782.837288085902</v>
      </c>
      <c r="Y58" s="80">
        <v>54952.697369342401</v>
      </c>
      <c r="Z58" s="80">
        <v>60520.771573501501</v>
      </c>
      <c r="AA58" s="80">
        <v>73181.056373465297</v>
      </c>
      <c r="AB58" s="110">
        <v>-61.828872313032001</v>
      </c>
    </row>
    <row r="59" spans="1:28">
      <c r="A59" s="99" t="s">
        <v>498</v>
      </c>
      <c r="B59" s="80" t="s">
        <v>471</v>
      </c>
      <c r="C59" s="80"/>
      <c r="D59" s="80" t="s">
        <v>434</v>
      </c>
      <c r="E59" s="80" t="s">
        <v>471</v>
      </c>
      <c r="F59" s="80" t="s">
        <v>471</v>
      </c>
      <c r="G59" s="80" t="s">
        <v>471</v>
      </c>
      <c r="H59" s="80" t="s">
        <v>471</v>
      </c>
      <c r="I59" s="80" t="s">
        <v>471</v>
      </c>
      <c r="J59" s="80" t="s">
        <v>471</v>
      </c>
      <c r="K59" s="80" t="s">
        <v>471</v>
      </c>
      <c r="L59" s="80" t="s">
        <v>471</v>
      </c>
      <c r="M59" s="80" t="s">
        <v>471</v>
      </c>
      <c r="N59" s="80" t="s">
        <v>471</v>
      </c>
      <c r="O59" s="80" t="s">
        <v>471</v>
      </c>
      <c r="P59" s="80" t="s">
        <v>471</v>
      </c>
      <c r="Q59" s="80" t="s">
        <v>471</v>
      </c>
      <c r="R59" s="80" t="s">
        <v>471</v>
      </c>
      <c r="S59" s="80" t="s">
        <v>471</v>
      </c>
      <c r="T59" s="80" t="s">
        <v>471</v>
      </c>
      <c r="U59" s="80" t="s">
        <v>471</v>
      </c>
      <c r="V59" s="80" t="s">
        <v>471</v>
      </c>
      <c r="W59" s="80" t="s">
        <v>471</v>
      </c>
      <c r="X59" s="80" t="s">
        <v>471</v>
      </c>
      <c r="Y59" s="80" t="s">
        <v>471</v>
      </c>
      <c r="Z59" s="80" t="s">
        <v>471</v>
      </c>
      <c r="AA59" s="80" t="s">
        <v>471</v>
      </c>
      <c r="AB59" s="110" t="s">
        <v>445</v>
      </c>
    </row>
    <row r="60" spans="1:28">
      <c r="A60" s="100" t="s">
        <v>499</v>
      </c>
      <c r="B60" s="83">
        <v>62076.884011468203</v>
      </c>
      <c r="C60" s="83"/>
      <c r="D60" s="83" t="s">
        <v>434</v>
      </c>
      <c r="E60" s="83">
        <v>28966.167632676501</v>
      </c>
      <c r="F60" s="83">
        <v>31961.724359890501</v>
      </c>
      <c r="G60" s="83">
        <v>35023.0384550733</v>
      </c>
      <c r="H60" s="83">
        <v>38151.553196415502</v>
      </c>
      <c r="I60" s="83">
        <v>41348.744552438802</v>
      </c>
      <c r="J60" s="83">
        <v>44616.118785950399</v>
      </c>
      <c r="K60" s="83">
        <v>47958.327652064298</v>
      </c>
      <c r="L60" s="83">
        <v>51373.815100412503</v>
      </c>
      <c r="M60" s="83">
        <v>54864.282188215002</v>
      </c>
      <c r="N60" s="83">
        <v>58431.403709571197</v>
      </c>
      <c r="O60" s="83">
        <v>62076.884011468203</v>
      </c>
      <c r="P60" s="83">
        <v>65797.8783297841</v>
      </c>
      <c r="Q60" s="83">
        <v>69596.911425890605</v>
      </c>
      <c r="R60" s="83">
        <v>73474.184251710307</v>
      </c>
      <c r="S60" s="83">
        <v>77429.583111026106</v>
      </c>
      <c r="T60" s="83">
        <v>81463.494704438606</v>
      </c>
      <c r="U60" s="83">
        <v>85565.222533952299</v>
      </c>
      <c r="V60" s="83">
        <v>89738.598816759506</v>
      </c>
      <c r="W60" s="83">
        <v>93964.816397969204</v>
      </c>
      <c r="X60" s="83">
        <v>98259.633298742701</v>
      </c>
      <c r="Y60" s="83">
        <v>103442.59402982899</v>
      </c>
      <c r="Z60" s="83">
        <v>108410.88777405</v>
      </c>
      <c r="AA60" s="83">
        <v>113680.443279007</v>
      </c>
      <c r="AB60" s="111">
        <v>83.128462533662997</v>
      </c>
    </row>
    <row r="61" spans="1:28">
      <c r="A61" s="101" t="s">
        <v>500</v>
      </c>
      <c r="B61" s="87" t="s">
        <v>471</v>
      </c>
      <c r="C61" s="87"/>
      <c r="D61" s="87" t="s">
        <v>434</v>
      </c>
      <c r="E61" s="87" t="s">
        <v>471</v>
      </c>
      <c r="F61" s="87" t="s">
        <v>471</v>
      </c>
      <c r="G61" s="87" t="s">
        <v>471</v>
      </c>
      <c r="H61" s="87" t="s">
        <v>471</v>
      </c>
      <c r="I61" s="87" t="s">
        <v>471</v>
      </c>
      <c r="J61" s="87" t="s">
        <v>471</v>
      </c>
      <c r="K61" s="87" t="s">
        <v>471</v>
      </c>
      <c r="L61" s="87" t="s">
        <v>471</v>
      </c>
      <c r="M61" s="87" t="s">
        <v>471</v>
      </c>
      <c r="N61" s="87" t="s">
        <v>471</v>
      </c>
      <c r="O61" s="87" t="s">
        <v>471</v>
      </c>
      <c r="P61" s="87" t="s">
        <v>471</v>
      </c>
      <c r="Q61" s="87" t="s">
        <v>471</v>
      </c>
      <c r="R61" s="87" t="s">
        <v>471</v>
      </c>
      <c r="S61" s="87" t="s">
        <v>471</v>
      </c>
      <c r="T61" s="87" t="s">
        <v>471</v>
      </c>
      <c r="U61" s="87" t="s">
        <v>471</v>
      </c>
      <c r="V61" s="87" t="s">
        <v>471</v>
      </c>
      <c r="W61" s="87" t="s">
        <v>471</v>
      </c>
      <c r="X61" s="87" t="s">
        <v>471</v>
      </c>
      <c r="Y61" s="87" t="s">
        <v>471</v>
      </c>
      <c r="Z61" s="87" t="s">
        <v>471</v>
      </c>
      <c r="AA61" s="87" t="s">
        <v>471</v>
      </c>
      <c r="AB61" s="113" t="s">
        <v>445</v>
      </c>
    </row>
    <row r="62" spans="1:28">
      <c r="A6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row>
    <row r="63" spans="1:28">
      <c r="A63" s="103" t="s">
        <v>501</v>
      </c>
      <c r="B63" s="104" t="s">
        <v>471</v>
      </c>
      <c r="C63" s="104"/>
      <c r="D63" s="104" t="s">
        <v>434</v>
      </c>
      <c r="E63" s="104" t="s">
        <v>471</v>
      </c>
      <c r="F63" s="104" t="s">
        <v>471</v>
      </c>
      <c r="G63" s="104" t="s">
        <v>471</v>
      </c>
      <c r="H63" s="104" t="s">
        <v>471</v>
      </c>
      <c r="I63" s="104" t="s">
        <v>471</v>
      </c>
      <c r="J63" s="104" t="s">
        <v>471</v>
      </c>
      <c r="K63" s="104" t="s">
        <v>471</v>
      </c>
      <c r="L63" s="104" t="s">
        <v>471</v>
      </c>
      <c r="M63" s="104" t="s">
        <v>471</v>
      </c>
      <c r="N63" s="104" t="s">
        <v>471</v>
      </c>
      <c r="O63" s="104" t="s">
        <v>471</v>
      </c>
      <c r="P63" s="104" t="s">
        <v>471</v>
      </c>
      <c r="Q63" s="104" t="s">
        <v>471</v>
      </c>
      <c r="R63" s="104" t="s">
        <v>471</v>
      </c>
      <c r="S63" s="104" t="s">
        <v>471</v>
      </c>
      <c r="T63" s="104" t="s">
        <v>471</v>
      </c>
      <c r="U63" s="104" t="s">
        <v>471</v>
      </c>
      <c r="V63" s="104" t="s">
        <v>471</v>
      </c>
      <c r="W63" s="104" t="s">
        <v>471</v>
      </c>
      <c r="X63" s="104" t="s">
        <v>471</v>
      </c>
      <c r="Y63" s="104" t="s">
        <v>471</v>
      </c>
      <c r="Z63" s="104" t="s">
        <v>471</v>
      </c>
      <c r="AA63" s="104" t="s">
        <v>471</v>
      </c>
      <c r="AB63" s="116" t="s">
        <v>445</v>
      </c>
    </row>
    <row r="64" spans="1:28">
      <c r="A64" s="10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row>
    <row r="65" spans="1:28">
      <c r="A65" s="84" t="s">
        <v>502</v>
      </c>
      <c r="B65" s="117">
        <v>683247.80267660401</v>
      </c>
      <c r="C65" s="117"/>
      <c r="D65" s="117" t="s">
        <v>434</v>
      </c>
      <c r="E65" s="117">
        <v>511512.00258626498</v>
      </c>
      <c r="F65" s="117">
        <v>540447.22186360299</v>
      </c>
      <c r="G65" s="117">
        <v>549080.63120540103</v>
      </c>
      <c r="H65" s="117">
        <v>560953.67537824297</v>
      </c>
      <c r="I65" s="117">
        <v>582928.02668124402</v>
      </c>
      <c r="J65" s="117">
        <v>597434.32087683002</v>
      </c>
      <c r="K65" s="117">
        <v>623505.09559399204</v>
      </c>
      <c r="L65" s="117">
        <v>646681.927524784</v>
      </c>
      <c r="M65" s="117">
        <v>631170.71010304801</v>
      </c>
      <c r="N65" s="117">
        <v>643142.37164469797</v>
      </c>
      <c r="O65" s="117">
        <v>683247.80267660401</v>
      </c>
      <c r="P65" s="117">
        <v>754483.97922544403</v>
      </c>
      <c r="Q65" s="117">
        <v>791876.61250784795</v>
      </c>
      <c r="R65" s="117">
        <v>767577.04404792096</v>
      </c>
      <c r="S65" s="117">
        <v>794596.64355820499</v>
      </c>
      <c r="T65" s="117">
        <v>825543.04077183502</v>
      </c>
      <c r="U65" s="117">
        <v>818618.97885393398</v>
      </c>
      <c r="V65" s="117">
        <v>872167.65719037701</v>
      </c>
      <c r="W65" s="117">
        <v>911973.41050525103</v>
      </c>
      <c r="X65" s="117">
        <v>969031.85596257495</v>
      </c>
      <c r="Y65" s="117">
        <v>917788.48203658103</v>
      </c>
      <c r="Z65" s="117">
        <v>957864.10560603498</v>
      </c>
      <c r="AA65" s="117">
        <v>1070542.9322150401</v>
      </c>
      <c r="AB65" s="121">
        <v>56.684431039693401</v>
      </c>
    </row>
    <row r="66" spans="1:28">
      <c r="A66" s="118" t="s">
        <v>503</v>
      </c>
      <c r="B66" s="80">
        <v>1212769.9711652701</v>
      </c>
      <c r="C66" s="80"/>
      <c r="D66" s="80" t="s">
        <v>434</v>
      </c>
      <c r="E66" s="80">
        <v>854503.30954533198</v>
      </c>
      <c r="F66" s="80">
        <v>1066957.91481184</v>
      </c>
      <c r="G66" s="80">
        <v>1077892.5577095</v>
      </c>
      <c r="H66" s="80">
        <v>1029144.62245254</v>
      </c>
      <c r="I66" s="80">
        <v>1321218.18296747</v>
      </c>
      <c r="J66" s="80">
        <v>1307115.3923682999</v>
      </c>
      <c r="K66" s="80">
        <v>1739004.8671727199</v>
      </c>
      <c r="L66" s="80">
        <v>1488974.01300154</v>
      </c>
      <c r="M66" s="80">
        <v>1422834.2587769399</v>
      </c>
      <c r="N66" s="80">
        <v>1576342.5681046499</v>
      </c>
      <c r="O66" s="80">
        <v>1212769.9711652701</v>
      </c>
      <c r="P66" s="80">
        <v>1322706.7658406</v>
      </c>
      <c r="Q66" s="80">
        <v>1482688.80396802</v>
      </c>
      <c r="R66" s="80">
        <v>1446972.3735203</v>
      </c>
      <c r="S66" s="80">
        <v>1790440.3459793599</v>
      </c>
      <c r="T66" s="80">
        <v>2555818.9450977398</v>
      </c>
      <c r="U66" s="80">
        <v>1812066.0929408199</v>
      </c>
      <c r="V66" s="80">
        <v>1599761.3868466001</v>
      </c>
      <c r="W66" s="80">
        <v>1367604.83804334</v>
      </c>
      <c r="X66" s="80">
        <v>1787685.84525892</v>
      </c>
      <c r="Y66" s="80">
        <v>1293665.21812153</v>
      </c>
      <c r="Z66" s="80">
        <v>1284144.65716102</v>
      </c>
      <c r="AA66" s="80">
        <v>1382854.50302701</v>
      </c>
      <c r="AB66" s="110">
        <v>14.024467615926101</v>
      </c>
    </row>
    <row r="67" spans="1:28">
      <c r="A67" s="118" t="s">
        <v>504</v>
      </c>
      <c r="B67" s="80">
        <v>683247.80267660401</v>
      </c>
      <c r="C67" s="80"/>
      <c r="D67" s="80" t="s">
        <v>434</v>
      </c>
      <c r="E67" s="80">
        <v>511512.00258626498</v>
      </c>
      <c r="F67" s="80">
        <v>540447.22186360299</v>
      </c>
      <c r="G67" s="80">
        <v>549080.63120540103</v>
      </c>
      <c r="H67" s="80">
        <v>560953.67537824297</v>
      </c>
      <c r="I67" s="80">
        <v>582928.02668124402</v>
      </c>
      <c r="J67" s="80">
        <v>597434.32087683002</v>
      </c>
      <c r="K67" s="80">
        <v>623505.09559399204</v>
      </c>
      <c r="L67" s="80">
        <v>646681.927524784</v>
      </c>
      <c r="M67" s="80">
        <v>631170.71010304801</v>
      </c>
      <c r="N67" s="80">
        <v>643142.37164469797</v>
      </c>
      <c r="O67" s="80">
        <v>683247.80267660401</v>
      </c>
      <c r="P67" s="80">
        <v>754483.97922544403</v>
      </c>
      <c r="Q67" s="80">
        <v>791876.61250784795</v>
      </c>
      <c r="R67" s="80">
        <v>767577.04404792096</v>
      </c>
      <c r="S67" s="80">
        <v>794596.64355820499</v>
      </c>
      <c r="T67" s="80">
        <v>825543.04077183502</v>
      </c>
      <c r="U67" s="80">
        <v>818618.97885393398</v>
      </c>
      <c r="V67" s="80">
        <v>872167.65719037701</v>
      </c>
      <c r="W67" s="80">
        <v>911973.41050525103</v>
      </c>
      <c r="X67" s="80">
        <v>969031.85596257495</v>
      </c>
      <c r="Y67" s="80">
        <v>917788.48203658103</v>
      </c>
      <c r="Z67" s="80">
        <v>957864.10560603498</v>
      </c>
      <c r="AA67" s="80">
        <v>1070542.9322150401</v>
      </c>
      <c r="AB67" s="110">
        <v>56.684431039693401</v>
      </c>
    </row>
    <row r="68" spans="1:28">
      <c r="A68" s="119" t="s">
        <v>505</v>
      </c>
      <c r="B68" s="87">
        <v>1212769.9711652701</v>
      </c>
      <c r="C68" s="87"/>
      <c r="D68" s="87" t="s">
        <v>434</v>
      </c>
      <c r="E68" s="87">
        <v>854503.30954533198</v>
      </c>
      <c r="F68" s="87">
        <v>1066957.91481184</v>
      </c>
      <c r="G68" s="87">
        <v>1077892.5577095</v>
      </c>
      <c r="H68" s="87">
        <v>1029144.62245254</v>
      </c>
      <c r="I68" s="87">
        <v>1321218.18296747</v>
      </c>
      <c r="J68" s="87">
        <v>1307115.3923682999</v>
      </c>
      <c r="K68" s="87">
        <v>1739004.8671727199</v>
      </c>
      <c r="L68" s="87">
        <v>1488974.01300154</v>
      </c>
      <c r="M68" s="87">
        <v>1422834.2587769399</v>
      </c>
      <c r="N68" s="87">
        <v>1576342.5681046499</v>
      </c>
      <c r="O68" s="87">
        <v>1212769.9711652701</v>
      </c>
      <c r="P68" s="87">
        <v>1322706.7658406</v>
      </c>
      <c r="Q68" s="87">
        <v>1482688.80396802</v>
      </c>
      <c r="R68" s="87">
        <v>1446972.3735203</v>
      </c>
      <c r="S68" s="87">
        <v>1790440.3459793599</v>
      </c>
      <c r="T68" s="87">
        <v>2555818.9450977398</v>
      </c>
      <c r="U68" s="87">
        <v>1812066.0929408199</v>
      </c>
      <c r="V68" s="87">
        <v>1599761.3868466001</v>
      </c>
      <c r="W68" s="87">
        <v>1367604.83804334</v>
      </c>
      <c r="X68" s="87">
        <v>1787685.84525892</v>
      </c>
      <c r="Y68" s="87">
        <v>1293665.21812153</v>
      </c>
      <c r="Z68" s="87">
        <v>1284144.65716102</v>
      </c>
      <c r="AA68" s="87">
        <v>1382854.50302701</v>
      </c>
      <c r="AB68" s="113">
        <v>14.024467615926101</v>
      </c>
    </row>
    <row r="69" spans="1:28" ht="19">
      <c r="A69" s="120"/>
      <c r="B69" s="120"/>
      <c r="C69" s="120"/>
      <c r="D69" s="120"/>
      <c r="E69" s="120"/>
      <c r="F69" s="120"/>
      <c r="G69" s="120"/>
      <c r="H69" s="120"/>
      <c r="I69" s="120"/>
      <c r="J69" s="120"/>
      <c r="K69" s="120"/>
      <c r="L69" s="120"/>
    </row>
    <row r="70" spans="1:28" ht="16">
      <c r="A70" s="382" t="s">
        <v>506</v>
      </c>
      <c r="B70" s="383"/>
      <c r="C70" s="383"/>
      <c r="D70" s="383"/>
      <c r="E70" s="383"/>
      <c r="F70" s="383"/>
      <c r="G70" s="383"/>
      <c r="H70" s="383"/>
      <c r="I70" s="383"/>
      <c r="J70" s="383"/>
      <c r="K70" s="383"/>
      <c r="L70" s="383"/>
      <c r="M70" s="383"/>
      <c r="N70" s="383"/>
      <c r="O70" s="383"/>
    </row>
  </sheetData>
  <mergeCells count="2">
    <mergeCell ref="A1:O1"/>
    <mergeCell ref="A70:O70"/>
  </mergeCells>
  <dataValidations count="1">
    <dataValidation allowBlank="1" showInputMessage="1" showErrorMessage="1" sqref="C2:E2 C3 E3 A2:A61 A63:A68 B2:B3" xr:uid="{00000000-0002-0000-0600-00000000000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0"/>
  <sheetViews>
    <sheetView workbookViewId="0">
      <pane ySplit="4" topLeftCell="A5" activePane="bottomLeft" state="frozen"/>
      <selection pane="bottomLeft" activeCell="A29" sqref="A29:XFD56"/>
    </sheetView>
  </sheetViews>
  <sheetFormatPr baseColWidth="10" defaultColWidth="8.6640625" defaultRowHeight="15"/>
  <cols>
    <col min="1" max="1" width="47" customWidth="1"/>
    <col min="2" max="2" width="16" customWidth="1"/>
    <col min="3" max="5" width="13.6640625" customWidth="1"/>
    <col min="7" max="7" width="10.6640625" customWidth="1"/>
  </cols>
  <sheetData>
    <row r="1" spans="1:5" ht="24" customHeight="1">
      <c r="A1" s="384" t="s">
        <v>507</v>
      </c>
      <c r="B1" s="384"/>
      <c r="C1" s="384"/>
      <c r="D1" s="384"/>
      <c r="E1" s="384"/>
    </row>
    <row r="2" spans="1:5" ht="19">
      <c r="A2" s="11"/>
      <c r="B2" s="61"/>
      <c r="C2" s="11"/>
      <c r="D2" s="11"/>
      <c r="E2" s="11"/>
    </row>
    <row r="3" spans="1:5" ht="66" customHeight="1">
      <c r="A3" s="64"/>
      <c r="B3" s="38" t="s">
        <v>508</v>
      </c>
      <c r="C3" s="385" t="s">
        <v>509</v>
      </c>
      <c r="D3" s="385"/>
      <c r="E3" s="385"/>
    </row>
    <row r="4" spans="1:5" ht="21" customHeight="1">
      <c r="A4" s="65"/>
      <c r="B4" s="19">
        <v>2022</v>
      </c>
      <c r="C4" s="19">
        <v>2022</v>
      </c>
      <c r="D4" s="19">
        <v>2025</v>
      </c>
      <c r="E4" s="19">
        <v>2030</v>
      </c>
    </row>
    <row r="5" spans="1:5" ht="17">
      <c r="A5" s="46" t="s">
        <v>510</v>
      </c>
      <c r="B5" s="47"/>
      <c r="C5" s="47"/>
      <c r="D5" s="47"/>
      <c r="E5" s="47"/>
    </row>
    <row r="6" spans="1:5">
      <c r="A6" s="48" t="s">
        <v>49</v>
      </c>
      <c r="B6" s="49">
        <v>738753.39259671501</v>
      </c>
      <c r="C6" s="49">
        <v>888817.22273726517</v>
      </c>
      <c r="D6" s="49">
        <v>1014482.8341957787</v>
      </c>
      <c r="E6" s="49">
        <v>1273815.2284676812</v>
      </c>
    </row>
    <row r="7" spans="1:5">
      <c r="A7" s="48" t="s">
        <v>511</v>
      </c>
      <c r="B7" s="50">
        <v>57361.625212254199</v>
      </c>
      <c r="C7" s="50">
        <v>61217.196172709206</v>
      </c>
      <c r="D7" s="50">
        <v>62763.259638058953</v>
      </c>
      <c r="E7" s="50">
        <v>64566.255719485598</v>
      </c>
    </row>
    <row r="8" spans="1:5">
      <c r="A8" s="48" t="s">
        <v>146</v>
      </c>
      <c r="B8" s="49">
        <v>135565.84357369199</v>
      </c>
      <c r="C8" s="49">
        <v>123635.35988998204</v>
      </c>
      <c r="D8" s="49">
        <v>122976.08874989407</v>
      </c>
      <c r="E8" s="49">
        <v>121985.66738277301</v>
      </c>
    </row>
    <row r="9" spans="1:5">
      <c r="A9" s="48" t="s">
        <v>512</v>
      </c>
      <c r="B9" s="49">
        <v>225773.476913019</v>
      </c>
      <c r="C9" s="49">
        <v>185175.07211651499</v>
      </c>
      <c r="D9" s="49">
        <v>142926.76799346201</v>
      </c>
      <c r="E9" s="49">
        <v>72517.624234302493</v>
      </c>
    </row>
    <row r="10" spans="1:5">
      <c r="A10" s="48" t="s">
        <v>513</v>
      </c>
      <c r="B10" s="49">
        <v>138862.07083238201</v>
      </c>
      <c r="C10" s="49">
        <v>167437.0540169868</v>
      </c>
      <c r="D10" s="49">
        <v>191236.67070300522</v>
      </c>
      <c r="E10" s="49">
        <v>277094.56150345196</v>
      </c>
    </row>
    <row r="11" spans="1:5">
      <c r="A11" s="51" t="s">
        <v>514</v>
      </c>
      <c r="B11" s="52"/>
      <c r="C11" s="52"/>
      <c r="D11" s="52"/>
      <c r="E11" s="52"/>
    </row>
    <row r="12" spans="1:5">
      <c r="A12" s="46" t="s">
        <v>515</v>
      </c>
      <c r="B12" s="47"/>
      <c r="C12" s="47"/>
      <c r="D12" s="47"/>
      <c r="E12" s="47"/>
    </row>
    <row r="13" spans="1:5" ht="17">
      <c r="A13" s="48" t="s">
        <v>516</v>
      </c>
      <c r="B13" s="53">
        <v>1003072.6918198725</v>
      </c>
      <c r="C13" s="53">
        <v>1117759.5247740769</v>
      </c>
      <c r="D13" s="53">
        <v>1200691.4796774585</v>
      </c>
      <c r="E13" s="53">
        <v>1386060.7121732864</v>
      </c>
    </row>
    <row r="14" spans="1:5" ht="17">
      <c r="A14" s="48" t="s">
        <v>517</v>
      </c>
      <c r="B14" s="53">
        <v>777299.21490685397</v>
      </c>
      <c r="C14" s="53">
        <v>932584.45265756187</v>
      </c>
      <c r="D14" s="53">
        <v>1057764.7116839965</v>
      </c>
      <c r="E14" s="53">
        <v>1313543.0879389839</v>
      </c>
    </row>
    <row r="15" spans="1:5" ht="17">
      <c r="A15" s="48" t="s">
        <v>518</v>
      </c>
      <c r="B15" s="49">
        <v>241455.689396484</v>
      </c>
      <c r="C15" s="49">
        <v>254258.190424431</v>
      </c>
      <c r="D15" s="49">
        <v>276835.14244880684</v>
      </c>
      <c r="E15" s="49">
        <v>362291.48041440052</v>
      </c>
    </row>
    <row r="16" spans="1:5" ht="17">
      <c r="A16" s="48" t="s">
        <v>519</v>
      </c>
      <c r="B16" s="49">
        <v>241455.689396484</v>
      </c>
      <c r="C16" s="49">
        <v>254258.190424431</v>
      </c>
      <c r="D16" s="49">
        <v>276835.14244880684</v>
      </c>
      <c r="E16" s="49">
        <v>362291.48041440052</v>
      </c>
    </row>
    <row r="17" spans="1:5" ht="17">
      <c r="A17" s="48" t="s">
        <v>520</v>
      </c>
      <c r="B17" s="49">
        <v>51732.4206431067</v>
      </c>
      <c r="C17" s="49">
        <v>54208.582466350381</v>
      </c>
      <c r="D17" s="49">
        <v>56799.329153933519</v>
      </c>
      <c r="E17" s="49">
        <v>61531.927720007487</v>
      </c>
    </row>
    <row r="18" spans="1:5" ht="17">
      <c r="A18" s="48" t="s">
        <v>521</v>
      </c>
      <c r="B18" s="49">
        <v>51732.4206431067</v>
      </c>
      <c r="C18" s="49">
        <v>54208.582466350381</v>
      </c>
      <c r="D18" s="49">
        <v>56799.329153933519</v>
      </c>
      <c r="E18" s="49">
        <v>61531.927720007487</v>
      </c>
    </row>
    <row r="19" spans="1:5">
      <c r="A19" s="48" t="s">
        <v>522</v>
      </c>
      <c r="B19" s="292" t="s">
        <v>56</v>
      </c>
      <c r="C19" s="22"/>
      <c r="D19" s="22"/>
      <c r="E19" s="22"/>
    </row>
    <row r="20" spans="1:5">
      <c r="A20" s="48" t="s">
        <v>318</v>
      </c>
      <c r="B20" s="49">
        <v>55.607268599999998</v>
      </c>
      <c r="C20" s="49">
        <v>55.60726859999999</v>
      </c>
      <c r="D20" s="49">
        <v>59.669999999999995</v>
      </c>
      <c r="E20" s="49">
        <v>95.216999999999999</v>
      </c>
    </row>
    <row r="21" spans="1:5">
      <c r="A21" s="48" t="s">
        <v>523</v>
      </c>
      <c r="B21" s="292" t="s">
        <v>56</v>
      </c>
      <c r="C21" s="22"/>
      <c r="D21" s="22"/>
      <c r="E21" s="22"/>
    </row>
    <row r="22" spans="1:5">
      <c r="A22" s="48" t="s">
        <v>524</v>
      </c>
      <c r="B22" s="292" t="s">
        <v>56</v>
      </c>
      <c r="C22" s="22"/>
      <c r="D22" s="22"/>
      <c r="E22" s="22"/>
    </row>
    <row r="23" spans="1:5">
      <c r="A23" s="48" t="s">
        <v>514</v>
      </c>
      <c r="B23" s="22"/>
      <c r="C23" s="22"/>
      <c r="D23" s="22"/>
      <c r="E23" s="22"/>
    </row>
    <row r="24" spans="1:5">
      <c r="A24" s="54" t="s">
        <v>525</v>
      </c>
      <c r="B24" s="55">
        <f>B13+B15+B17+B20</f>
        <v>1296316.4091280634</v>
      </c>
      <c r="C24" s="55">
        <f t="shared" ref="C24:E24" si="0">C13+C15+C17+C20</f>
        <v>1426281.9049334584</v>
      </c>
      <c r="D24" s="55">
        <f t="shared" si="0"/>
        <v>1534385.6212801989</v>
      </c>
      <c r="E24" s="55">
        <f t="shared" si="0"/>
        <v>1809979.3373076944</v>
      </c>
    </row>
    <row r="25" spans="1:5">
      <c r="A25" s="56" t="s">
        <v>526</v>
      </c>
      <c r="B25" s="55">
        <f>B14+B16+B18+B20</f>
        <v>1070542.9322150447</v>
      </c>
      <c r="C25" s="55">
        <f t="shared" ref="C25:E25" si="1">C14+C16+C18+C20</f>
        <v>1241106.8328169433</v>
      </c>
      <c r="D25" s="55">
        <f t="shared" si="1"/>
        <v>1391458.8532867369</v>
      </c>
      <c r="E25" s="55">
        <f t="shared" si="1"/>
        <v>1737461.7130733919</v>
      </c>
    </row>
    <row r="26" spans="1:5">
      <c r="B26" s="66"/>
    </row>
    <row r="27" spans="1:5" ht="153" customHeight="1">
      <c r="A27" s="386" t="s">
        <v>527</v>
      </c>
      <c r="B27" s="386"/>
      <c r="C27" s="386"/>
      <c r="D27" s="386"/>
      <c r="E27" s="386"/>
    </row>
    <row r="28" spans="1:5">
      <c r="A28" s="63"/>
    </row>
    <row r="38" spans="3:5">
      <c r="C38" s="67"/>
      <c r="D38" s="67"/>
      <c r="E38" s="67"/>
    </row>
    <row r="39" spans="3:5">
      <c r="C39" s="67"/>
      <c r="D39" s="67"/>
      <c r="E39" s="67"/>
    </row>
    <row r="40" spans="3:5">
      <c r="C40" s="67"/>
      <c r="D40" s="67"/>
      <c r="E40" s="67"/>
    </row>
  </sheetData>
  <sheetProtection formatCells="0" formatColumns="0" formatRows="0" insertColumns="0" deleteColumns="0"/>
  <mergeCells count="3">
    <mergeCell ref="A1:E1"/>
    <mergeCell ref="C3:E3"/>
    <mergeCell ref="A27:E27"/>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zoomScale="99" zoomScaleNormal="99" workbookViewId="0">
      <pane ySplit="4" topLeftCell="A5" activePane="bottomLeft" state="frozen"/>
      <selection pane="bottomLeft" activeCell="G22" sqref="G22"/>
    </sheetView>
  </sheetViews>
  <sheetFormatPr baseColWidth="10" defaultColWidth="8.6640625" defaultRowHeight="15"/>
  <cols>
    <col min="1" max="1" width="39.33203125" customWidth="1"/>
    <col min="2" max="2" width="16.33203125" customWidth="1"/>
    <col min="3" max="5" width="18" customWidth="1"/>
  </cols>
  <sheetData>
    <row r="1" spans="1:5" s="59" customFormat="1" ht="43.25" customHeight="1">
      <c r="A1" s="387" t="s">
        <v>528</v>
      </c>
      <c r="B1" s="387"/>
      <c r="C1" s="387"/>
      <c r="D1" s="387"/>
      <c r="E1" s="387"/>
    </row>
    <row r="2" spans="1:5" s="60" customFormat="1" ht="19">
      <c r="A2" s="11"/>
      <c r="B2" s="61"/>
      <c r="C2" s="11"/>
      <c r="D2" s="11"/>
      <c r="E2" s="11"/>
    </row>
    <row r="3" spans="1:5" ht="61.25" customHeight="1">
      <c r="A3" s="43"/>
      <c r="B3" s="38" t="s">
        <v>508</v>
      </c>
      <c r="C3" s="385" t="s">
        <v>509</v>
      </c>
      <c r="D3" s="385"/>
      <c r="E3" s="385"/>
    </row>
    <row r="4" spans="1:5" ht="22.25" customHeight="1">
      <c r="A4" s="45"/>
      <c r="B4" s="62">
        <v>2022</v>
      </c>
      <c r="C4" s="62">
        <v>2022</v>
      </c>
      <c r="D4" s="62">
        <v>2025</v>
      </c>
      <c r="E4" s="62">
        <v>2030</v>
      </c>
    </row>
    <row r="5" spans="1:5" ht="17">
      <c r="A5" s="46" t="s">
        <v>510</v>
      </c>
      <c r="B5" s="47"/>
      <c r="C5" s="47"/>
      <c r="D5" s="47"/>
      <c r="E5" s="47"/>
    </row>
    <row r="6" spans="1:5">
      <c r="A6" s="48" t="s">
        <v>49</v>
      </c>
      <c r="B6" s="49">
        <v>738753.39259671501</v>
      </c>
      <c r="C6" s="49">
        <v>888817.22273726517</v>
      </c>
      <c r="D6" s="49">
        <v>1014482.8341957787</v>
      </c>
      <c r="E6" s="49">
        <v>1185815.2284676812</v>
      </c>
    </row>
    <row r="7" spans="1:5" ht="14.75" customHeight="1">
      <c r="A7" s="48" t="s">
        <v>511</v>
      </c>
      <c r="B7" s="50">
        <v>57361.625212254199</v>
      </c>
      <c r="C7" s="50">
        <v>59236.50702892564</v>
      </c>
      <c r="D7" s="50">
        <v>60454.459731364368</v>
      </c>
      <c r="E7" s="50">
        <v>61439.204045022045</v>
      </c>
    </row>
    <row r="8" spans="1:5">
      <c r="A8" s="48" t="s">
        <v>146</v>
      </c>
      <c r="B8" s="50">
        <v>135565.84357369199</v>
      </c>
      <c r="C8" s="50">
        <v>123673.54525961608</v>
      </c>
      <c r="D8" s="50">
        <v>123195.89905011115</v>
      </c>
      <c r="E8" s="50">
        <v>122460.28883115918</v>
      </c>
    </row>
    <row r="9" spans="1:5">
      <c r="A9" s="48" t="s">
        <v>512</v>
      </c>
      <c r="B9" s="49">
        <v>225773.476913019</v>
      </c>
      <c r="C9" s="49">
        <v>3632.0534469205199</v>
      </c>
      <c r="D9" s="49">
        <v>-8097.7987486059201</v>
      </c>
      <c r="E9" s="49">
        <v>-24401.3577110033</v>
      </c>
    </row>
    <row r="10" spans="1:5">
      <c r="A10" s="48" t="s">
        <v>513</v>
      </c>
      <c r="B10" s="49">
        <v>138862.07083238201</v>
      </c>
      <c r="C10" s="49">
        <v>166572.37886808004</v>
      </c>
      <c r="D10" s="49">
        <v>189413.04431959183</v>
      </c>
      <c r="E10" s="49">
        <v>273295.46293956641</v>
      </c>
    </row>
    <row r="11" spans="1:5">
      <c r="A11" s="51" t="s">
        <v>514</v>
      </c>
      <c r="B11" s="52"/>
      <c r="C11" s="52"/>
      <c r="D11" s="52"/>
      <c r="E11" s="52"/>
    </row>
    <row r="12" spans="1:5">
      <c r="A12" s="46" t="s">
        <v>515</v>
      </c>
      <c r="B12" s="47"/>
      <c r="C12" s="47"/>
      <c r="D12" s="47"/>
      <c r="E12" s="47"/>
    </row>
    <row r="13" spans="1:5" ht="14.75" customHeight="1">
      <c r="A13" s="48" t="s">
        <v>516</v>
      </c>
      <c r="B13" s="53">
        <v>1003072.6918198725</v>
      </c>
      <c r="C13" s="53">
        <v>934096.99423644715</v>
      </c>
      <c r="D13" s="53">
        <v>1047185.2534270678</v>
      </c>
      <c r="E13" s="53">
        <v>1197877.0011588207</v>
      </c>
    </row>
    <row r="14" spans="1:5" ht="14.75" customHeight="1">
      <c r="A14" s="48" t="s">
        <v>517</v>
      </c>
      <c r="B14" s="53">
        <v>777299.21490685397</v>
      </c>
      <c r="C14" s="53">
        <v>930464.94078952668</v>
      </c>
      <c r="D14" s="53">
        <v>1055283.0521756737</v>
      </c>
      <c r="E14" s="53">
        <v>1222278.3588698241</v>
      </c>
    </row>
    <row r="15" spans="1:5" ht="14.75" customHeight="1">
      <c r="A15" s="48" t="s">
        <v>518</v>
      </c>
      <c r="B15" s="49">
        <v>241455.689396484</v>
      </c>
      <c r="C15" s="49">
        <v>253362.15593805723</v>
      </c>
      <c r="D15" s="49">
        <v>275139.2868321531</v>
      </c>
      <c r="E15" s="49">
        <v>358821.97282004944</v>
      </c>
    </row>
    <row r="16" spans="1:5" ht="14.75" customHeight="1">
      <c r="A16" s="48" t="s">
        <v>519</v>
      </c>
      <c r="B16" s="49">
        <v>241455.689396484</v>
      </c>
      <c r="C16" s="49">
        <v>253362.15593805723</v>
      </c>
      <c r="D16" s="49">
        <v>275139.2868321531</v>
      </c>
      <c r="E16" s="49">
        <v>358821.97282004944</v>
      </c>
    </row>
    <row r="17" spans="1:5" ht="14.75" customHeight="1">
      <c r="A17" s="48" t="s">
        <v>520</v>
      </c>
      <c r="B17" s="49">
        <v>51732.4206431067</v>
      </c>
      <c r="C17" s="49">
        <v>54416.949897702943</v>
      </c>
      <c r="D17" s="49">
        <v>57064.228289019338</v>
      </c>
      <c r="E17" s="49">
        <v>61814.635593555518</v>
      </c>
    </row>
    <row r="18" spans="1:5" ht="14.75" customHeight="1">
      <c r="A18" s="48" t="s">
        <v>521</v>
      </c>
      <c r="B18" s="49">
        <v>51732.4206431067</v>
      </c>
      <c r="C18" s="49">
        <v>54416.949897702943</v>
      </c>
      <c r="D18" s="49">
        <v>57064.228289019338</v>
      </c>
      <c r="E18" s="49">
        <v>61814.635593555518</v>
      </c>
    </row>
    <row r="19" spans="1:5">
      <c r="A19" s="48" t="s">
        <v>522</v>
      </c>
      <c r="B19" s="292" t="s">
        <v>56</v>
      </c>
      <c r="C19" s="22"/>
      <c r="D19" s="22"/>
      <c r="E19" s="22"/>
    </row>
    <row r="20" spans="1:5">
      <c r="A20" s="48" t="s">
        <v>318</v>
      </c>
      <c r="B20" s="49">
        <v>55.607268599999998</v>
      </c>
      <c r="C20" s="49">
        <v>55.60726859999999</v>
      </c>
      <c r="D20" s="49">
        <v>59.669999999999995</v>
      </c>
      <c r="E20" s="49">
        <v>95.216999999999999</v>
      </c>
    </row>
    <row r="21" spans="1:5">
      <c r="A21" s="48" t="s">
        <v>523</v>
      </c>
      <c r="B21" s="292" t="s">
        <v>56</v>
      </c>
      <c r="C21" s="22"/>
      <c r="D21" s="22"/>
      <c r="E21" s="22"/>
    </row>
    <row r="22" spans="1:5">
      <c r="A22" s="48" t="s">
        <v>524</v>
      </c>
      <c r="B22" s="292" t="s">
        <v>56</v>
      </c>
      <c r="C22" s="22"/>
      <c r="D22" s="22"/>
      <c r="E22" s="22"/>
    </row>
    <row r="23" spans="1:5">
      <c r="A23" s="48" t="s">
        <v>514</v>
      </c>
      <c r="B23" s="22"/>
      <c r="C23" s="22"/>
      <c r="D23" s="22"/>
      <c r="E23" s="22"/>
    </row>
    <row r="24" spans="1:5">
      <c r="A24" s="54" t="s">
        <v>525</v>
      </c>
      <c r="B24" s="55">
        <f>B13+B15+B17+B20</f>
        <v>1296316.4091280634</v>
      </c>
      <c r="C24" s="55">
        <f t="shared" ref="C24:E24" si="0">C13+C15+C17+C20</f>
        <v>1241931.7073408074</v>
      </c>
      <c r="D24" s="55">
        <f t="shared" si="0"/>
        <v>1379448.4385482401</v>
      </c>
      <c r="E24" s="55">
        <f t="shared" si="0"/>
        <v>1618608.8265724254</v>
      </c>
    </row>
    <row r="25" spans="1:5">
      <c r="A25" s="56" t="s">
        <v>526</v>
      </c>
      <c r="B25" s="55">
        <f>B14+B16+B18+B20</f>
        <v>1070542.9322150447</v>
      </c>
      <c r="C25" s="55">
        <f t="shared" ref="C25:E25" si="1">C14+C16+C18+C20</f>
        <v>1238299.6538938871</v>
      </c>
      <c r="D25" s="55">
        <f t="shared" si="1"/>
        <v>1387546.237296846</v>
      </c>
      <c r="E25" s="55">
        <f t="shared" si="1"/>
        <v>1643010.1842834291</v>
      </c>
    </row>
    <row r="27" spans="1:5" ht="131.75" customHeight="1">
      <c r="A27" s="386" t="s">
        <v>529</v>
      </c>
      <c r="B27" s="386"/>
      <c r="C27" s="386"/>
      <c r="D27" s="386"/>
      <c r="E27" s="386"/>
    </row>
    <row r="28" spans="1:5">
      <c r="A28" s="63"/>
    </row>
    <row r="29" spans="1:5">
      <c r="C29" s="58"/>
      <c r="D29" s="58"/>
      <c r="E29" s="58"/>
    </row>
  </sheetData>
  <sheetProtection formatCells="0" formatColumns="0" formatRows="0" insertColumns="0" deleteColumns="0"/>
  <mergeCells count="3">
    <mergeCell ref="A1:E1"/>
    <mergeCell ref="C3:E3"/>
    <mergeCell ref="A27:E27"/>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2977C5E1C8AB48A001E87AF8A75DAD" ma:contentTypeVersion="4" ma:contentTypeDescription="Create a new document." ma:contentTypeScope="" ma:versionID="ed9657387613fb03fd4cc31b60cf2e55">
  <xsd:schema xmlns:xsd="http://www.w3.org/2001/XMLSchema" xmlns:xs="http://www.w3.org/2001/XMLSchema" xmlns:p="http://schemas.microsoft.com/office/2006/metadata/properties" xmlns:ns2="609f356f-7ea8-41fa-bcfa-6bb785addaf1" targetNamespace="http://schemas.microsoft.com/office/2006/metadata/properties" ma:root="true" ma:fieldsID="0c4c2e3e6ffbc0650cbc95437eb082ae" ns2:_="">
    <xsd:import namespace="609f356f-7ea8-41fa-bcfa-6bb785addaf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9f356f-7ea8-41fa-bcfa-6bb785adda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llowEditUser xmlns="https://web.wps.cn/et/2018/main" xmlns:s="http://schemas.openxmlformats.org/spreadsheetml/2006/main" hasInvisiblePropRange="0">
  <rangeList sheetStid="20" master="" otherUserPermission="visible"/>
  <rangeList sheetStid="1" master="" otherUserPermission="visible"/>
  <rangeList sheetStid="2" master="" otherUserPermission="visible"/>
  <rangeList sheetStid="4" master="" otherUserPermission="visible"/>
  <rangeList sheetStid="6" master="" otherUserPermission="visible"/>
  <rangeList sheetStid="3" master="" otherUserPermission="visible"/>
  <rangeList sheetStid="9" master="" otherUserPermission="visible"/>
  <rangeList sheetStid="10" master="" otherUserPermission="visible"/>
  <rangeList sheetStid="12" master="" otherUserPermission="visible"/>
  <rangeList sheetStid="13" master="" otherUserPermission="visible"/>
  <rangeList sheetStid="15" master="" otherUserPermission="visible"/>
  <rangeList sheetStid="17" master="" otherUserPermission="visible"/>
  <rangeList sheetStid="18" master="" otherUserPermission="visible"/>
  <rangeList sheetStid="19" master="" otherUserPermission="visible"/>
</allowEditUser>
</file>

<file path=customXml/itemProps1.xml><?xml version="1.0" encoding="utf-8"?>
<ds:datastoreItem xmlns:ds="http://schemas.openxmlformats.org/officeDocument/2006/customXml" ds:itemID="{DF046701-8E69-479E-B035-895D9DF8B9C5}">
  <ds:schemaRefs/>
</ds:datastoreItem>
</file>

<file path=customXml/itemProps2.xml><?xml version="1.0" encoding="utf-8"?>
<ds:datastoreItem xmlns:ds="http://schemas.openxmlformats.org/officeDocument/2006/customXml" ds:itemID="{94991826-4386-48A6-9D2E-D1DF75CE3279}">
  <ds:schemaRefs/>
</ds:datastoreItem>
</file>

<file path=customXml/itemProps3.xml><?xml version="1.0" encoding="utf-8"?>
<ds:datastoreItem xmlns:ds="http://schemas.openxmlformats.org/officeDocument/2006/customXml" ds:itemID="{A0BC694F-C151-4F39-A32D-70F129073E49}">
  <ds:schemaRefs/>
</ds:datastoreItem>
</file>

<file path=customXml/itemProps4.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Appendix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Jaypalsinh Chauhan</dc:creator>
  <cp:lastModifiedBy>Gito Immanuel</cp:lastModifiedBy>
  <dcterms:created xsi:type="dcterms:W3CDTF">2022-12-02T11:08:00Z</dcterms:created>
  <dcterms:modified xsi:type="dcterms:W3CDTF">2024-12-24T04:45:34Z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0x010100262977C5E1C8AB48A001E87AF8A75DAD</vt:lpwstr>
  </property>
  <property fmtid="{D5CDD505-2E9C-101B-9397-08002B2CF9AE}" pid="3" name="MSIP_Label_38b525e5-f3da-4501-8f1e-526b6769fc56_Enabled">
    <vt:lpwstr>true</vt:lpwstr>
  </property>
  <property fmtid="{D5CDD505-2E9C-101B-9397-08002B2CF9AE}" pid="4" name="MSIP_Label_38b525e5-f3da-4501-8f1e-526b6769fc56_SetDate">
    <vt:lpwstr>2024-12-08T06:46:53Z</vt:lpwstr>
  </property>
  <property fmtid="{D5CDD505-2E9C-101B-9397-08002B2CF9AE}" pid="5" name="MSIP_Label_38b525e5-f3da-4501-8f1e-526b6769fc56_Method">
    <vt:lpwstr>Standard</vt:lpwstr>
  </property>
  <property fmtid="{D5CDD505-2E9C-101B-9397-08002B2CF9AE}" pid="6" name="MSIP_Label_38b525e5-f3da-4501-8f1e-526b6769fc56_Name">
    <vt:lpwstr>defa4170-0d19-0005-0004-bc88714345d2</vt:lpwstr>
  </property>
  <property fmtid="{D5CDD505-2E9C-101B-9397-08002B2CF9AE}" pid="7" name="MSIP_Label_38b525e5-f3da-4501-8f1e-526b6769fc56_SiteId">
    <vt:lpwstr>db6e1183-4c65-405c-82ce-7cd53fa6e9dc</vt:lpwstr>
  </property>
  <property fmtid="{D5CDD505-2E9C-101B-9397-08002B2CF9AE}" pid="8" name="MSIP_Label_38b525e5-f3da-4501-8f1e-526b6769fc56_ActionId">
    <vt:lpwstr>c789734e-10a5-4dca-b2f2-4a26061d2067</vt:lpwstr>
  </property>
  <property fmtid="{D5CDD505-2E9C-101B-9397-08002B2CF9AE}" pid="9" name="MSIP_Label_38b525e5-f3da-4501-8f1e-526b6769fc56_ContentBits">
    <vt:lpwstr>0</vt:lpwstr>
  </property>
  <property fmtid="{D5CDD505-2E9C-101B-9397-08002B2CF9AE}" pid="10" name="ICV">
    <vt:lpwstr>6571BED9DFCD4C4881CA80D53C1B2B62_13</vt:lpwstr>
  </property>
  <property fmtid="{D5CDD505-2E9C-101B-9397-08002B2CF9AE}" pid="11" name="KSOProductBuildVer">
    <vt:lpwstr>1033-12.2.0.19307</vt:lpwstr>
  </property>
</Properties>
</file>