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85" windowWidth="9390" windowHeight="4890" firstSheet="0" activeTab="0"/>
  </bookViews>
  <sheets>
    <sheet name="Data_Entry" sheetId="1" r:id="rId1"/>
    <sheet name="Output" sheetId="2" r:id="rId2"/>
    <sheet name="Open_Scrn"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AUTO_OPEN">'Macro1'!$B$1</definedName>
    <definedName name="main">'Macro1'!$D$1:$D$3</definedName>
  </definedNames>
  <calcPr fullCalcOnLoad="1"/>
</workbook>
</file>

<file path=xl/comments1.xml><?xml version="1.0" encoding="utf-8"?>
<comments xmlns="http://schemas.openxmlformats.org/spreadsheetml/2006/main">
  <authors>
    <author>Un utilisateur satisfait de Microsoft Office</author>
  </authors>
  <commentList>
    <comment ref="B2" authorId="0">
      <text>
        <r>
          <rPr>
            <sz val="10"/>
            <rFont val="Tahoma"/>
            <family val="0"/>
          </rPr>
          <t xml:space="preserve">This spreadsheet may be used to estimate the carbon flows of a bioelectricity program. We estimate the carbon pool in vegetation, soils and decomposing matter and add to it the avoided fossil fuel carbon emissions from the first harvest at the end of the first rotation to 2030. Should the bioenergy plantation fail for some reason, the minimum carbon that would be kept out of the atmosphere would be equal to the cumulative avoided carbon emissions from fossil-fueled electricity generation up to the year of failure. </t>
        </r>
      </text>
    </comment>
    <comment ref="B3" authorId="0">
      <text>
        <r>
          <rPr>
            <sz val="10"/>
            <rFont val="Tahoma"/>
            <family val="0"/>
          </rPr>
          <t>This is a Data Entry Sheet. Please Enter data in the yellow coloured cells.
The output can be viewed by pressing 'Output' tab (named sheet) at the bottom of the workbook</t>
        </r>
      </text>
    </comment>
    <comment ref="E6" authorId="0">
      <text>
        <r>
          <rPr>
            <sz val="10"/>
            <rFont val="Tahoma"/>
            <family val="0"/>
          </rPr>
          <t>Black on yellow are data entry cells, where you should enter data. Red on yellow are formulas, which you should change only after you are completely familiar with the spread sheet.</t>
        </r>
      </text>
    </comment>
    <comment ref="G9" authorId="0">
      <text>
        <r>
          <rPr>
            <sz val="10"/>
            <rFont val="Tahoma"/>
            <family val="0"/>
          </rPr>
          <t>You may change the reforested land area from year to year. The species planted and the products derived from it, however, have to remain the same from year to year.</t>
        </r>
      </text>
    </comment>
    <comment ref="B21" authorId="0">
      <text>
        <r>
          <rPr>
            <sz val="10"/>
            <rFont val="Tahoma"/>
            <family val="0"/>
          </rPr>
          <t>This section computes the carbon pool that will be created due to reforestation activities in a particular year. For instance, reforestation in 1990 of one ha will create a vegetation carbon pool on that ha of 18 tC, soil carbon pool of 12 tC, and a decomposing matter carbon pool of 1.5 tC. Please note that these values are not carbon flows for 1990 but reflect the long-term pool of carbon due to planting begun in 1990. The carbon pool is begun in 1990 but will not be completed that year. Since we assume that the same species will be planted each year, the carbon pool created by planting on new converted land in successive years is same per ha.</t>
        </r>
      </text>
    </comment>
    <comment ref="B37" authorId="0">
      <text>
        <r>
          <rPr>
            <sz val="10"/>
            <rFont val="Tahoma"/>
            <family val="0"/>
          </rPr>
          <t>Assumes the displaced fossil fuel is coal. For crude oil use 20.0, for natural gas 15.3, and for diesel fuel 20.2.</t>
        </r>
      </text>
    </comment>
    <comment ref="B39" authorId="0">
      <text>
        <r>
          <rPr>
            <sz val="10"/>
            <rFont val="Tahoma"/>
            <family val="0"/>
          </rPr>
          <t>For hardwood the heat value is about 10, for pine it is about 13.6 GJ/tonne.</t>
        </r>
      </text>
    </comment>
    <comment ref="B46" authorId="0">
      <text>
        <r>
          <rPr>
            <sz val="10"/>
            <rFont val="Tahoma"/>
            <family val="0"/>
          </rPr>
          <t>The cost estimates should not include taxes and subsidies. For example, taxes on equipment purchased by the farmer should not be included in the analysis. Likewise, subsidies should be excluded.
A real discount rate should be used for discounting of monetary flows. Alternative values for the discount rate may be selected from those used for similar projects.</t>
        </r>
      </text>
    </comment>
    <comment ref="B53" authorId="0">
      <text>
        <r>
          <rPr>
            <sz val="10"/>
            <rFont val="Tahoma"/>
            <family val="0"/>
          </rPr>
          <t>Initial cost is incurred in the year before harvest of product. For example, if the rotation period is 6 years, then the power plant is completed in the sixth year.</t>
        </r>
      </text>
    </comment>
    <comment ref="B57" authorId="0">
      <text>
        <r>
          <rPr>
            <sz val="10"/>
            <rFont val="Tahoma"/>
            <family val="0"/>
          </rPr>
          <t>Price is estimated at the point where bioelectricity substitutes for fossil-fueled electricity, and is devoid of all taxes.</t>
        </r>
      </text>
    </comment>
  </commentList>
</comments>
</file>

<file path=xl/comments2.xml><?xml version="1.0" encoding="utf-8"?>
<comments xmlns="http://schemas.openxmlformats.org/spreadsheetml/2006/main">
  <authors>
    <author>Un utilisateur satisfait de Microsoft Office</author>
  </authors>
  <commentList>
    <comment ref="B2" authorId="0">
      <text>
        <r>
          <rPr>
            <sz val="10"/>
            <rFont val="Tahoma"/>
            <family val="0"/>
          </rPr>
          <t xml:space="preserve">This spreadsheet may be used to estimate the carbon flows of a bioelectricity program. We estimate the carbon pool in vegetation, soils and decomposing matter and add to it the avoided fossil fuel carbon emissions from the first harvest at the end of the first rotation to 2030. Should the bioenergy plantation fail for some reason, the minimum carbon that would be kept out of the atmosphere would be equal to the cumulative avoided carbon emissions from fossil-fueled electricity generation up to the year of failure. </t>
        </r>
      </text>
    </comment>
    <comment ref="B3" authorId="0">
      <text>
        <r>
          <rPr>
            <sz val="10"/>
            <rFont val="Tahoma"/>
            <family val="0"/>
          </rPr>
          <t xml:space="preserve">This is the output sheet. Data entered in the Data_Entry sheet is in yellow cells with Black and the formulae are in yellow cells with Red </t>
        </r>
      </text>
    </comment>
    <comment ref="G8" authorId="0">
      <text>
        <r>
          <rPr>
            <sz val="10"/>
            <rFont val="Tahoma"/>
            <family val="0"/>
          </rPr>
          <t>Black on yellow are data entry cells, where you should enter data. Red on yellow are formulas, which you should change only after you are completely familiar with the spread sheet.</t>
        </r>
      </text>
    </comment>
    <comment ref="G9" authorId="0">
      <text>
        <r>
          <rPr>
            <sz val="10"/>
            <rFont val="Tahoma"/>
            <family val="0"/>
          </rPr>
          <t>You may change the reforested land area from year to year. The species planted and the products derived from it, however, have to remain the same from year to year.</t>
        </r>
      </text>
    </comment>
    <comment ref="B24" authorId="0">
      <text>
        <r>
          <rPr>
            <sz val="10"/>
            <rFont val="Tahoma"/>
            <family val="0"/>
          </rPr>
          <t>This section computes the carbon pool that will be created due to reforestation activities in a particular year. For instance, reforestation in 1990 of one ha will create a vegetation carbon pool on that ha of 18 tC, soil carbon pool of 12 tC, and a decomposing matter carbon pool of 1.5 tC. Please note that these values are not carbon flows for 1990 but reflect the long-term pool of carbon due to planting begun in 1990. The carbon pool is begun in 1990 but will not be completed that year. Since we assume that the same species will be planted each year, the carbon pool created by planting on new converted land in successive years is same per ha.</t>
        </r>
      </text>
    </comment>
    <comment ref="G40" authorId="0">
      <text>
        <r>
          <rPr>
            <sz val="10"/>
            <rFont val="Tahoma"/>
            <family val="0"/>
          </rPr>
          <t>Amount of wood available for combustion annually is the mean annual increment multiplied by the fraction (30% in our example) that may be harvested for combustion.</t>
        </r>
      </text>
    </comment>
    <comment ref="B43" authorId="0">
      <text>
        <r>
          <rPr>
            <sz val="10"/>
            <rFont val="Tahoma"/>
            <family val="0"/>
          </rPr>
          <t>Assumes the displaced fossil fuel is coal. For crude oil use 20.0, for natural gas 15.3, and for diesel fuel 20.2.</t>
        </r>
      </text>
    </comment>
    <comment ref="B46" authorId="0">
      <text>
        <r>
          <rPr>
            <sz val="10"/>
            <rFont val="Tahoma"/>
            <family val="0"/>
          </rPr>
          <t>For hardwood the heat value is about 10, for pine it is about 13.6 GJ/tonne.</t>
        </r>
      </text>
    </comment>
    <comment ref="B48" authorId="0">
      <text>
        <r>
          <rPr>
            <sz val="10"/>
            <rFont val="Tahoma"/>
            <family val="0"/>
          </rPr>
          <t>Carbon pool includes the amounts stored in vegetation, soils and decomposing matter, but not the carbon avoided annually from fossil-fuel power plants.</t>
        </r>
      </text>
    </comment>
    <comment ref="B52" authorId="0">
      <text>
        <r>
          <rPr>
            <sz val="10"/>
            <rFont val="Tahoma"/>
            <family val="0"/>
          </rPr>
          <t>Total carbon density for the mitigation scenario includes the vegetation, soil and decomposing matter carbon pool but not the avoided fossil fuel emissions.</t>
        </r>
      </text>
    </comment>
    <comment ref="B65" authorId="0">
      <text>
        <r>
          <rPr>
            <sz val="10"/>
            <rFont val="Tahoma"/>
            <family val="0"/>
          </rPr>
          <t>Includes the cost of forestation but not that of the wood-fired power plant. Cost of the latter are inlcuded in the final cost estimate.</t>
        </r>
      </text>
    </comment>
    <comment ref="B67" authorId="0">
      <text>
        <r>
          <rPr>
            <sz val="10"/>
            <rFont val="Tahoma"/>
            <family val="0"/>
          </rPr>
          <t>The cost estimates should not include taxes and subsidies. For example, taxes on equipment purchased by the farmer should not be included in the analysis. Likewise, subsidies should be excluded.
A real discount rate should be used for discounting of monetary flows. Alternative values for the discount rate may be selected from those used for similar projects.</t>
        </r>
      </text>
    </comment>
    <comment ref="B79" authorId="0">
      <text>
        <r>
          <rPr>
            <sz val="10"/>
            <rFont val="Tahoma"/>
            <family val="0"/>
          </rPr>
          <t>Initial cost is incurred in the year before harvest of product. For example, if the rotation period is 6 years, then the power plant is completed in the sixth year.</t>
        </r>
      </text>
    </comment>
    <comment ref="B87" authorId="0">
      <text>
        <r>
          <rPr>
            <sz val="10"/>
            <rFont val="Tahoma"/>
            <family val="0"/>
          </rPr>
          <t>Price is estimated at the point where bioelectricity substitutes for fossil-fueled electricity, and is devoid of all taxes.</t>
        </r>
      </text>
    </comment>
    <comment ref="G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H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I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J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K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L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M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N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O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P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Q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R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S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T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U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V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W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X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Y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Z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A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B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C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D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E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F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G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H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I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J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K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L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M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N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O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P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Q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R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S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AT114" authorId="0">
      <text>
        <r>
          <rPr>
            <sz val="10"/>
            <rFont val="Tahoma"/>
            <family val="0"/>
          </rPr>
          <t>This is the C pool created due to reforestation of the land begun this year. The pool creation takes place over many years depending on the rotation period and the life of products. The value in this cell should not be interpreted as a C flow in this or any other year.</t>
        </r>
      </text>
    </comment>
    <comment ref="B115" authorId="0">
      <text>
        <r>
          <rPr>
            <sz val="10"/>
            <rFont val="Tahoma"/>
            <family val="0"/>
          </rPr>
          <t xml:space="preserve">Each cell in this row provides an estimate of the commitment to avoid emissions from fossil-fueled electricity due to land converted in that year. 
For example, In 1990, 1000 ha of land is converted. The avoided cumulative fossil-fueled emissions from the first harvest six years hence in 1997 up to 2030 are 66205 tC. These are entered in cell G115.  </t>
        </r>
      </text>
    </comment>
    <comment ref="G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H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I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J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K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L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M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N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O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P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Q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R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S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T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U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V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W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X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Y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Z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A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B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C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D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E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F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G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H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I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J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K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L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M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N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O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P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Q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R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S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AT115" authorId="0">
      <text>
        <r>
          <rPr>
            <sz val="10"/>
            <rFont val="Tahoma"/>
            <family val="0"/>
          </rPr>
          <t xml:space="preserve">This cell estimates the carbonemissons avoided due to the harvesting of wood from land reforested this year. The first harvest occurs at the end of the first rotation, and the bioelectricity generation occurs from then until the end of spread-sheet time horizon, which is 2030 in this example.
</t>
        </r>
      </text>
    </comment>
    <comment ref="B135" authorId="0">
      <text>
        <r>
          <rPr>
            <sz val="10"/>
            <rFont val="Tahoma"/>
            <family val="0"/>
          </rPr>
          <t>The net present value of benefits indicates the difference in the discounted value of net benefits between the example mitigation and baseline scenario.  Dividing by the total carbon sequestered or by land area yields the per tC or per ha NPV of benefits respectively.</t>
        </r>
      </text>
    </comment>
    <comment ref="B139" authorId="0">
      <text>
        <r>
          <rPr>
            <sz val="10"/>
            <rFont val="Tahoma"/>
            <family val="0"/>
          </rPr>
          <t>BRAC indicates the benefit of reducing carbon from the atmosphere. It accounts for the damage that atmospheric carbon will cause as it slowly decays out of the atmosphere. We assume a decay rate of 0.75% annually.</t>
        </r>
      </text>
    </comment>
    <comment ref="B142" authorId="0">
      <text>
        <r>
          <rPr>
            <sz val="10"/>
            <rFont val="Tahoma"/>
            <family val="0"/>
          </rPr>
          <t xml:space="preserve">The initial cost indicates the discounted present value of a stream of initial costs over the 40-year program. </t>
        </r>
      </text>
    </comment>
    <comment ref="B146" authorId="0">
      <text>
        <r>
          <rPr>
            <sz val="10"/>
            <rFont val="Tahoma"/>
            <family val="0"/>
          </rPr>
          <t xml:space="preserve">The endowment is the discounted present value of total costs over the 40-year life of  our example forestation  program. It is  divided by the carbon sequestered or by the land area forested to obtain per tC or per ha costs respectively. </t>
        </r>
      </text>
    </comment>
  </commentList>
</comments>
</file>

<file path=xl/sharedStrings.xml><?xml version="1.0" encoding="utf-8"?>
<sst xmlns="http://schemas.openxmlformats.org/spreadsheetml/2006/main" count="291" uniqueCount="183">
  <si>
    <t>Auto_open</t>
  </si>
  <si>
    <t>MAIN</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</si>
  <si>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</si>
  <si>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</si>
  <si>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</si>
  <si>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</si>
  <si>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</si>
  <si>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</si>
  <si>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</si>
  <si>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</si>
  <si>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</si>
  <si>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</si>
  <si>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</si>
  <si>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</si>
  <si>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</si>
  <si>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</si>
  <si>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</si>
  <si>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</si>
  <si>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</si>
  <si>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</si>
  <si>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</si>
  <si>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</si>
  <si>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</si>
  <si>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</si>
  <si>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</si>
  <si>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</si>
  <si>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</si>
  <si>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</si>
  <si>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</si>
  <si>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</si>
  <si>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</si>
  <si>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</si>
  <si>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</si>
  <si>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</si>
  <si>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</si>
  <si>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</si>
  <si>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</si>
  <si>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</si>
  <si>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</si>
  <si>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</si>
  <si>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</si>
  <si>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</si>
  <si>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</si>
  <si>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</si>
  <si>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</si>
  <si>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</si>
  <si>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</si>
  <si>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</si>
  <si>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</si>
  <si>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REFORESTATION/BIOELECTRICITY</t>
  </si>
  <si>
    <t>DATA ENTRY FORM</t>
  </si>
  <si>
    <t xml:space="preserve"> &gt;&gt;&gt; FROM STEPS 2 AND 3: LAND AREA (ha)</t>
  </si>
  <si>
    <t xml:space="preserve">  &gt;&gt; Baseline Scenario </t>
  </si>
  <si>
    <t xml:space="preserve">   &gt; Wasteland</t>
  </si>
  <si>
    <t xml:space="preserve">  &gt;&gt; Mitigation Scenario</t>
  </si>
  <si>
    <t xml:space="preserve">   &gt; Reforested Land</t>
  </si>
  <si>
    <t>&gt;&gt;&gt;&gt; STEP 4: ESTIMATING CARBON POOL AND SEQUESTRATION</t>
  </si>
  <si>
    <t xml:space="preserve"> &gt;&gt;&gt; STEP 4.1: BASELINE SCENARIO -- WASTELANDS</t>
  </si>
  <si>
    <t xml:space="preserve">  &gt;&gt; Standing Vegetation Carbon</t>
  </si>
  <si>
    <t xml:space="preserve">   &gt; Dry Weight (t/ha)</t>
  </si>
  <si>
    <t xml:space="preserve">   &gt; Carbon density (%)</t>
  </si>
  <si>
    <t xml:space="preserve">  &gt;&gt; Soil Carbon</t>
  </si>
  <si>
    <t xml:space="preserve">   &gt; Amount of carbon stored in soil (tC/ha)</t>
  </si>
  <si>
    <t>&gt;&gt;&gt;&gt; STEP 4.2: MITIGATION SCENARIO -- REFORESTATION</t>
  </si>
  <si>
    <t xml:space="preserve">  &gt;&gt; 1. Vegetation Carbon Pool</t>
  </si>
  <si>
    <t xml:space="preserve">   &gt; Rotation Period (Years)</t>
  </si>
  <si>
    <t xml:space="preserve">   &gt; Mean Annual Increment (tB/year/ha)</t>
  </si>
  <si>
    <t xml:space="preserve">  &gt;&gt; 2. Soil Carbon Pool</t>
  </si>
  <si>
    <t xml:space="preserve">   &gt; Accumulation Period (Years)</t>
  </si>
  <si>
    <t xml:space="preserve">   &gt; Amount of carbon stored in soil (tC/ha/yr)</t>
  </si>
  <si>
    <t xml:space="preserve">  &gt;&gt; 3. Decomposing Matter Carbon Pool</t>
  </si>
  <si>
    <t xml:space="preserve">   &gt; Decomposition Period (Years)</t>
  </si>
  <si>
    <t xml:space="preserve">   &gt; Amount of decomposing carbon (tC/ha/harvest)</t>
  </si>
  <si>
    <t xml:space="preserve">  &gt;&gt; 4. Wood replacing fossil-fuel (avoided tC/ha/yr)</t>
  </si>
  <si>
    <t xml:space="preserve">       Fossil power plant efficiency </t>
  </si>
  <si>
    <t xml:space="preserve">       Carbon content of displaced fuel (kgC/GJ)</t>
  </si>
  <si>
    <t xml:space="preserve">       Wood power plant efficiency </t>
  </si>
  <si>
    <t xml:space="preserve">       Heat value of wood (GJ/tonne) </t>
  </si>
  <si>
    <t xml:space="preserve">&gt;&gt;&gt;&gt; STEP 5: ESTIMATING COSTS AND BENEFITS </t>
  </si>
  <si>
    <t xml:space="preserve"> &gt;&gt;&gt; STEP 5.1: COSTS </t>
  </si>
  <si>
    <t xml:space="preserve">  &gt;&gt; Baseline Scenario (Wastelands) ($/ha/yr)</t>
  </si>
  <si>
    <t xml:space="preserve"> &gt;&gt;&gt; STEP 5.1.1: STREAM OF COSTS OF REFORESTATION </t>
  </si>
  <si>
    <t xml:space="preserve">  &gt;&gt; Initial Costs ($/ha)</t>
  </si>
  <si>
    <t xml:space="preserve">  &gt;&gt; Recurrent (Maintenance etc.) Costs ($/ha/yr)</t>
  </si>
  <si>
    <t xml:space="preserve">  &gt;&gt; Monitoring Costs ($/ha/yr)</t>
  </si>
  <si>
    <t xml:space="preserve">  &gt;&gt; Establishment Costs</t>
  </si>
  <si>
    <t xml:space="preserve"> &gt;&gt;&gt; STEP 5.1.2: STREAM OF COSTS ($) OF BIOELECTRICITY GENERATION  FOR A ONE MW GASIFIER</t>
  </si>
  <si>
    <t xml:space="preserve">  &gt;&gt; Initial Cost of Power Plant ($/MW)</t>
  </si>
  <si>
    <t xml:space="preserve">  &gt;&gt; Recurrent (Maintenance etc.) Costs ($/yr)</t>
  </si>
  <si>
    <t xml:space="preserve">    &gt; Capacity factor </t>
  </si>
  <si>
    <t xml:space="preserve">    &gt; Gasifier Lifetime (Yrs)</t>
  </si>
  <si>
    <t xml:space="preserve">  &gt;&gt; Price of fossil-fueled electricity ($/MWh)</t>
  </si>
  <si>
    <t xml:space="preserve"> &gt;&gt;&gt; STEP 5.2: BENEFITS </t>
  </si>
  <si>
    <t xml:space="preserve"> &gt;&gt;&gt; STEP 5.2.1: STREAM OF BENEFITS OF REFORESTATION PROGRAM</t>
  </si>
  <si>
    <t xml:space="preserve">  &gt;&gt; Timber Product ($/ha/yr)</t>
  </si>
  <si>
    <t xml:space="preserve">  &gt;&gt; Non-timber benefits($/ha/yr)</t>
  </si>
  <si>
    <t xml:space="preserve">  &gt;&gt; Other benefits ($/ha/yr)</t>
  </si>
  <si>
    <t xml:space="preserve">  &gt;&gt;Present Value($)&gt;</t>
  </si>
  <si>
    <t>OUTPUT SHEET</t>
  </si>
  <si>
    <t xml:space="preserve"> &gt;&gt;&gt; Carbon Pool (tC/ha)</t>
  </si>
  <si>
    <t xml:space="preserve">    &gt; Wood product available for combustion (tonne of wood/ha/yr) </t>
  </si>
  <si>
    <t xml:space="preserve">    &gt; Carbon emissions avoided (tC/MWh) </t>
  </si>
  <si>
    <t xml:space="preserve">    &gt; Electricity efficiency of wood power plant (MWh/tonne of wood) </t>
  </si>
  <si>
    <t xml:space="preserve"> &gt;&gt;&gt; Carbon Pool Created by Mitigation Option (tC/ha)</t>
  </si>
  <si>
    <t xml:space="preserve"> &gt;&gt;&gt; Carbon Pool Including Baseline Soil Carbon (tC/ha)</t>
  </si>
  <si>
    <t xml:space="preserve"> &gt;&gt;&gt; STEP 4.3: TOTAL CARBON DENSITY (tC/ha)</t>
  </si>
  <si>
    <t xml:space="preserve">  &gt;&gt; Baseline Scenario</t>
  </si>
  <si>
    <t xml:space="preserve">  &gt;&gt; Mitigation Scenario (Reforestation) ($/ha/yr)</t>
  </si>
  <si>
    <t xml:space="preserve">  &gt;&gt; Total Costs ($/ha/yr)</t>
  </si>
  <si>
    <t xml:space="preserve">  &gt;&gt; Present Value of Costs ($/ha)</t>
  </si>
  <si>
    <t xml:space="preserve">  &gt;&gt; Present Value of Initial Cost ($/ha)</t>
  </si>
  <si>
    <t xml:space="preserve">  &gt;&gt; Annualized Value of Costs ($/ha/yr)</t>
  </si>
  <si>
    <t xml:space="preserve">  &gt;&gt; Total Costs</t>
  </si>
  <si>
    <t xml:space="preserve">  &gt;&gt; Present Value of Capacity Cost ($/MW)</t>
  </si>
  <si>
    <t xml:space="preserve">  &gt;&gt; Cost of Electricity Generation ($/MWh)</t>
  </si>
  <si>
    <t xml:space="preserve">    &gt; Annual Electricity Generation (MWh/yr)</t>
  </si>
  <si>
    <t xml:space="preserve">  &gt;&gt; Mitigation Scenario (Bioelectricity) ($/ha/yr)</t>
  </si>
  <si>
    <t xml:space="preserve">  &gt;&gt; Non-timber benefits ($/ha/yr)</t>
  </si>
  <si>
    <t xml:space="preserve">  &gt;&gt; Total Benefits ($/ha/yr)</t>
  </si>
  <si>
    <t xml:space="preserve">  &gt;&gt; Present Value of Benefits ($/ha)</t>
  </si>
  <si>
    <t xml:space="preserve">  &gt;&gt; Annualized Value of Benefits ($/ha/yr)</t>
  </si>
  <si>
    <t xml:space="preserve"> &gt;&gt;&gt; NET PRESENT VALUE OF BENEFITS ($/ha)</t>
  </si>
  <si>
    <t xml:space="preserve"> &gt;&gt;&gt; STEP 6.1: TOTAL CARBON POOL (tC)</t>
  </si>
  <si>
    <t>&lt; Total &gt;</t>
  </si>
  <si>
    <t xml:space="preserve">  &gt;&gt; Annually Created Incremental C Pool</t>
  </si>
  <si>
    <t xml:space="preserve"> &gt;&gt; Baseline Scenario</t>
  </si>
  <si>
    <t xml:space="preserve">  &gt; Wasteland</t>
  </si>
  <si>
    <t xml:space="preserve"> &gt;&gt; Mitigation Scenario</t>
  </si>
  <si>
    <t xml:space="preserve">  &gt; Reforested Land</t>
  </si>
  <si>
    <t xml:space="preserve">  &gt; Avoided Carbon Emissions through Bioelectricity</t>
  </si>
  <si>
    <t xml:space="preserve"> &gt;&gt;&gt; STEP 6.2: TOTAL COSTS AND BENEFITS OF BIOELECTRICITY PROGRAM ($)</t>
  </si>
  <si>
    <t>&lt;Present Value($)&gt;</t>
  </si>
  <si>
    <t xml:space="preserve">  &gt;&gt; Annualized Incremental Net Benefit ($/yr)</t>
  </si>
  <si>
    <t xml:space="preserve">  &gt;&gt; Baseline Scenario Net Benefit ($/yr)</t>
  </si>
  <si>
    <t xml:space="preserve">   &gt; Annual Cost</t>
  </si>
  <si>
    <t xml:space="preserve">   &gt; Annual Benefit </t>
  </si>
  <si>
    <t xml:space="preserve">  &gt;&gt; Mitigation Scenario Net Benefit ($/yr)</t>
  </si>
  <si>
    <t xml:space="preserve">   &gt; Annual Cost of Wasteland </t>
  </si>
  <si>
    <t xml:space="preserve">   &gt; Annualized Cost of Converted Land</t>
  </si>
  <si>
    <t xml:space="preserve">   &gt; Annual Cost of Bioelectricity</t>
  </si>
  <si>
    <t xml:space="preserve">   &gt; Annual Benefit from Wasteland </t>
  </si>
  <si>
    <t xml:space="preserve">   &gt; Annualized Benefit from Converted Land </t>
  </si>
  <si>
    <t xml:space="preserve">   &gt; Annual Avoided Cost of Fossil Electricity </t>
  </si>
  <si>
    <t xml:space="preserve">   &gt; Present Value of Initial Cost </t>
  </si>
  <si>
    <t xml:space="preserve"> &gt;&gt;&gt; STEP 7: COST-EFFECTIVENESS INDICATORS FOR THE 40 YEAR PROGRAM</t>
  </si>
  <si>
    <t xml:space="preserve">  &gt;&gt; Net Present Value of Benefits</t>
  </si>
  <si>
    <t xml:space="preserve">   &gt; $/tC</t>
  </si>
  <si>
    <t xml:space="preserve">   &gt; $/ha.</t>
  </si>
  <si>
    <t xml:space="preserve">  &gt;&gt; Benefit of Reducing Atmospheric Carbon (BRAC)</t>
  </si>
  <si>
    <t xml:space="preserve">   &gt; $/tC-yr.</t>
  </si>
  <si>
    <t xml:space="preserve">  &gt;&gt; Initial Cost</t>
  </si>
  <si>
    <t xml:space="preserve">  &gt;&gt; Endowment (Present Value of Costs)</t>
  </si>
  <si>
    <t>BIOENERGY FOR FOSSIL FUEL SUBSTITUTION</t>
  </si>
  <si>
    <t>{Press Enter to Goto Data Entry Sheet}</t>
  </si>
  <si>
    <t>Model BIOEN.XLS</t>
  </si>
  <si>
    <t xml:space="preserve">Goal:   *  Estimate the potential for bioenergy technology based </t>
  </si>
  <si>
    <t xml:space="preserve">                bioelectricity generation  for a given extent of</t>
  </si>
  <si>
    <t xml:space="preserve">                land availability &amp; efficiency of conversion</t>
  </si>
  <si>
    <t xml:space="preserve">             *  Estimate the potential for fossil fuel electricity </t>
  </si>
  <si>
    <t xml:space="preserve">                substitution through generation of bioelectricity</t>
  </si>
  <si>
    <t xml:space="preserve">             *  Estimate Carbon emission avoided &amp; C sequestered </t>
  </si>
  <si>
    <t xml:space="preserve">                &amp; stored in soil &amp; standing vegetation</t>
  </si>
  <si>
    <t>Inputs:</t>
  </si>
  <si>
    <t xml:space="preserve">  1.      Land area that can be dedicated to growing woody</t>
  </si>
  <si>
    <t xml:space="preserve">          biomass for electricity</t>
  </si>
  <si>
    <t xml:space="preserve">  2.     Annual productivity of woody biomass</t>
  </si>
  <si>
    <t xml:space="preserve">  3.     Efficiency of conversion of wood to electricity</t>
  </si>
  <si>
    <t xml:space="preserve">  4.     KWh of electricity generation per tonne of wood</t>
  </si>
  <si>
    <t xml:space="preserve">  5.     C emission/kWh of electricity generated</t>
  </si>
  <si>
    <t xml:space="preserve">  6.     Cost of wood production, electricity generation unit &amp;</t>
  </si>
  <si>
    <t xml:space="preserve">          price of electricity</t>
  </si>
  <si>
    <t/>
  </si>
  <si>
    <t>Outputs:</t>
  </si>
  <si>
    <t xml:space="preserve">  </t>
  </si>
  <si>
    <t xml:space="preserve">   1.     Total woody biomass production</t>
  </si>
  <si>
    <t xml:space="preserve">   2.     Total electricity generation potential</t>
  </si>
  <si>
    <t xml:space="preserve">   4.     Cost effectiveness parameters</t>
  </si>
  <si>
    <t xml:space="preserve">             -   $/t C emission avoided</t>
  </si>
  <si>
    <t xml:space="preserve">                 *   investment cost</t>
  </si>
  <si>
    <t xml:space="preserve">                 *   life-cycle cost</t>
  </si>
  <si>
    <t xml:space="preserve">             -   $ NPV of benefits/t C sequestered</t>
  </si>
  <si>
    <t>PRESS ENTER TO CONTINUE</t>
  </si>
  <si>
    <t xml:space="preserve">   3.     Annual and incremental C - emission avoided</t>
  </si>
</sst>
</file>

<file path=xl/styles.xml><?xml version="1.0" encoding="utf-8"?>
<styleSheet xmlns="http://schemas.openxmlformats.org/spreadsheetml/2006/main">
  <numFmts count="22">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_)"/>
    <numFmt numFmtId="174" formatCode="0.0"/>
    <numFmt numFmtId="175" formatCode="0.0_)"/>
    <numFmt numFmtId="176" formatCode="0.00_)"/>
    <numFmt numFmtId="177" formatCode="0.000_)"/>
  </numFmts>
  <fonts count="24">
    <font>
      <sz val="10"/>
      <name val="Arial"/>
      <family val="0"/>
    </font>
    <font>
      <b/>
      <sz val="10"/>
      <name val="Arial"/>
      <family val="0"/>
    </font>
    <font>
      <i/>
      <sz val="10"/>
      <name val="Arial"/>
      <family val="0"/>
    </font>
    <font>
      <b/>
      <i/>
      <sz val="10"/>
      <name val="Arial"/>
      <family val="0"/>
    </font>
    <font>
      <b/>
      <sz val="12"/>
      <color indexed="10"/>
      <name val="Times New Roman"/>
      <family val="0"/>
    </font>
    <font>
      <b/>
      <sz val="16"/>
      <color indexed="16"/>
      <name val="Times New Roman"/>
      <family val="0"/>
    </font>
    <font>
      <b/>
      <sz val="12"/>
      <color indexed="13"/>
      <name val="Times New Roman"/>
      <family val="0"/>
    </font>
    <font>
      <b/>
      <sz val="12"/>
      <name val="Times New Roman"/>
      <family val="0"/>
    </font>
    <font>
      <sz val="12"/>
      <name val="Times New Roman"/>
      <family val="0"/>
    </font>
    <font>
      <b/>
      <sz val="12"/>
      <color indexed="18"/>
      <name val="Times New Roman"/>
      <family val="0"/>
    </font>
    <font>
      <sz val="12"/>
      <color indexed="10"/>
      <name val="Times New Roman"/>
      <family val="0"/>
    </font>
    <font>
      <sz val="12"/>
      <color indexed="13"/>
      <name val="Times New Roman"/>
      <family val="0"/>
    </font>
    <font>
      <b/>
      <sz val="12"/>
      <color indexed="20"/>
      <name val="Times New Roman"/>
      <family val="0"/>
    </font>
    <font>
      <sz val="12"/>
      <color indexed="20"/>
      <name val="Times New Roman"/>
      <family val="0"/>
    </font>
    <font>
      <sz val="12"/>
      <color indexed="18"/>
      <name val="Times New Roman"/>
      <family val="0"/>
    </font>
    <font>
      <sz val="12"/>
      <color indexed="12"/>
      <name val="Times New Roman"/>
      <family val="0"/>
    </font>
    <font>
      <b/>
      <sz val="14"/>
      <color indexed="16"/>
      <name val="Times New Roman"/>
      <family val="1"/>
    </font>
    <font>
      <b/>
      <i/>
      <sz val="16"/>
      <color indexed="10"/>
      <name val="Arial"/>
      <family val="0"/>
    </font>
    <font>
      <b/>
      <sz val="14"/>
      <color indexed="18"/>
      <name val="Arial"/>
      <family val="0"/>
    </font>
    <font>
      <b/>
      <i/>
      <sz val="14"/>
      <color indexed="15"/>
      <name val="Arial"/>
      <family val="0"/>
    </font>
    <font>
      <b/>
      <sz val="14"/>
      <color indexed="13"/>
      <name val="Arial"/>
      <family val="0"/>
    </font>
    <font>
      <b/>
      <sz val="14"/>
      <color indexed="16"/>
      <name val="Arial"/>
      <family val="0"/>
    </font>
    <font>
      <sz val="10"/>
      <name val="Tahoma"/>
      <family val="0"/>
    </font>
    <font>
      <b/>
      <sz val="8"/>
      <name val="Arial"/>
      <family val="2"/>
    </font>
  </fonts>
  <fills count="18">
    <fill>
      <patternFill/>
    </fill>
    <fill>
      <patternFill patternType="gray125"/>
    </fill>
    <fill>
      <patternFill patternType="darkTrellis">
        <fgColor indexed="17"/>
      </patternFill>
    </fill>
    <fill>
      <patternFill patternType="solid">
        <fgColor indexed="19"/>
        <bgColor indexed="64"/>
      </patternFill>
    </fill>
    <fill>
      <patternFill patternType="solid">
        <fgColor indexed="18"/>
        <bgColor indexed="64"/>
      </patternFill>
    </fill>
    <fill>
      <patternFill patternType="darkUp">
        <fgColor indexed="19"/>
      </patternFill>
    </fill>
    <fill>
      <patternFill patternType="darkGray">
        <fgColor indexed="15"/>
      </patternFill>
    </fill>
    <fill>
      <patternFill patternType="darkUp">
        <fgColor indexed="13"/>
      </patternFill>
    </fill>
    <fill>
      <patternFill patternType="mediumGray">
        <fgColor indexed="13"/>
      </patternFill>
    </fill>
    <fill>
      <patternFill patternType="darkUp">
        <fgColor indexed="15"/>
      </patternFill>
    </fill>
    <fill>
      <patternFill patternType="solid">
        <fgColor indexed="16"/>
        <bgColor indexed="64"/>
      </patternFill>
    </fill>
    <fill>
      <patternFill patternType="lightGray">
        <fgColor indexed="10"/>
      </patternFill>
    </fill>
    <fill>
      <patternFill patternType="lightGray">
        <fgColor indexed="33"/>
        <bgColor indexed="46"/>
      </patternFill>
    </fill>
    <fill>
      <patternFill patternType="solid">
        <fgColor indexed="43"/>
        <bgColor indexed="64"/>
      </patternFill>
    </fill>
    <fill>
      <patternFill patternType="solid">
        <fgColor indexed="24"/>
        <bgColor indexed="64"/>
      </patternFill>
    </fill>
    <fill>
      <patternFill patternType="solid">
        <fgColor indexed="11"/>
        <bgColor indexed="64"/>
      </patternFill>
    </fill>
    <fill>
      <patternFill patternType="darkGray">
        <fgColor indexed="13"/>
      </patternFill>
    </fill>
    <fill>
      <patternFill patternType="darkGray">
        <fgColor indexed="11"/>
      </patternFill>
    </fill>
  </fills>
  <borders count="13">
    <border>
      <left/>
      <right/>
      <top/>
      <bottom/>
      <diagonal/>
    </border>
    <border>
      <left style="thin">
        <color indexed="8"/>
      </left>
      <right style="thin">
        <color indexed="8"/>
      </right>
      <top style="thin">
        <color indexed="8"/>
      </top>
      <bottom style="thin"/>
    </border>
    <border>
      <left style="thin"/>
      <right style="thin"/>
      <top style="medium">
        <color indexed="10"/>
      </top>
      <bottom style="thin"/>
    </border>
    <border>
      <left style="thin"/>
      <right style="medium">
        <color indexed="10"/>
      </right>
      <top style="medium">
        <color indexed="10"/>
      </top>
      <bottom style="thin"/>
    </border>
    <border>
      <left style="medium">
        <color indexed="10"/>
      </left>
      <right style="medium">
        <color indexed="10"/>
      </right>
      <top style="thin"/>
      <bottom style="thin">
        <color indexed="8"/>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thin"/>
      <top style="thin"/>
      <bottom style="medium">
        <color indexed="10"/>
      </bottom>
    </border>
    <border>
      <left style="thin"/>
      <right style="medium">
        <color indexed="10"/>
      </right>
      <top style="thin"/>
      <bottom style="medium">
        <color indexed="10"/>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4" fillId="2" borderId="1" xfId="0" applyFont="1" applyFill="1" applyBorder="1" applyAlignment="1" applyProtection="1">
      <alignment horizontal="right"/>
      <protection/>
    </xf>
    <xf numFmtId="0" fontId="4" fillId="2" borderId="2" xfId="0" applyFont="1" applyFill="1" applyBorder="1" applyAlignment="1" applyProtection="1">
      <alignment horizontal="center"/>
      <protection/>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pplyProtection="1">
      <alignment/>
      <protection/>
    </xf>
    <xf numFmtId="0" fontId="5" fillId="3" borderId="5" xfId="0" applyFont="1" applyFill="1" applyBorder="1" applyAlignment="1" applyProtection="1" quotePrefix="1">
      <alignment horizontal="left"/>
      <protection/>
    </xf>
    <xf numFmtId="0" fontId="5" fillId="3" borderId="6" xfId="0" applyFont="1" applyFill="1" applyBorder="1" applyAlignment="1">
      <alignment/>
    </xf>
    <xf numFmtId="0" fontId="5" fillId="3" borderId="7" xfId="0" applyFont="1" applyFill="1" applyBorder="1" applyAlignment="1">
      <alignment/>
    </xf>
    <xf numFmtId="0" fontId="6" fillId="4" borderId="8" xfId="0" applyFont="1" applyFill="1" applyBorder="1" applyAlignment="1" applyProtection="1">
      <alignment horizontal="center"/>
      <protection/>
    </xf>
    <xf numFmtId="0" fontId="6" fillId="4" borderId="8" xfId="0" applyFont="1" applyFill="1" applyBorder="1" applyAlignment="1">
      <alignment horizontal="center"/>
    </xf>
    <xf numFmtId="0" fontId="6" fillId="4" borderId="9" xfId="0" applyFont="1" applyFill="1" applyBorder="1" applyAlignment="1">
      <alignment horizontal="center"/>
    </xf>
    <xf numFmtId="0" fontId="8" fillId="5" borderId="0" xfId="0" applyFont="1" applyFill="1" applyBorder="1" applyAlignment="1" applyProtection="1">
      <alignment horizontal="left"/>
      <protection/>
    </xf>
    <xf numFmtId="0" fontId="8" fillId="5" borderId="0" xfId="0" applyFont="1" applyFill="1" applyBorder="1" applyAlignment="1">
      <alignment/>
    </xf>
    <xf numFmtId="0" fontId="0" fillId="5" borderId="0" xfId="0" applyFill="1" applyBorder="1" applyAlignment="1">
      <alignment/>
    </xf>
    <xf numFmtId="0" fontId="9" fillId="6" borderId="10" xfId="0" applyFont="1" applyFill="1" applyBorder="1" applyAlignment="1" applyProtection="1">
      <alignment/>
      <protection/>
    </xf>
    <xf numFmtId="0" fontId="8" fillId="6" borderId="10" xfId="0" applyFont="1" applyFill="1" applyBorder="1" applyAlignment="1">
      <alignment/>
    </xf>
    <xf numFmtId="0" fontId="8" fillId="5" borderId="11" xfId="0" applyFont="1" applyFill="1" applyBorder="1" applyAlignment="1">
      <alignment/>
    </xf>
    <xf numFmtId="0" fontId="0" fillId="5" borderId="11" xfId="0" applyFill="1" applyBorder="1" applyAlignment="1">
      <alignment/>
    </xf>
    <xf numFmtId="0" fontId="7" fillId="7" borderId="11" xfId="0" applyFont="1" applyFill="1" applyBorder="1" applyAlignment="1" applyProtection="1">
      <alignment/>
      <protection/>
    </xf>
    <xf numFmtId="0" fontId="8" fillId="7" borderId="11" xfId="0" applyFont="1" applyFill="1" applyBorder="1" applyAlignment="1">
      <alignment/>
    </xf>
    <xf numFmtId="173" fontId="8" fillId="5" borderId="11" xfId="0" applyNumberFormat="1" applyFont="1" applyFill="1" applyBorder="1" applyAlignment="1" applyProtection="1">
      <alignment/>
      <protection/>
    </xf>
    <xf numFmtId="0" fontId="10" fillId="8" borderId="11" xfId="0" applyFont="1" applyFill="1" applyBorder="1" applyAlignment="1" applyProtection="1">
      <alignment/>
      <protection/>
    </xf>
    <xf numFmtId="0" fontId="7" fillId="5" borderId="11" xfId="0" applyFont="1" applyFill="1" applyBorder="1" applyAlignment="1">
      <alignment/>
    </xf>
    <xf numFmtId="0" fontId="9" fillId="9" borderId="10" xfId="0" applyFont="1" applyFill="1" applyBorder="1" applyAlignment="1" applyProtection="1">
      <alignment/>
      <protection/>
    </xf>
    <xf numFmtId="0" fontId="9" fillId="9" borderId="10" xfId="0" applyFont="1" applyFill="1" applyBorder="1" applyAlignment="1">
      <alignment/>
    </xf>
    <xf numFmtId="0" fontId="6" fillId="10" borderId="10" xfId="0" applyFont="1" applyFill="1" applyBorder="1" applyAlignment="1" applyProtection="1">
      <alignment/>
      <protection/>
    </xf>
    <xf numFmtId="0" fontId="11" fillId="10" borderId="10" xfId="0" applyFont="1" applyFill="1" applyBorder="1" applyAlignment="1">
      <alignment/>
    </xf>
    <xf numFmtId="0" fontId="7" fillId="7" borderId="10" xfId="0" applyFont="1" applyFill="1" applyBorder="1" applyAlignment="1" applyProtection="1" quotePrefix="1">
      <alignment horizontal="left"/>
      <protection/>
    </xf>
    <xf numFmtId="0" fontId="8" fillId="7" borderId="10" xfId="0" applyFont="1" applyFill="1" applyBorder="1" applyAlignment="1">
      <alignment/>
    </xf>
    <xf numFmtId="0" fontId="7" fillId="7" borderId="10" xfId="0" applyFont="1" applyFill="1" applyBorder="1" applyAlignment="1" applyProtection="1">
      <alignment/>
      <protection/>
    </xf>
    <xf numFmtId="0" fontId="8" fillId="10" borderId="10" xfId="0" applyFont="1" applyFill="1" applyBorder="1" applyAlignment="1">
      <alignment/>
    </xf>
    <xf numFmtId="0" fontId="7" fillId="7" borderId="12" xfId="0" applyFont="1" applyFill="1" applyBorder="1" applyAlignment="1" applyProtection="1" quotePrefix="1">
      <alignment horizontal="left"/>
      <protection/>
    </xf>
    <xf numFmtId="0" fontId="8" fillId="7" borderId="12" xfId="0" applyFont="1" applyFill="1" applyBorder="1" applyAlignment="1">
      <alignment/>
    </xf>
    <xf numFmtId="0" fontId="7" fillId="7" borderId="12" xfId="0" applyFont="1" applyFill="1" applyBorder="1" applyAlignment="1" applyProtection="1">
      <alignment/>
      <protection/>
    </xf>
    <xf numFmtId="174" fontId="10" fillId="8" borderId="11" xfId="0" applyNumberFormat="1" applyFont="1" applyFill="1" applyBorder="1" applyAlignment="1" applyProtection="1">
      <alignment/>
      <protection/>
    </xf>
    <xf numFmtId="2" fontId="10" fillId="8" borderId="11" xfId="0" applyNumberFormat="1" applyFont="1" applyFill="1" applyBorder="1" applyAlignment="1" applyProtection="1">
      <alignment/>
      <protection/>
    </xf>
    <xf numFmtId="0" fontId="6" fillId="10" borderId="12" xfId="0" applyFont="1" applyFill="1" applyBorder="1" applyAlignment="1" applyProtection="1">
      <alignment/>
      <protection/>
    </xf>
    <xf numFmtId="0" fontId="8" fillId="10" borderId="12" xfId="0" applyFont="1" applyFill="1" applyBorder="1" applyAlignment="1">
      <alignment/>
    </xf>
    <xf numFmtId="0" fontId="9" fillId="9" borderId="12" xfId="0" applyFont="1" applyFill="1" applyBorder="1" applyAlignment="1" applyProtection="1">
      <alignment/>
      <protection/>
    </xf>
    <xf numFmtId="0" fontId="8" fillId="9" borderId="12" xfId="0" applyFont="1" applyFill="1" applyBorder="1" applyAlignment="1">
      <alignment/>
    </xf>
    <xf numFmtId="0" fontId="6" fillId="10" borderId="10" xfId="0" applyFont="1" applyFill="1" applyBorder="1" applyAlignment="1" applyProtection="1" quotePrefix="1">
      <alignment horizontal="left"/>
      <protection/>
    </xf>
    <xf numFmtId="173" fontId="10" fillId="8" borderId="11" xfId="0" applyNumberFormat="1" applyFont="1" applyFill="1" applyBorder="1" applyAlignment="1" applyProtection="1">
      <alignment/>
      <protection/>
    </xf>
    <xf numFmtId="0" fontId="12" fillId="11" borderId="12" xfId="0" applyFont="1" applyFill="1" applyBorder="1" applyAlignment="1" applyProtection="1" quotePrefix="1">
      <alignment horizontal="left"/>
      <protection/>
    </xf>
    <xf numFmtId="0" fontId="13" fillId="11" borderId="12" xfId="0" applyFont="1" applyFill="1" applyBorder="1" applyAlignment="1">
      <alignment/>
    </xf>
    <xf numFmtId="0" fontId="13" fillId="5" borderId="12" xfId="0" applyFont="1" applyFill="1" applyBorder="1" applyAlignment="1">
      <alignment/>
    </xf>
    <xf numFmtId="0" fontId="8" fillId="5" borderId="12" xfId="0" applyFont="1" applyFill="1" applyBorder="1" applyAlignment="1">
      <alignment/>
    </xf>
    <xf numFmtId="1" fontId="8" fillId="5" borderId="11" xfId="0" applyNumberFormat="1" applyFont="1" applyFill="1" applyBorder="1" applyAlignment="1">
      <alignment/>
    </xf>
    <xf numFmtId="0" fontId="8" fillId="12" borderId="11" xfId="0" applyFont="1" applyFill="1" applyBorder="1" applyAlignment="1">
      <alignment/>
    </xf>
    <xf numFmtId="0" fontId="7" fillId="7" borderId="12" xfId="0" applyFont="1" applyFill="1" applyBorder="1" applyAlignment="1" applyProtection="1">
      <alignment horizontal="left"/>
      <protection/>
    </xf>
    <xf numFmtId="9" fontId="8" fillId="7" borderId="11" xfId="0" applyNumberFormat="1" applyFont="1" applyFill="1" applyBorder="1" applyAlignment="1">
      <alignment/>
    </xf>
    <xf numFmtId="1" fontId="8" fillId="7" borderId="11" xfId="0" applyNumberFormat="1" applyFont="1" applyFill="1" applyBorder="1" applyAlignment="1">
      <alignment/>
    </xf>
    <xf numFmtId="0" fontId="6" fillId="10" borderId="12" xfId="0" applyFont="1" applyFill="1" applyBorder="1" applyAlignment="1" applyProtection="1" quotePrefix="1">
      <alignment horizontal="left"/>
      <protection/>
    </xf>
    <xf numFmtId="175" fontId="8" fillId="5" borderId="11" xfId="0" applyNumberFormat="1" applyFont="1" applyFill="1" applyBorder="1" applyAlignment="1" applyProtection="1">
      <alignment/>
      <protection/>
    </xf>
    <xf numFmtId="175" fontId="0" fillId="5" borderId="11" xfId="0" applyNumberFormat="1" applyFill="1" applyBorder="1" applyAlignment="1" applyProtection="1">
      <alignment/>
      <protection/>
    </xf>
    <xf numFmtId="0" fontId="14" fillId="9" borderId="12" xfId="0" applyFont="1" applyFill="1" applyBorder="1" applyAlignment="1">
      <alignment/>
    </xf>
    <xf numFmtId="0" fontId="15" fillId="10" borderId="12" xfId="0" applyFont="1" applyFill="1" applyBorder="1" applyAlignment="1">
      <alignment/>
    </xf>
    <xf numFmtId="173" fontId="10" fillId="8" borderId="11" xfId="0" applyNumberFormat="1" applyFont="1" applyFill="1" applyBorder="1" applyAlignment="1" applyProtection="1" quotePrefix="1">
      <alignment horizontal="right"/>
      <protection/>
    </xf>
    <xf numFmtId="1" fontId="10" fillId="8" borderId="11" xfId="0" applyNumberFormat="1" applyFont="1" applyFill="1" applyBorder="1" applyAlignment="1" applyProtection="1" quotePrefix="1">
      <alignment horizontal="right"/>
      <protection/>
    </xf>
    <xf numFmtId="9" fontId="0" fillId="5" borderId="0" xfId="0" applyNumberFormat="1" applyFill="1" applyAlignment="1" applyProtection="1">
      <alignment/>
      <protection/>
    </xf>
    <xf numFmtId="0" fontId="9" fillId="9" borderId="12" xfId="0" applyFont="1" applyFill="1" applyBorder="1" applyAlignment="1" applyProtection="1" quotePrefix="1">
      <alignment horizontal="left"/>
      <protection/>
    </xf>
    <xf numFmtId="176" fontId="10" fillId="13" borderId="11" xfId="0" applyNumberFormat="1" applyFont="1" applyFill="1" applyBorder="1" applyAlignment="1" applyProtection="1">
      <alignment/>
      <protection/>
    </xf>
    <xf numFmtId="173" fontId="10" fillId="13" borderId="11" xfId="0" applyNumberFormat="1" applyFont="1" applyFill="1" applyBorder="1" applyAlignment="1" applyProtection="1">
      <alignment/>
      <protection/>
    </xf>
    <xf numFmtId="0" fontId="10" fillId="13" borderId="11" xfId="0" applyFont="1" applyFill="1" applyBorder="1" applyAlignment="1">
      <alignment/>
    </xf>
    <xf numFmtId="177" fontId="10" fillId="13" borderId="11" xfId="0" applyNumberFormat="1" applyFont="1" applyFill="1" applyBorder="1" applyAlignment="1" applyProtection="1">
      <alignment/>
      <protection/>
    </xf>
    <xf numFmtId="175" fontId="10" fillId="13" borderId="11" xfId="0" applyNumberFormat="1" applyFont="1" applyFill="1" applyBorder="1" applyAlignment="1" applyProtection="1">
      <alignment/>
      <protection/>
    </xf>
    <xf numFmtId="0" fontId="16" fillId="14" borderId="5" xfId="0" applyFont="1" applyFill="1" applyBorder="1" applyAlignment="1" applyProtection="1" quotePrefix="1">
      <alignment horizontal="left"/>
      <protection/>
    </xf>
    <xf numFmtId="0" fontId="16" fillId="14" borderId="5" xfId="0" applyFont="1" applyFill="1" applyBorder="1" applyAlignment="1" applyProtection="1">
      <alignment horizontal="left"/>
      <protection/>
    </xf>
    <xf numFmtId="0" fontId="17" fillId="15" borderId="0" xfId="0" applyFont="1" applyFill="1" applyAlignment="1" quotePrefix="1">
      <alignment horizontal="center"/>
    </xf>
    <xf numFmtId="0" fontId="17" fillId="4" borderId="0" xfId="0" applyFont="1" applyFill="1" applyAlignment="1">
      <alignment horizontal="center"/>
    </xf>
    <xf numFmtId="0" fontId="18" fillId="16" borderId="0" xfId="0" applyFont="1" applyFill="1" applyAlignment="1" quotePrefix="1">
      <alignment horizontal="left"/>
    </xf>
    <xf numFmtId="0" fontId="19" fillId="4" borderId="0" xfId="0" applyFont="1" applyFill="1" applyAlignment="1">
      <alignment/>
    </xf>
    <xf numFmtId="0" fontId="20" fillId="4" borderId="0" xfId="0" applyFont="1" applyFill="1" applyAlignment="1">
      <alignment/>
    </xf>
    <xf numFmtId="0" fontId="20" fillId="4" borderId="0" xfId="0" applyFont="1" applyFill="1" applyAlignment="1" quotePrefix="1">
      <alignment horizontal="left"/>
    </xf>
    <xf numFmtId="0" fontId="19" fillId="4" borderId="0" xfId="0" applyFont="1" applyFill="1" applyAlignment="1" quotePrefix="1">
      <alignment horizontal="left"/>
    </xf>
    <xf numFmtId="0" fontId="21" fillId="17" borderId="0" xfId="0" applyFont="1" applyFill="1" applyAlignment="1">
      <alignment/>
    </xf>
    <xf numFmtId="0" fontId="17" fillId="4" borderId="0" xfId="0" applyFont="1" applyFill="1" applyAlignment="1" quotePrefix="1">
      <alignment horizontal="center"/>
    </xf>
    <xf numFmtId="0" fontId="21" fillId="17" borderId="0" xfId="0" applyFont="1" applyFill="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7"/>
  <sheetViews>
    <sheetView tabSelected="1" workbookViewId="0" topLeftCell="A1">
      <selection activeCell="G40" sqref="G40"/>
    </sheetView>
  </sheetViews>
  <sheetFormatPr defaultColWidth="11.421875" defaultRowHeight="12.75"/>
  <cols>
    <col min="1" max="1" width="6.7109375" style="0" customWidth="1"/>
    <col min="2" max="2" width="20.7109375" style="0" customWidth="1"/>
    <col min="3" max="3" width="15.7109375" style="0" customWidth="1"/>
    <col min="4" max="4" width="20.7109375" style="0" customWidth="1"/>
    <col min="5" max="16384" width="9.140625" style="0" customWidth="1"/>
  </cols>
  <sheetData>
    <row r="1" spans="1:48" ht="16.5" thickBot="1">
      <c r="A1" s="1">
        <v>1</v>
      </c>
      <c r="B1" s="2" t="s">
        <v>2</v>
      </c>
      <c r="C1" s="2" t="s">
        <v>3</v>
      </c>
      <c r="D1" s="2" t="s">
        <v>4</v>
      </c>
      <c r="E1" s="2" t="s">
        <v>5</v>
      </c>
      <c r="F1" s="2" t="s">
        <v>6</v>
      </c>
      <c r="G1" s="2" t="s">
        <v>7</v>
      </c>
      <c r="H1" s="2" t="s">
        <v>8</v>
      </c>
      <c r="I1" s="2" t="s">
        <v>9</v>
      </c>
      <c r="J1" s="2" t="s">
        <v>10</v>
      </c>
      <c r="K1" s="2" t="s">
        <v>11</v>
      </c>
      <c r="L1" s="3" t="s">
        <v>12</v>
      </c>
      <c r="M1" s="3" t="s">
        <v>13</v>
      </c>
      <c r="N1" s="3" t="s">
        <v>14</v>
      </c>
      <c r="O1" s="3" t="s">
        <v>15</v>
      </c>
      <c r="P1" s="3" t="s">
        <v>16</v>
      </c>
      <c r="Q1" s="3" t="s">
        <v>17</v>
      </c>
      <c r="R1" s="3" t="s">
        <v>18</v>
      </c>
      <c r="S1" s="3" t="s">
        <v>19</v>
      </c>
      <c r="T1" s="3" t="s">
        <v>20</v>
      </c>
      <c r="U1" s="3" t="s">
        <v>21</v>
      </c>
      <c r="V1" s="3" t="s">
        <v>22</v>
      </c>
      <c r="W1" s="3" t="s">
        <v>23</v>
      </c>
      <c r="X1" s="3" t="s">
        <v>24</v>
      </c>
      <c r="Y1" s="3" t="s">
        <v>25</v>
      </c>
      <c r="Z1" s="3" t="s">
        <v>26</v>
      </c>
      <c r="AA1" s="3" t="s">
        <v>27</v>
      </c>
      <c r="AB1" s="3" t="s">
        <v>28</v>
      </c>
      <c r="AC1" s="3" t="s">
        <v>29</v>
      </c>
      <c r="AD1" s="3" t="s">
        <v>30</v>
      </c>
      <c r="AE1" s="3" t="s">
        <v>31</v>
      </c>
      <c r="AF1" s="3" t="s">
        <v>32</v>
      </c>
      <c r="AG1" s="3" t="s">
        <v>33</v>
      </c>
      <c r="AH1" s="3" t="s">
        <v>34</v>
      </c>
      <c r="AI1" s="3" t="s">
        <v>35</v>
      </c>
      <c r="AJ1" s="3" t="s">
        <v>36</v>
      </c>
      <c r="AK1" s="3" t="s">
        <v>37</v>
      </c>
      <c r="AL1" s="3" t="s">
        <v>38</v>
      </c>
      <c r="AM1" s="3" t="s">
        <v>39</v>
      </c>
      <c r="AN1" s="3" t="s">
        <v>40</v>
      </c>
      <c r="AO1" s="3" t="s">
        <v>41</v>
      </c>
      <c r="AP1" s="3" t="s">
        <v>42</v>
      </c>
      <c r="AQ1" s="3" t="s">
        <v>43</v>
      </c>
      <c r="AR1" s="3" t="s">
        <v>44</v>
      </c>
      <c r="AS1" s="3" t="s">
        <v>45</v>
      </c>
      <c r="AT1" s="2" t="s">
        <v>46</v>
      </c>
      <c r="AU1" s="3" t="s">
        <v>47</v>
      </c>
      <c r="AV1" s="4" t="s">
        <v>48</v>
      </c>
    </row>
    <row r="2" spans="1:48" ht="21" thickBot="1">
      <c r="A2" s="5">
        <f aca="true" t="shared" si="0" ref="A2:A17">A1+1</f>
        <v>2</v>
      </c>
      <c r="B2" s="6" t="s">
        <v>49</v>
      </c>
      <c r="C2" s="7"/>
      <c r="D2" s="8"/>
      <c r="E2" s="9">
        <v>1980</v>
      </c>
      <c r="F2" s="9">
        <f>E2+10</f>
        <v>1990</v>
      </c>
      <c r="G2" s="9">
        <f aca="true" t="shared" si="1" ref="G2:V2">F2+1</f>
        <v>1991</v>
      </c>
      <c r="H2" s="9">
        <f t="shared" si="1"/>
        <v>1992</v>
      </c>
      <c r="I2" s="9">
        <f t="shared" si="1"/>
        <v>1993</v>
      </c>
      <c r="J2" s="9">
        <f t="shared" si="1"/>
        <v>1994</v>
      </c>
      <c r="K2" s="9">
        <f t="shared" si="1"/>
        <v>1995</v>
      </c>
      <c r="L2" s="9">
        <f t="shared" si="1"/>
        <v>1996</v>
      </c>
      <c r="M2" s="9">
        <f t="shared" si="1"/>
        <v>1997</v>
      </c>
      <c r="N2" s="9">
        <f t="shared" si="1"/>
        <v>1998</v>
      </c>
      <c r="O2" s="9">
        <f t="shared" si="1"/>
        <v>1999</v>
      </c>
      <c r="P2" s="9">
        <f t="shared" si="1"/>
        <v>2000</v>
      </c>
      <c r="Q2" s="9">
        <f t="shared" si="1"/>
        <v>2001</v>
      </c>
      <c r="R2" s="9">
        <f t="shared" si="1"/>
        <v>2002</v>
      </c>
      <c r="S2" s="9">
        <f t="shared" si="1"/>
        <v>2003</v>
      </c>
      <c r="T2" s="9">
        <f t="shared" si="1"/>
        <v>2004</v>
      </c>
      <c r="U2" s="9">
        <f t="shared" si="1"/>
        <v>2005</v>
      </c>
      <c r="V2" s="9">
        <f t="shared" si="1"/>
        <v>2006</v>
      </c>
      <c r="W2" s="9">
        <f aca="true" t="shared" si="2" ref="W2:AL2">V2+1</f>
        <v>2007</v>
      </c>
      <c r="X2" s="9">
        <f t="shared" si="2"/>
        <v>2008</v>
      </c>
      <c r="Y2" s="9">
        <f t="shared" si="2"/>
        <v>2009</v>
      </c>
      <c r="Z2" s="9">
        <f t="shared" si="2"/>
        <v>2010</v>
      </c>
      <c r="AA2" s="9">
        <f t="shared" si="2"/>
        <v>2011</v>
      </c>
      <c r="AB2" s="9">
        <f t="shared" si="2"/>
        <v>2012</v>
      </c>
      <c r="AC2" s="9">
        <f t="shared" si="2"/>
        <v>2013</v>
      </c>
      <c r="AD2" s="9">
        <f t="shared" si="2"/>
        <v>2014</v>
      </c>
      <c r="AE2" s="9">
        <f t="shared" si="2"/>
        <v>2015</v>
      </c>
      <c r="AF2" s="9">
        <f t="shared" si="2"/>
        <v>2016</v>
      </c>
      <c r="AG2" s="9">
        <f t="shared" si="2"/>
        <v>2017</v>
      </c>
      <c r="AH2" s="9">
        <f t="shared" si="2"/>
        <v>2018</v>
      </c>
      <c r="AI2" s="9">
        <f t="shared" si="2"/>
        <v>2019</v>
      </c>
      <c r="AJ2" s="9">
        <f t="shared" si="2"/>
        <v>2020</v>
      </c>
      <c r="AK2" s="9">
        <f t="shared" si="2"/>
        <v>2021</v>
      </c>
      <c r="AL2" s="9">
        <f t="shared" si="2"/>
        <v>2022</v>
      </c>
      <c r="AM2" s="9">
        <f aca="true" t="shared" si="3" ref="AM2:AT2">AL2+1</f>
        <v>2023</v>
      </c>
      <c r="AN2" s="9">
        <f t="shared" si="3"/>
        <v>2024</v>
      </c>
      <c r="AO2" s="9">
        <f t="shared" si="3"/>
        <v>2025</v>
      </c>
      <c r="AP2" s="9">
        <f t="shared" si="3"/>
        <v>2026</v>
      </c>
      <c r="AQ2" s="9">
        <f t="shared" si="3"/>
        <v>2027</v>
      </c>
      <c r="AR2" s="9">
        <f t="shared" si="3"/>
        <v>2028</v>
      </c>
      <c r="AS2" s="9">
        <f t="shared" si="3"/>
        <v>2029</v>
      </c>
      <c r="AT2" s="9">
        <f t="shared" si="3"/>
        <v>2030</v>
      </c>
      <c r="AU2" s="10"/>
      <c r="AV2" s="11"/>
    </row>
    <row r="3" spans="1:48" ht="19.5" thickBot="1">
      <c r="A3" s="5">
        <f t="shared" si="0"/>
        <v>3</v>
      </c>
      <c r="B3" s="66" t="s">
        <v>50</v>
      </c>
      <c r="C3" s="66"/>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3"/>
      <c r="AV3" s="14"/>
    </row>
    <row r="4" spans="1:48" ht="15.75">
      <c r="A4" s="5">
        <f t="shared" si="0"/>
        <v>4</v>
      </c>
      <c r="B4" s="15" t="s">
        <v>51</v>
      </c>
      <c r="C4" s="16"/>
      <c r="D4" s="16"/>
      <c r="E4" s="12"/>
      <c r="F4" s="12"/>
      <c r="G4" s="12"/>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row>
    <row r="5" spans="1:48" ht="15.75">
      <c r="A5" s="5">
        <f t="shared" si="0"/>
        <v>5</v>
      </c>
      <c r="B5" s="19" t="s">
        <v>52</v>
      </c>
      <c r="C5" s="20"/>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8"/>
    </row>
    <row r="6" spans="1:48" ht="15.75">
      <c r="A6" s="5">
        <f t="shared" si="0"/>
        <v>6</v>
      </c>
      <c r="B6" s="19" t="s">
        <v>53</v>
      </c>
      <c r="C6" s="17"/>
      <c r="D6" s="17"/>
      <c r="E6" s="20">
        <v>40000</v>
      </c>
      <c r="F6" s="20">
        <v>40000</v>
      </c>
      <c r="G6" s="20">
        <v>40000</v>
      </c>
      <c r="H6" s="20">
        <v>40000</v>
      </c>
      <c r="I6" s="20">
        <v>40000</v>
      </c>
      <c r="J6" s="20">
        <v>40000</v>
      </c>
      <c r="K6" s="20">
        <v>40000</v>
      </c>
      <c r="L6" s="20">
        <v>40000</v>
      </c>
      <c r="M6" s="20">
        <v>40000</v>
      </c>
      <c r="N6" s="20">
        <v>40000</v>
      </c>
      <c r="O6" s="20">
        <v>40000</v>
      </c>
      <c r="P6" s="20">
        <v>40000</v>
      </c>
      <c r="Q6" s="20">
        <v>40000</v>
      </c>
      <c r="R6" s="20">
        <v>40000</v>
      </c>
      <c r="S6" s="20">
        <v>40000</v>
      </c>
      <c r="T6" s="20">
        <v>40000</v>
      </c>
      <c r="U6" s="20">
        <v>40000</v>
      </c>
      <c r="V6" s="20">
        <v>40000</v>
      </c>
      <c r="W6" s="20">
        <v>40000</v>
      </c>
      <c r="X6" s="20">
        <v>40000</v>
      </c>
      <c r="Y6" s="20">
        <v>40000</v>
      </c>
      <c r="Z6" s="20">
        <v>40000</v>
      </c>
      <c r="AA6" s="20">
        <v>40000</v>
      </c>
      <c r="AB6" s="20">
        <v>40000</v>
      </c>
      <c r="AC6" s="20">
        <v>40000</v>
      </c>
      <c r="AD6" s="20">
        <v>40000</v>
      </c>
      <c r="AE6" s="20">
        <v>40000</v>
      </c>
      <c r="AF6" s="20">
        <v>40000</v>
      </c>
      <c r="AG6" s="20">
        <v>40000</v>
      </c>
      <c r="AH6" s="20">
        <v>40000</v>
      </c>
      <c r="AI6" s="20">
        <v>40000</v>
      </c>
      <c r="AJ6" s="20">
        <v>40000</v>
      </c>
      <c r="AK6" s="20">
        <v>40000</v>
      </c>
      <c r="AL6" s="20">
        <v>40000</v>
      </c>
      <c r="AM6" s="20">
        <v>40000</v>
      </c>
      <c r="AN6" s="20">
        <v>40000</v>
      </c>
      <c r="AO6" s="20">
        <v>40000</v>
      </c>
      <c r="AP6" s="20">
        <v>40000</v>
      </c>
      <c r="AQ6" s="20">
        <v>40000</v>
      </c>
      <c r="AR6" s="20">
        <v>40000</v>
      </c>
      <c r="AS6" s="20">
        <v>40000</v>
      </c>
      <c r="AT6" s="20">
        <v>40000</v>
      </c>
      <c r="AU6" s="17"/>
      <c r="AV6" s="18"/>
    </row>
    <row r="7" spans="1:48" ht="15.75">
      <c r="A7" s="5">
        <f t="shared" si="0"/>
        <v>7</v>
      </c>
      <c r="B7" s="19" t="s">
        <v>54</v>
      </c>
      <c r="C7" s="20"/>
      <c r="D7" s="17"/>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17"/>
      <c r="AV7" s="18"/>
    </row>
    <row r="8" spans="1:48" ht="15.75">
      <c r="A8" s="5">
        <f t="shared" si="0"/>
        <v>8</v>
      </c>
      <c r="B8" s="19" t="s">
        <v>53</v>
      </c>
      <c r="C8" s="17"/>
      <c r="D8" s="17"/>
      <c r="E8" s="17"/>
      <c r="F8" s="20">
        <v>40000</v>
      </c>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17"/>
      <c r="AV8" s="18"/>
    </row>
    <row r="9" spans="1:48" ht="15.75">
      <c r="A9" s="5">
        <f t="shared" si="0"/>
        <v>9</v>
      </c>
      <c r="B9" s="19" t="s">
        <v>55</v>
      </c>
      <c r="C9" s="17"/>
      <c r="D9" s="17"/>
      <c r="E9" s="17"/>
      <c r="F9" s="17"/>
      <c r="G9" s="20">
        <v>1000</v>
      </c>
      <c r="H9" s="20">
        <v>500</v>
      </c>
      <c r="I9" s="20">
        <v>1000</v>
      </c>
      <c r="J9" s="20">
        <v>3000</v>
      </c>
      <c r="K9" s="20">
        <v>1000</v>
      </c>
      <c r="L9" s="20">
        <v>4000</v>
      </c>
      <c r="M9" s="20">
        <v>0</v>
      </c>
      <c r="N9" s="20">
        <v>1000</v>
      </c>
      <c r="O9" s="20">
        <v>1000</v>
      </c>
      <c r="P9" s="20">
        <v>1000</v>
      </c>
      <c r="Q9" s="20">
        <v>1000</v>
      </c>
      <c r="R9" s="20">
        <v>1000</v>
      </c>
      <c r="S9" s="20">
        <v>1000</v>
      </c>
      <c r="T9" s="20">
        <v>1000</v>
      </c>
      <c r="U9" s="20">
        <v>1000</v>
      </c>
      <c r="V9" s="20">
        <v>1000</v>
      </c>
      <c r="W9" s="20">
        <v>1000</v>
      </c>
      <c r="X9" s="20">
        <v>1000</v>
      </c>
      <c r="Y9" s="20">
        <v>1000</v>
      </c>
      <c r="Z9" s="20">
        <v>1000</v>
      </c>
      <c r="AA9" s="20">
        <v>1000</v>
      </c>
      <c r="AB9" s="20">
        <v>1000</v>
      </c>
      <c r="AC9" s="20">
        <v>1000</v>
      </c>
      <c r="AD9" s="20">
        <v>1000</v>
      </c>
      <c r="AE9" s="20">
        <v>1000</v>
      </c>
      <c r="AF9" s="20">
        <v>1000</v>
      </c>
      <c r="AG9" s="20">
        <v>1000</v>
      </c>
      <c r="AH9" s="20">
        <v>1000</v>
      </c>
      <c r="AI9" s="20">
        <v>1000</v>
      </c>
      <c r="AJ9" s="20">
        <v>1000</v>
      </c>
      <c r="AK9" s="20">
        <v>1000</v>
      </c>
      <c r="AL9" s="20">
        <v>1000</v>
      </c>
      <c r="AM9" s="20">
        <v>1000</v>
      </c>
      <c r="AN9" s="20">
        <v>1000</v>
      </c>
      <c r="AO9" s="20">
        <v>1000</v>
      </c>
      <c r="AP9" s="20">
        <v>1000</v>
      </c>
      <c r="AQ9" s="20">
        <v>0</v>
      </c>
      <c r="AR9" s="20">
        <v>0</v>
      </c>
      <c r="AS9" s="20">
        <v>0</v>
      </c>
      <c r="AT9" s="20">
        <v>500</v>
      </c>
      <c r="AU9" s="20"/>
      <c r="AV9" s="18"/>
    </row>
    <row r="10" spans="1:48" ht="15.75">
      <c r="A10" s="5">
        <f t="shared" si="0"/>
        <v>10</v>
      </c>
      <c r="B10" s="23"/>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8"/>
    </row>
    <row r="11" spans="1:48" ht="15.75">
      <c r="A11" s="5">
        <f t="shared" si="0"/>
        <v>11</v>
      </c>
      <c r="B11" s="24" t="s">
        <v>56</v>
      </c>
      <c r="C11" s="25"/>
      <c r="D11" s="25"/>
      <c r="E11" s="25"/>
      <c r="F11" s="25"/>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8"/>
    </row>
    <row r="12" spans="1:48" ht="15.75">
      <c r="A12" s="5">
        <f t="shared" si="0"/>
        <v>12</v>
      </c>
      <c r="B12" s="26" t="s">
        <v>57</v>
      </c>
      <c r="C12" s="27"/>
      <c r="D12" s="2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8"/>
    </row>
    <row r="13" spans="1:48" ht="15.75">
      <c r="A13" s="5">
        <f t="shared" si="0"/>
        <v>13</v>
      </c>
      <c r="B13" s="23"/>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8"/>
    </row>
    <row r="14" spans="1:48" ht="15.75">
      <c r="A14" s="5">
        <f t="shared" si="0"/>
        <v>14</v>
      </c>
      <c r="B14" s="28" t="s">
        <v>58</v>
      </c>
      <c r="C14" s="29"/>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8"/>
    </row>
    <row r="15" spans="1:48" ht="15.75">
      <c r="A15" s="5">
        <f t="shared" si="0"/>
        <v>15</v>
      </c>
      <c r="B15" s="30" t="s">
        <v>59</v>
      </c>
      <c r="C15" s="17"/>
      <c r="D15" s="17"/>
      <c r="E15" s="17"/>
      <c r="F15" s="17"/>
      <c r="G15" s="20">
        <v>20</v>
      </c>
      <c r="H15" s="20">
        <v>20</v>
      </c>
      <c r="I15" s="20">
        <v>20</v>
      </c>
      <c r="J15" s="20">
        <v>20</v>
      </c>
      <c r="K15" s="20">
        <v>20</v>
      </c>
      <c r="L15" s="20">
        <v>20</v>
      </c>
      <c r="M15" s="20">
        <v>20</v>
      </c>
      <c r="N15" s="20">
        <v>20</v>
      </c>
      <c r="O15" s="20">
        <v>20</v>
      </c>
      <c r="P15" s="20">
        <v>20</v>
      </c>
      <c r="Q15" s="20">
        <v>20</v>
      </c>
      <c r="R15" s="20">
        <v>20</v>
      </c>
      <c r="S15" s="20">
        <v>20</v>
      </c>
      <c r="T15" s="20">
        <v>20</v>
      </c>
      <c r="U15" s="20">
        <v>20</v>
      </c>
      <c r="V15" s="20">
        <v>20</v>
      </c>
      <c r="W15" s="20">
        <v>20</v>
      </c>
      <c r="X15" s="20">
        <v>20</v>
      </c>
      <c r="Y15" s="20">
        <v>20</v>
      </c>
      <c r="Z15" s="20">
        <v>20</v>
      </c>
      <c r="AA15" s="20">
        <v>20</v>
      </c>
      <c r="AB15" s="20">
        <v>20</v>
      </c>
      <c r="AC15" s="20">
        <v>20</v>
      </c>
      <c r="AD15" s="20">
        <v>20</v>
      </c>
      <c r="AE15" s="20">
        <v>20</v>
      </c>
      <c r="AF15" s="20">
        <v>20</v>
      </c>
      <c r="AG15" s="20">
        <v>20</v>
      </c>
      <c r="AH15" s="20">
        <v>20</v>
      </c>
      <c r="AI15" s="20">
        <v>20</v>
      </c>
      <c r="AJ15" s="20">
        <v>20</v>
      </c>
      <c r="AK15" s="20">
        <v>20</v>
      </c>
      <c r="AL15" s="20">
        <v>20</v>
      </c>
      <c r="AM15" s="20">
        <v>20</v>
      </c>
      <c r="AN15" s="20">
        <v>20</v>
      </c>
      <c r="AO15" s="20">
        <v>20</v>
      </c>
      <c r="AP15" s="20">
        <v>20</v>
      </c>
      <c r="AQ15" s="20">
        <v>20</v>
      </c>
      <c r="AR15" s="20">
        <v>20</v>
      </c>
      <c r="AS15" s="20">
        <v>20</v>
      </c>
      <c r="AT15" s="20">
        <v>20</v>
      </c>
      <c r="AU15" s="17"/>
      <c r="AV15" s="18"/>
    </row>
    <row r="16" spans="1:48" ht="15.75">
      <c r="A16" s="5">
        <f t="shared" si="0"/>
        <v>16</v>
      </c>
      <c r="B16" s="30" t="s">
        <v>60</v>
      </c>
      <c r="C16" s="29"/>
      <c r="D16" s="17"/>
      <c r="E16" s="17"/>
      <c r="F16" s="17"/>
      <c r="G16" s="20">
        <v>0.45</v>
      </c>
      <c r="H16" s="20">
        <v>0.45</v>
      </c>
      <c r="I16" s="20">
        <v>0.45</v>
      </c>
      <c r="J16" s="20">
        <v>0.45</v>
      </c>
      <c r="K16" s="20">
        <v>0.45</v>
      </c>
      <c r="L16" s="20">
        <v>0.45</v>
      </c>
      <c r="M16" s="20">
        <v>0.45</v>
      </c>
      <c r="N16" s="20">
        <v>0.45</v>
      </c>
      <c r="O16" s="20">
        <v>0.45</v>
      </c>
      <c r="P16" s="20">
        <v>0.45</v>
      </c>
      <c r="Q16" s="20">
        <v>0.45</v>
      </c>
      <c r="R16" s="20">
        <v>0.45</v>
      </c>
      <c r="S16" s="20">
        <v>0.45</v>
      </c>
      <c r="T16" s="20">
        <v>0.45</v>
      </c>
      <c r="U16" s="20">
        <v>0.45</v>
      </c>
      <c r="V16" s="20">
        <v>0.45</v>
      </c>
      <c r="W16" s="20">
        <v>0.45</v>
      </c>
      <c r="X16" s="20">
        <v>0.45</v>
      </c>
      <c r="Y16" s="20">
        <v>0.45</v>
      </c>
      <c r="Z16" s="20">
        <v>0.45</v>
      </c>
      <c r="AA16" s="20">
        <v>0.45</v>
      </c>
      <c r="AB16" s="20">
        <v>0.45</v>
      </c>
      <c r="AC16" s="20">
        <v>0.45</v>
      </c>
      <c r="AD16" s="20">
        <v>0.45</v>
      </c>
      <c r="AE16" s="20">
        <v>0.45</v>
      </c>
      <c r="AF16" s="20">
        <v>0.45</v>
      </c>
      <c r="AG16" s="20">
        <v>0.45</v>
      </c>
      <c r="AH16" s="20">
        <v>0.45</v>
      </c>
      <c r="AI16" s="20">
        <v>0.45</v>
      </c>
      <c r="AJ16" s="20">
        <v>0.45</v>
      </c>
      <c r="AK16" s="20">
        <v>0.45</v>
      </c>
      <c r="AL16" s="20">
        <v>0.45</v>
      </c>
      <c r="AM16" s="20">
        <v>0.45</v>
      </c>
      <c r="AN16" s="20">
        <v>0.45</v>
      </c>
      <c r="AO16" s="20">
        <v>0.45</v>
      </c>
      <c r="AP16" s="20">
        <v>0.45</v>
      </c>
      <c r="AQ16" s="20">
        <v>0.45</v>
      </c>
      <c r="AR16" s="20">
        <v>0.45</v>
      </c>
      <c r="AS16" s="20">
        <v>0.45</v>
      </c>
      <c r="AT16" s="20">
        <v>0.45</v>
      </c>
      <c r="AU16" s="17"/>
      <c r="AV16" s="18"/>
    </row>
    <row r="17" spans="1:48" ht="15.75">
      <c r="A17" s="5">
        <f t="shared" si="0"/>
        <v>17</v>
      </c>
      <c r="B17" s="23"/>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8"/>
    </row>
    <row r="18" spans="1:48" ht="15.75">
      <c r="A18" s="5">
        <f aca="true" t="shared" si="4" ref="A18:A33">A17+1</f>
        <v>18</v>
      </c>
      <c r="B18" s="30" t="s">
        <v>61</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8"/>
    </row>
    <row r="19" spans="1:48" ht="15.75">
      <c r="A19" s="5">
        <f t="shared" si="4"/>
        <v>19</v>
      </c>
      <c r="B19" s="30" t="s">
        <v>62</v>
      </c>
      <c r="C19" s="29"/>
      <c r="D19" s="29"/>
      <c r="E19" s="17"/>
      <c r="F19" s="17"/>
      <c r="G19" s="20">
        <v>70</v>
      </c>
      <c r="H19" s="20">
        <v>70</v>
      </c>
      <c r="I19" s="20">
        <v>70</v>
      </c>
      <c r="J19" s="20">
        <v>70</v>
      </c>
      <c r="K19" s="20">
        <v>70</v>
      </c>
      <c r="L19" s="20">
        <v>70</v>
      </c>
      <c r="M19" s="20">
        <v>70</v>
      </c>
      <c r="N19" s="20">
        <v>70</v>
      </c>
      <c r="O19" s="20">
        <v>70</v>
      </c>
      <c r="P19" s="20">
        <v>70</v>
      </c>
      <c r="Q19" s="20">
        <v>70</v>
      </c>
      <c r="R19" s="20">
        <v>70</v>
      </c>
      <c r="S19" s="20">
        <v>70</v>
      </c>
      <c r="T19" s="20">
        <v>70</v>
      </c>
      <c r="U19" s="20">
        <v>70</v>
      </c>
      <c r="V19" s="20">
        <v>70</v>
      </c>
      <c r="W19" s="20">
        <v>70</v>
      </c>
      <c r="X19" s="20">
        <v>70</v>
      </c>
      <c r="Y19" s="20">
        <v>70</v>
      </c>
      <c r="Z19" s="20">
        <v>70</v>
      </c>
      <c r="AA19" s="20">
        <v>70</v>
      </c>
      <c r="AB19" s="20">
        <v>70</v>
      </c>
      <c r="AC19" s="20">
        <v>70</v>
      </c>
      <c r="AD19" s="20">
        <v>70</v>
      </c>
      <c r="AE19" s="20">
        <v>70</v>
      </c>
      <c r="AF19" s="20">
        <v>70</v>
      </c>
      <c r="AG19" s="20">
        <v>70</v>
      </c>
      <c r="AH19" s="20">
        <v>70</v>
      </c>
      <c r="AI19" s="20">
        <v>70</v>
      </c>
      <c r="AJ19" s="20">
        <v>70</v>
      </c>
      <c r="AK19" s="20">
        <v>70</v>
      </c>
      <c r="AL19" s="20">
        <v>70</v>
      </c>
      <c r="AM19" s="20">
        <v>70</v>
      </c>
      <c r="AN19" s="20">
        <v>70</v>
      </c>
      <c r="AO19" s="20">
        <v>70</v>
      </c>
      <c r="AP19" s="20">
        <v>70</v>
      </c>
      <c r="AQ19" s="20">
        <v>70</v>
      </c>
      <c r="AR19" s="20">
        <v>70</v>
      </c>
      <c r="AS19" s="20">
        <v>70</v>
      </c>
      <c r="AT19" s="20">
        <v>70</v>
      </c>
      <c r="AU19" s="17"/>
      <c r="AV19" s="18"/>
    </row>
    <row r="20" spans="1:48" ht="15.75">
      <c r="A20" s="5">
        <f t="shared" si="4"/>
        <v>20</v>
      </c>
      <c r="B20" s="23"/>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8"/>
    </row>
    <row r="21" spans="1:48" ht="15.75">
      <c r="A21" s="5">
        <f t="shared" si="4"/>
        <v>21</v>
      </c>
      <c r="B21" s="26" t="s">
        <v>63</v>
      </c>
      <c r="C21" s="31"/>
      <c r="D21" s="31"/>
      <c r="E21" s="31"/>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8"/>
    </row>
    <row r="22" spans="1:48" ht="15.75">
      <c r="A22" s="5">
        <f t="shared" si="4"/>
        <v>22</v>
      </c>
      <c r="B22" s="32" t="s">
        <v>64</v>
      </c>
      <c r="C22" s="33"/>
      <c r="D22" s="17"/>
      <c r="E22" s="17"/>
      <c r="F22" s="17"/>
      <c r="G22" s="22"/>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row>
    <row r="23" spans="1:48" ht="15.75">
      <c r="A23" s="5">
        <f t="shared" si="4"/>
        <v>23</v>
      </c>
      <c r="B23" s="34" t="s">
        <v>65</v>
      </c>
      <c r="C23" s="33"/>
      <c r="D23" s="17"/>
      <c r="E23" s="17"/>
      <c r="F23" s="17"/>
      <c r="G23" s="20">
        <v>6</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row>
    <row r="24" spans="1:48" ht="15.75">
      <c r="A24" s="5">
        <f t="shared" si="4"/>
        <v>24</v>
      </c>
      <c r="B24" s="32" t="s">
        <v>66</v>
      </c>
      <c r="C24" s="33"/>
      <c r="D24" s="33"/>
      <c r="E24" s="17"/>
      <c r="F24" s="17"/>
      <c r="G24" s="20">
        <v>12</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row>
    <row r="25" spans="1:48" ht="15.75">
      <c r="A25" s="5">
        <f t="shared" si="4"/>
        <v>25</v>
      </c>
      <c r="B25" s="34" t="s">
        <v>60</v>
      </c>
      <c r="C25" s="33"/>
      <c r="D25" s="17"/>
      <c r="E25" s="17"/>
      <c r="F25" s="17"/>
      <c r="G25" s="20">
        <v>0.5</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row>
    <row r="26" spans="1:48" ht="15.75">
      <c r="A26" s="5">
        <f t="shared" si="4"/>
        <v>26</v>
      </c>
      <c r="B26" s="23"/>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row>
    <row r="27" spans="1:48" ht="15.75">
      <c r="A27" s="5">
        <f t="shared" si="4"/>
        <v>27</v>
      </c>
      <c r="B27" s="32" t="s">
        <v>67</v>
      </c>
      <c r="C27" s="33"/>
      <c r="D27" s="17"/>
      <c r="E27" s="17"/>
      <c r="F27" s="17"/>
      <c r="G27" s="22"/>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row>
    <row r="28" spans="1:48" ht="15.75">
      <c r="A28" s="5">
        <f t="shared" si="4"/>
        <v>28</v>
      </c>
      <c r="B28" s="32" t="s">
        <v>68</v>
      </c>
      <c r="C28" s="33"/>
      <c r="D28" s="17"/>
      <c r="E28" s="17"/>
      <c r="F28" s="17"/>
      <c r="G28" s="22"/>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row>
    <row r="29" spans="1:48" ht="15.75">
      <c r="A29" s="5">
        <f t="shared" si="4"/>
        <v>29</v>
      </c>
      <c r="B29" s="32" t="s">
        <v>69</v>
      </c>
      <c r="C29" s="33"/>
      <c r="D29" s="33"/>
      <c r="E29" s="17"/>
      <c r="F29" s="17"/>
      <c r="G29" s="20">
        <v>2</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row>
    <row r="30" spans="1:48" ht="15.75">
      <c r="A30" s="5">
        <f t="shared" si="4"/>
        <v>30</v>
      </c>
      <c r="B30" s="2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row>
    <row r="31" spans="1:48" ht="15.75">
      <c r="A31" s="5">
        <f t="shared" si="4"/>
        <v>31</v>
      </c>
      <c r="B31" s="32" t="s">
        <v>70</v>
      </c>
      <c r="C31" s="33"/>
      <c r="D31" s="33"/>
      <c r="E31" s="17"/>
      <c r="F31" s="17"/>
      <c r="G31" s="22"/>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row>
    <row r="32" spans="1:48" ht="15.75">
      <c r="A32" s="5">
        <f t="shared" si="4"/>
        <v>32</v>
      </c>
      <c r="B32" s="34" t="s">
        <v>71</v>
      </c>
      <c r="C32" s="33"/>
      <c r="D32" s="17"/>
      <c r="E32" s="17"/>
      <c r="F32" s="17"/>
      <c r="G32" s="20">
        <v>6</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row>
    <row r="33" spans="1:48" ht="15.75">
      <c r="A33" s="5">
        <f t="shared" si="4"/>
        <v>33</v>
      </c>
      <c r="B33" s="32" t="s">
        <v>72</v>
      </c>
      <c r="C33" s="33"/>
      <c r="D33" s="33"/>
      <c r="E33" s="17"/>
      <c r="F33" s="17"/>
      <c r="G33" s="20">
        <v>5</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row>
    <row r="34" spans="1:48" ht="15.75">
      <c r="A34" s="5">
        <f aca="true" t="shared" si="5" ref="A34:A49">A33+1</f>
        <v>34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row>
    <row r="35" spans="1:48" ht="15.75">
      <c r="A35" s="5">
        <f t="shared" si="5"/>
        <v>35</v>
      </c>
      <c r="B35" s="32" t="s">
        <v>73</v>
      </c>
      <c r="C35" s="32"/>
      <c r="D35" s="32"/>
      <c r="E35" s="17"/>
      <c r="F35" s="17"/>
      <c r="G35" s="3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row>
    <row r="36" spans="1:48" ht="15.75">
      <c r="A36" s="5">
        <f t="shared" si="5"/>
        <v>36</v>
      </c>
      <c r="B36" s="32" t="s">
        <v>74</v>
      </c>
      <c r="C36" s="32"/>
      <c r="D36" s="17"/>
      <c r="E36" s="17"/>
      <c r="F36" s="17"/>
      <c r="G36" s="20">
        <v>0.3</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row>
    <row r="37" spans="1:48" ht="15.75">
      <c r="A37" s="5">
        <f t="shared" si="5"/>
        <v>37</v>
      </c>
      <c r="B37" s="32" t="s">
        <v>75</v>
      </c>
      <c r="C37" s="32"/>
      <c r="D37" s="32"/>
      <c r="E37" s="17"/>
      <c r="F37" s="17"/>
      <c r="G37" s="20">
        <v>25.8</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row>
    <row r="38" spans="1:48" ht="15.75">
      <c r="A38" s="5">
        <f t="shared" si="5"/>
        <v>38</v>
      </c>
      <c r="B38" s="32" t="s">
        <v>76</v>
      </c>
      <c r="C38" s="32"/>
      <c r="D38" s="17"/>
      <c r="E38" s="17"/>
      <c r="F38" s="17"/>
      <c r="G38" s="20">
        <v>0.2</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row>
    <row r="39" spans="1:48" ht="15.75">
      <c r="A39" s="5">
        <f t="shared" si="5"/>
        <v>39</v>
      </c>
      <c r="B39" s="32" t="s">
        <v>77</v>
      </c>
      <c r="C39" s="32"/>
      <c r="D39" s="17"/>
      <c r="E39" s="17"/>
      <c r="F39" s="17"/>
      <c r="G39" s="20">
        <v>15</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row>
    <row r="40" spans="1:48" ht="15.75">
      <c r="A40" s="5">
        <f t="shared" si="5"/>
        <v>40</v>
      </c>
      <c r="B40" s="23"/>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8"/>
    </row>
    <row r="41" spans="1:48" ht="15.75">
      <c r="A41" s="5">
        <f t="shared" si="5"/>
        <v>41</v>
      </c>
      <c r="B41" s="39" t="s">
        <v>78</v>
      </c>
      <c r="C41" s="40"/>
      <c r="D41" s="40"/>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8"/>
    </row>
    <row r="42" spans="1:48" ht="15.75">
      <c r="A42" s="5">
        <f t="shared" si="5"/>
        <v>42</v>
      </c>
      <c r="B42" s="41" t="s">
        <v>79</v>
      </c>
      <c r="C42" s="31"/>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8"/>
    </row>
    <row r="43" spans="1:48" ht="15.75">
      <c r="A43" s="5">
        <f t="shared" si="5"/>
        <v>43</v>
      </c>
      <c r="B43" s="23"/>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8"/>
    </row>
    <row r="44" spans="1:48" ht="15.75">
      <c r="A44" s="5">
        <f t="shared" si="5"/>
        <v>44</v>
      </c>
      <c r="B44" s="32" t="s">
        <v>80</v>
      </c>
      <c r="C44" s="33"/>
      <c r="D44" s="33"/>
      <c r="E44" s="17"/>
      <c r="F44" s="20">
        <v>5</v>
      </c>
      <c r="G44" s="20">
        <v>5</v>
      </c>
      <c r="H44" s="20">
        <v>5</v>
      </c>
      <c r="I44" s="20">
        <v>5</v>
      </c>
      <c r="J44" s="20">
        <v>5</v>
      </c>
      <c r="K44" s="20">
        <v>5</v>
      </c>
      <c r="L44" s="20">
        <v>5</v>
      </c>
      <c r="M44" s="20">
        <v>5</v>
      </c>
      <c r="N44" s="20">
        <v>5</v>
      </c>
      <c r="O44" s="20">
        <v>5</v>
      </c>
      <c r="P44" s="20">
        <v>5</v>
      </c>
      <c r="Q44" s="20">
        <v>5</v>
      </c>
      <c r="R44" s="20">
        <v>5</v>
      </c>
      <c r="S44" s="20">
        <v>5</v>
      </c>
      <c r="T44" s="20">
        <v>5</v>
      </c>
      <c r="U44" s="20">
        <v>5</v>
      </c>
      <c r="V44" s="20">
        <v>5</v>
      </c>
      <c r="W44" s="20">
        <v>5</v>
      </c>
      <c r="X44" s="20">
        <v>5</v>
      </c>
      <c r="Y44" s="20">
        <v>5</v>
      </c>
      <c r="Z44" s="20">
        <v>5</v>
      </c>
      <c r="AA44" s="20">
        <v>5</v>
      </c>
      <c r="AB44" s="20">
        <v>5</v>
      </c>
      <c r="AC44" s="20">
        <v>5</v>
      </c>
      <c r="AD44" s="20">
        <v>5</v>
      </c>
      <c r="AE44" s="20">
        <v>5</v>
      </c>
      <c r="AF44" s="20">
        <v>5</v>
      </c>
      <c r="AG44" s="20">
        <v>5</v>
      </c>
      <c r="AH44" s="20">
        <v>5</v>
      </c>
      <c r="AI44" s="20">
        <v>5</v>
      </c>
      <c r="AJ44" s="20">
        <v>5</v>
      </c>
      <c r="AK44" s="20">
        <v>5</v>
      </c>
      <c r="AL44" s="20">
        <v>5</v>
      </c>
      <c r="AM44" s="20">
        <v>5</v>
      </c>
      <c r="AN44" s="20">
        <v>5</v>
      </c>
      <c r="AO44" s="20">
        <v>5</v>
      </c>
      <c r="AP44" s="20">
        <v>5</v>
      </c>
      <c r="AQ44" s="20">
        <v>5</v>
      </c>
      <c r="AR44" s="20">
        <v>5</v>
      </c>
      <c r="AS44" s="20">
        <v>5</v>
      </c>
      <c r="AT44" s="20">
        <v>5</v>
      </c>
      <c r="AU44" s="21"/>
      <c r="AV44" s="18"/>
    </row>
    <row r="45" spans="1:48" ht="15.75">
      <c r="A45" s="5">
        <f t="shared" si="5"/>
        <v>45</v>
      </c>
      <c r="B45" s="23"/>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8"/>
    </row>
    <row r="46" spans="1:48" ht="15.75">
      <c r="A46" s="5">
        <f t="shared" si="5"/>
        <v>46</v>
      </c>
      <c r="B46" s="43" t="s">
        <v>81</v>
      </c>
      <c r="C46" s="44"/>
      <c r="D46" s="44"/>
      <c r="E46" s="44"/>
      <c r="F46" s="17"/>
      <c r="G46" s="17"/>
      <c r="H46" s="17"/>
      <c r="I46" s="17"/>
      <c r="J46" s="17"/>
      <c r="K46" s="17"/>
      <c r="L46" s="17"/>
      <c r="M46" s="17"/>
      <c r="N46" s="17"/>
      <c r="O46" s="17"/>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18"/>
    </row>
    <row r="47" spans="1:48" ht="15.75">
      <c r="A47" s="5">
        <f t="shared" si="5"/>
        <v>47</v>
      </c>
      <c r="B47" s="32" t="s">
        <v>82</v>
      </c>
      <c r="C47" s="33"/>
      <c r="D47" s="17"/>
      <c r="E47" s="21"/>
      <c r="F47" s="21"/>
      <c r="G47" s="20">
        <v>1000</v>
      </c>
      <c r="H47" s="20">
        <v>800</v>
      </c>
      <c r="I47" s="20">
        <v>500</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1"/>
      <c r="AV47" s="18"/>
    </row>
    <row r="48" spans="1:48" ht="15.75">
      <c r="A48" s="5">
        <f t="shared" si="5"/>
        <v>48</v>
      </c>
      <c r="B48" s="32" t="s">
        <v>83</v>
      </c>
      <c r="C48" s="33"/>
      <c r="D48" s="33"/>
      <c r="E48" s="17"/>
      <c r="F48" s="17"/>
      <c r="G48" s="20">
        <v>10</v>
      </c>
      <c r="H48" s="20">
        <v>20</v>
      </c>
      <c r="I48" s="20">
        <v>30</v>
      </c>
      <c r="J48" s="20">
        <v>40</v>
      </c>
      <c r="K48" s="20">
        <v>50</v>
      </c>
      <c r="L48" s="20">
        <v>60</v>
      </c>
      <c r="M48" s="20">
        <v>70</v>
      </c>
      <c r="N48" s="20">
        <v>80</v>
      </c>
      <c r="O48" s="20">
        <v>90</v>
      </c>
      <c r="P48" s="20">
        <v>100</v>
      </c>
      <c r="Q48" s="20">
        <v>100</v>
      </c>
      <c r="R48" s="20">
        <v>100</v>
      </c>
      <c r="S48" s="20">
        <v>100</v>
      </c>
      <c r="T48" s="20">
        <v>100</v>
      </c>
      <c r="U48" s="20">
        <v>100</v>
      </c>
      <c r="V48" s="20">
        <v>100</v>
      </c>
      <c r="W48" s="20">
        <v>100</v>
      </c>
      <c r="X48" s="20">
        <v>100</v>
      </c>
      <c r="Y48" s="20">
        <v>100</v>
      </c>
      <c r="Z48" s="20">
        <v>100</v>
      </c>
      <c r="AA48" s="20">
        <v>100</v>
      </c>
      <c r="AB48" s="20">
        <v>100</v>
      </c>
      <c r="AC48" s="20">
        <v>100</v>
      </c>
      <c r="AD48" s="20">
        <v>100</v>
      </c>
      <c r="AE48" s="20">
        <v>100</v>
      </c>
      <c r="AF48" s="20">
        <v>100</v>
      </c>
      <c r="AG48" s="20">
        <v>100</v>
      </c>
      <c r="AH48" s="20">
        <v>100</v>
      </c>
      <c r="AI48" s="20">
        <v>100</v>
      </c>
      <c r="AJ48" s="20">
        <v>100</v>
      </c>
      <c r="AK48" s="20">
        <v>100</v>
      </c>
      <c r="AL48" s="20">
        <v>100</v>
      </c>
      <c r="AM48" s="20">
        <v>100</v>
      </c>
      <c r="AN48" s="20">
        <v>100</v>
      </c>
      <c r="AO48" s="20">
        <v>100</v>
      </c>
      <c r="AP48" s="20">
        <v>100</v>
      </c>
      <c r="AQ48" s="20">
        <v>100</v>
      </c>
      <c r="AR48" s="20">
        <v>100</v>
      </c>
      <c r="AS48" s="20">
        <v>100</v>
      </c>
      <c r="AT48" s="20">
        <v>100</v>
      </c>
      <c r="AU48" s="17"/>
      <c r="AV48" s="18"/>
    </row>
    <row r="49" spans="1:48" ht="15.75">
      <c r="A49" s="5">
        <f t="shared" si="5"/>
        <v>49</v>
      </c>
      <c r="B49" s="32" t="s">
        <v>84</v>
      </c>
      <c r="C49" s="33"/>
      <c r="D49" s="17"/>
      <c r="E49" s="17"/>
      <c r="F49" s="17"/>
      <c r="G49" s="20">
        <v>5</v>
      </c>
      <c r="H49" s="20">
        <v>10</v>
      </c>
      <c r="I49" s="20">
        <v>15</v>
      </c>
      <c r="J49" s="20">
        <v>20</v>
      </c>
      <c r="K49" s="20">
        <v>25</v>
      </c>
      <c r="L49" s="20">
        <v>30</v>
      </c>
      <c r="M49" s="20">
        <v>35</v>
      </c>
      <c r="N49" s="20">
        <v>40</v>
      </c>
      <c r="O49" s="20">
        <v>45</v>
      </c>
      <c r="P49" s="20">
        <v>50</v>
      </c>
      <c r="Q49" s="20">
        <v>50</v>
      </c>
      <c r="R49" s="20">
        <v>50</v>
      </c>
      <c r="S49" s="20">
        <v>50</v>
      </c>
      <c r="T49" s="20">
        <v>50</v>
      </c>
      <c r="U49" s="20">
        <v>50</v>
      </c>
      <c r="V49" s="20">
        <v>50</v>
      </c>
      <c r="W49" s="20">
        <v>50</v>
      </c>
      <c r="X49" s="20">
        <v>50</v>
      </c>
      <c r="Y49" s="20">
        <v>50</v>
      </c>
      <c r="Z49" s="20">
        <v>50</v>
      </c>
      <c r="AA49" s="20">
        <v>50</v>
      </c>
      <c r="AB49" s="20">
        <v>50</v>
      </c>
      <c r="AC49" s="20">
        <v>50</v>
      </c>
      <c r="AD49" s="20">
        <v>50</v>
      </c>
      <c r="AE49" s="20">
        <v>50</v>
      </c>
      <c r="AF49" s="20">
        <v>50</v>
      </c>
      <c r="AG49" s="20">
        <v>50</v>
      </c>
      <c r="AH49" s="20">
        <v>50</v>
      </c>
      <c r="AI49" s="20">
        <v>50</v>
      </c>
      <c r="AJ49" s="20">
        <v>50</v>
      </c>
      <c r="AK49" s="20">
        <v>50</v>
      </c>
      <c r="AL49" s="20">
        <v>50</v>
      </c>
      <c r="AM49" s="20">
        <v>50</v>
      </c>
      <c r="AN49" s="20">
        <v>50</v>
      </c>
      <c r="AO49" s="20">
        <v>50</v>
      </c>
      <c r="AP49" s="20">
        <v>50</v>
      </c>
      <c r="AQ49" s="20">
        <v>50</v>
      </c>
      <c r="AR49" s="20">
        <v>50</v>
      </c>
      <c r="AS49" s="20">
        <v>50</v>
      </c>
      <c r="AT49" s="20">
        <v>50</v>
      </c>
      <c r="AU49" s="17"/>
      <c r="AV49" s="18"/>
    </row>
    <row r="50" spans="1:48" ht="15.75">
      <c r="A50" s="5">
        <f aca="true" t="shared" si="6" ref="A50:A65">A49+1</f>
        <v>50</v>
      </c>
      <c r="B50" s="34" t="s">
        <v>85</v>
      </c>
      <c r="C50" s="33"/>
      <c r="D50" s="17"/>
      <c r="E50" s="17"/>
      <c r="F50" s="17"/>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17"/>
      <c r="AV50" s="18"/>
    </row>
    <row r="51" spans="1:48" ht="15.75">
      <c r="A51" s="5">
        <f t="shared" si="6"/>
        <v>51</v>
      </c>
      <c r="B51" s="23"/>
      <c r="C51" s="46"/>
      <c r="D51" s="46"/>
      <c r="E51" s="17"/>
      <c r="F51" s="4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8"/>
    </row>
    <row r="52" spans="1:48" ht="15.75">
      <c r="A52" s="5">
        <f t="shared" si="6"/>
        <v>52</v>
      </c>
      <c r="B52" s="43" t="s">
        <v>86</v>
      </c>
      <c r="C52" s="48"/>
      <c r="D52" s="48"/>
      <c r="E52" s="48"/>
      <c r="F52" s="48"/>
      <c r="G52" s="48"/>
      <c r="H52" s="48"/>
      <c r="I52" s="48"/>
      <c r="J52" s="48"/>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8"/>
    </row>
    <row r="53" spans="1:48" ht="15.75">
      <c r="A53" s="5">
        <f t="shared" si="6"/>
        <v>53</v>
      </c>
      <c r="B53" s="32" t="s">
        <v>87</v>
      </c>
      <c r="C53" s="33"/>
      <c r="D53" s="33"/>
      <c r="E53" s="21"/>
      <c r="F53" s="21"/>
      <c r="G53" s="20"/>
      <c r="H53" s="20"/>
      <c r="I53" s="20"/>
      <c r="J53" s="20"/>
      <c r="K53" s="20"/>
      <c r="L53" s="20"/>
      <c r="M53" s="20">
        <v>1000000</v>
      </c>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17"/>
      <c r="AV53" s="18"/>
    </row>
    <row r="54" spans="1:48" ht="15.75">
      <c r="A54" s="5">
        <f t="shared" si="6"/>
        <v>54</v>
      </c>
      <c r="B54" s="32" t="s">
        <v>88</v>
      </c>
      <c r="C54" s="33"/>
      <c r="D54" s="33"/>
      <c r="E54" s="17"/>
      <c r="F54" s="17"/>
      <c r="G54" s="20"/>
      <c r="H54" s="20"/>
      <c r="I54" s="20"/>
      <c r="J54" s="20"/>
      <c r="K54" s="20"/>
      <c r="L54" s="20"/>
      <c r="M54" s="20">
        <v>1000</v>
      </c>
      <c r="N54" s="20">
        <v>1000</v>
      </c>
      <c r="O54" s="20">
        <v>1000</v>
      </c>
      <c r="P54" s="20">
        <v>1000</v>
      </c>
      <c r="Q54" s="20">
        <v>1000</v>
      </c>
      <c r="R54" s="20">
        <v>1000</v>
      </c>
      <c r="S54" s="20">
        <v>1000</v>
      </c>
      <c r="T54" s="20">
        <v>1000</v>
      </c>
      <c r="U54" s="20">
        <v>1000</v>
      </c>
      <c r="V54" s="20">
        <v>1000</v>
      </c>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17"/>
      <c r="AV54" s="18"/>
    </row>
    <row r="55" spans="1:48" ht="15.75">
      <c r="A55" s="5">
        <f t="shared" si="6"/>
        <v>55</v>
      </c>
      <c r="B55" s="32" t="s">
        <v>89</v>
      </c>
      <c r="C55" s="17"/>
      <c r="D55" s="46"/>
      <c r="E55" s="17"/>
      <c r="F55" s="50">
        <v>0.6</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8"/>
    </row>
    <row r="56" spans="1:48" ht="15.75">
      <c r="A56" s="5">
        <f t="shared" si="6"/>
        <v>56</v>
      </c>
      <c r="B56" s="32" t="s">
        <v>90</v>
      </c>
      <c r="C56" s="32"/>
      <c r="D56" s="46"/>
      <c r="E56" s="17"/>
      <c r="F56" s="51">
        <v>10</v>
      </c>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8"/>
    </row>
    <row r="57" spans="1:48" ht="15.75">
      <c r="A57" s="5">
        <f t="shared" si="6"/>
        <v>57</v>
      </c>
      <c r="B57" s="32" t="s">
        <v>91</v>
      </c>
      <c r="C57" s="32"/>
      <c r="D57" s="32"/>
      <c r="E57" s="17"/>
      <c r="F57" s="20">
        <f>0.07*1000</f>
        <v>70</v>
      </c>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8"/>
    </row>
    <row r="58" spans="1:48" ht="15.75">
      <c r="A58" s="5">
        <f t="shared" si="6"/>
        <v>58</v>
      </c>
      <c r="B58" s="23"/>
      <c r="C58" s="23"/>
      <c r="D58" s="46"/>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8"/>
    </row>
    <row r="59" spans="1:48" ht="15.75">
      <c r="A59" s="5">
        <f t="shared" si="6"/>
        <v>59</v>
      </c>
      <c r="B59" s="52" t="s">
        <v>92</v>
      </c>
      <c r="C59" s="38"/>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8"/>
    </row>
    <row r="60" spans="1:48" ht="15.75">
      <c r="A60" s="5">
        <f t="shared" si="6"/>
        <v>60</v>
      </c>
      <c r="B60" s="32" t="s">
        <v>80</v>
      </c>
      <c r="C60" s="33"/>
      <c r="D60" s="33"/>
      <c r="E60" s="17"/>
      <c r="F60" s="20">
        <v>20</v>
      </c>
      <c r="G60" s="20">
        <v>20</v>
      </c>
      <c r="H60" s="20">
        <v>20</v>
      </c>
      <c r="I60" s="20">
        <v>20</v>
      </c>
      <c r="J60" s="20">
        <v>20</v>
      </c>
      <c r="K60" s="20">
        <v>20</v>
      </c>
      <c r="L60" s="20">
        <v>20</v>
      </c>
      <c r="M60" s="20">
        <v>20</v>
      </c>
      <c r="N60" s="20">
        <v>20</v>
      </c>
      <c r="O60" s="20">
        <v>20</v>
      </c>
      <c r="P60" s="20">
        <v>20</v>
      </c>
      <c r="Q60" s="20">
        <v>20</v>
      </c>
      <c r="R60" s="20">
        <v>20</v>
      </c>
      <c r="S60" s="20">
        <v>20</v>
      </c>
      <c r="T60" s="20">
        <v>20</v>
      </c>
      <c r="U60" s="20">
        <v>20</v>
      </c>
      <c r="V60" s="20">
        <v>20</v>
      </c>
      <c r="W60" s="20">
        <v>20</v>
      </c>
      <c r="X60" s="20">
        <v>20</v>
      </c>
      <c r="Y60" s="20">
        <v>20</v>
      </c>
      <c r="Z60" s="20">
        <v>20</v>
      </c>
      <c r="AA60" s="20">
        <v>20</v>
      </c>
      <c r="AB60" s="20">
        <v>20</v>
      </c>
      <c r="AC60" s="20">
        <v>20</v>
      </c>
      <c r="AD60" s="20">
        <v>20</v>
      </c>
      <c r="AE60" s="20">
        <v>20</v>
      </c>
      <c r="AF60" s="20">
        <v>20</v>
      </c>
      <c r="AG60" s="20">
        <v>20</v>
      </c>
      <c r="AH60" s="20">
        <v>20</v>
      </c>
      <c r="AI60" s="20">
        <v>20</v>
      </c>
      <c r="AJ60" s="20">
        <v>20</v>
      </c>
      <c r="AK60" s="20">
        <v>20</v>
      </c>
      <c r="AL60" s="20">
        <v>20</v>
      </c>
      <c r="AM60" s="20">
        <v>20</v>
      </c>
      <c r="AN60" s="20">
        <v>20</v>
      </c>
      <c r="AO60" s="20">
        <v>20</v>
      </c>
      <c r="AP60" s="20">
        <v>20</v>
      </c>
      <c r="AQ60" s="20">
        <v>20</v>
      </c>
      <c r="AR60" s="20">
        <v>20</v>
      </c>
      <c r="AS60" s="20">
        <v>20</v>
      </c>
      <c r="AT60" s="20">
        <v>20</v>
      </c>
      <c r="AU60" s="21"/>
      <c r="AV60" s="18"/>
    </row>
    <row r="61" spans="1:48" ht="15.75">
      <c r="A61" s="5">
        <f t="shared" si="6"/>
        <v>61</v>
      </c>
      <c r="B61" s="23"/>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8"/>
    </row>
    <row r="62" spans="1:48" ht="15.75">
      <c r="A62" s="5">
        <f t="shared" si="6"/>
        <v>62</v>
      </c>
      <c r="B62" s="43" t="s">
        <v>93</v>
      </c>
      <c r="C62" s="44"/>
      <c r="D62" s="44"/>
      <c r="E62" s="44"/>
      <c r="F62" s="44"/>
      <c r="G62" s="44"/>
      <c r="H62" s="17"/>
      <c r="I62" s="17"/>
      <c r="J62" s="17"/>
      <c r="K62" s="17"/>
      <c r="L62" s="17"/>
      <c r="M62" s="17"/>
      <c r="N62" s="17"/>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18"/>
    </row>
    <row r="63" spans="1:48" ht="15.75">
      <c r="A63" s="5">
        <f t="shared" si="6"/>
        <v>63</v>
      </c>
      <c r="B63" s="32" t="s">
        <v>94</v>
      </c>
      <c r="C63" s="33"/>
      <c r="D63" s="17"/>
      <c r="E63" s="21"/>
      <c r="F63" s="17"/>
      <c r="G63" s="20"/>
      <c r="H63" s="20"/>
      <c r="I63" s="20"/>
      <c r="J63" s="20"/>
      <c r="K63" s="20"/>
      <c r="L63" s="20"/>
      <c r="M63" s="20"/>
      <c r="N63" s="20"/>
      <c r="O63" s="20"/>
      <c r="P63" s="20"/>
      <c r="Q63" s="20">
        <v>1000</v>
      </c>
      <c r="R63" s="20">
        <v>1000</v>
      </c>
      <c r="S63" s="20">
        <v>1000</v>
      </c>
      <c r="T63" s="20">
        <v>1000</v>
      </c>
      <c r="U63" s="20">
        <v>1000</v>
      </c>
      <c r="V63" s="20">
        <v>1000</v>
      </c>
      <c r="W63" s="20">
        <v>1000</v>
      </c>
      <c r="X63" s="20">
        <v>1000</v>
      </c>
      <c r="Y63" s="20">
        <v>1000</v>
      </c>
      <c r="Z63" s="20">
        <v>1000</v>
      </c>
      <c r="AA63" s="20">
        <v>1000</v>
      </c>
      <c r="AB63" s="20">
        <v>1000</v>
      </c>
      <c r="AC63" s="20">
        <v>1000</v>
      </c>
      <c r="AD63" s="20">
        <v>1000</v>
      </c>
      <c r="AE63" s="20">
        <v>1000</v>
      </c>
      <c r="AF63" s="20">
        <v>1000</v>
      </c>
      <c r="AG63" s="20">
        <v>1000</v>
      </c>
      <c r="AH63" s="20">
        <v>1000</v>
      </c>
      <c r="AI63" s="20">
        <v>1000</v>
      </c>
      <c r="AJ63" s="20">
        <v>1000</v>
      </c>
      <c r="AK63" s="20">
        <v>1000</v>
      </c>
      <c r="AL63" s="20">
        <v>1000</v>
      </c>
      <c r="AM63" s="20">
        <v>1000</v>
      </c>
      <c r="AN63" s="20">
        <v>1000</v>
      </c>
      <c r="AO63" s="20">
        <v>1000</v>
      </c>
      <c r="AP63" s="20">
        <v>1000</v>
      </c>
      <c r="AQ63" s="20">
        <v>1000</v>
      </c>
      <c r="AR63" s="20">
        <v>1000</v>
      </c>
      <c r="AS63" s="20">
        <v>1000</v>
      </c>
      <c r="AT63" s="20">
        <v>1000</v>
      </c>
      <c r="AU63" s="17"/>
      <c r="AV63" s="18"/>
    </row>
    <row r="64" spans="1:48" ht="15.75">
      <c r="A64" s="5">
        <f t="shared" si="6"/>
        <v>64</v>
      </c>
      <c r="B64" s="32"/>
      <c r="C64" s="33"/>
      <c r="D64" s="33"/>
      <c r="E64" s="17"/>
      <c r="F64" s="17"/>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17"/>
      <c r="AV64" s="18"/>
    </row>
    <row r="65" spans="1:48" ht="15.75">
      <c r="A65" s="5">
        <f t="shared" si="6"/>
        <v>65</v>
      </c>
      <c r="B65" s="32" t="s">
        <v>95</v>
      </c>
      <c r="C65" s="33"/>
      <c r="D65" s="33"/>
      <c r="E65" s="17"/>
      <c r="F65" s="17"/>
      <c r="G65" s="20">
        <f aca="true" t="shared" si="7" ref="G65:V65">G64/2</f>
        <v>0</v>
      </c>
      <c r="H65" s="20">
        <f t="shared" si="7"/>
        <v>0</v>
      </c>
      <c r="I65" s="20">
        <f t="shared" si="7"/>
        <v>0</v>
      </c>
      <c r="J65" s="20">
        <f t="shared" si="7"/>
        <v>0</v>
      </c>
      <c r="K65" s="20">
        <f t="shared" si="7"/>
        <v>0</v>
      </c>
      <c r="L65" s="20">
        <f t="shared" si="7"/>
        <v>0</v>
      </c>
      <c r="M65" s="20">
        <f t="shared" si="7"/>
        <v>0</v>
      </c>
      <c r="N65" s="20">
        <f t="shared" si="7"/>
        <v>0</v>
      </c>
      <c r="O65" s="20">
        <f t="shared" si="7"/>
        <v>0</v>
      </c>
      <c r="P65" s="20">
        <f t="shared" si="7"/>
        <v>0</v>
      </c>
      <c r="Q65" s="20">
        <f t="shared" si="7"/>
        <v>0</v>
      </c>
      <c r="R65" s="20">
        <f t="shared" si="7"/>
        <v>0</v>
      </c>
      <c r="S65" s="20">
        <f t="shared" si="7"/>
        <v>0</v>
      </c>
      <c r="T65" s="20">
        <f t="shared" si="7"/>
        <v>0</v>
      </c>
      <c r="U65" s="20">
        <f t="shared" si="7"/>
        <v>0</v>
      </c>
      <c r="V65" s="20">
        <f t="shared" si="7"/>
        <v>0</v>
      </c>
      <c r="W65" s="20">
        <f aca="true" t="shared" si="8" ref="W65:AL65">W64/2</f>
        <v>0</v>
      </c>
      <c r="X65" s="20">
        <f t="shared" si="8"/>
        <v>0</v>
      </c>
      <c r="Y65" s="20">
        <f t="shared" si="8"/>
        <v>0</v>
      </c>
      <c r="Z65" s="20">
        <f t="shared" si="8"/>
        <v>0</v>
      </c>
      <c r="AA65" s="20">
        <f t="shared" si="8"/>
        <v>0</v>
      </c>
      <c r="AB65" s="20">
        <f t="shared" si="8"/>
        <v>0</v>
      </c>
      <c r="AC65" s="20">
        <f t="shared" si="8"/>
        <v>0</v>
      </c>
      <c r="AD65" s="20">
        <f t="shared" si="8"/>
        <v>0</v>
      </c>
      <c r="AE65" s="20">
        <f t="shared" si="8"/>
        <v>0</v>
      </c>
      <c r="AF65" s="20">
        <f t="shared" si="8"/>
        <v>0</v>
      </c>
      <c r="AG65" s="20">
        <f t="shared" si="8"/>
        <v>0</v>
      </c>
      <c r="AH65" s="20">
        <f t="shared" si="8"/>
        <v>0</v>
      </c>
      <c r="AI65" s="20">
        <f t="shared" si="8"/>
        <v>0</v>
      </c>
      <c r="AJ65" s="20">
        <f t="shared" si="8"/>
        <v>0</v>
      </c>
      <c r="AK65" s="20">
        <f t="shared" si="8"/>
        <v>0</v>
      </c>
      <c r="AL65" s="20">
        <f t="shared" si="8"/>
        <v>0</v>
      </c>
      <c r="AM65" s="20">
        <f aca="true" t="shared" si="9" ref="AM65:AT65">AM64/2</f>
        <v>0</v>
      </c>
      <c r="AN65" s="20">
        <f t="shared" si="9"/>
        <v>0</v>
      </c>
      <c r="AO65" s="20">
        <f t="shared" si="9"/>
        <v>0</v>
      </c>
      <c r="AP65" s="20">
        <f t="shared" si="9"/>
        <v>0</v>
      </c>
      <c r="AQ65" s="20">
        <f t="shared" si="9"/>
        <v>0</v>
      </c>
      <c r="AR65" s="20">
        <f t="shared" si="9"/>
        <v>0</v>
      </c>
      <c r="AS65" s="20">
        <f t="shared" si="9"/>
        <v>0</v>
      </c>
      <c r="AT65" s="20">
        <f t="shared" si="9"/>
        <v>0</v>
      </c>
      <c r="AU65" s="53"/>
      <c r="AV65" s="54"/>
    </row>
    <row r="66" spans="1:48" ht="15.75">
      <c r="A66" s="5">
        <f>A65+1</f>
        <v>66</v>
      </c>
      <c r="B66" s="32" t="s">
        <v>96</v>
      </c>
      <c r="C66" s="33"/>
      <c r="D66" s="17"/>
      <c r="E66" s="17"/>
      <c r="F66" s="17"/>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17"/>
      <c r="AV66" s="18"/>
    </row>
    <row r="67" spans="1:48" ht="15.75">
      <c r="A67" s="5">
        <f>A66+1</f>
        <v>67</v>
      </c>
      <c r="B67" s="32" t="s">
        <v>97</v>
      </c>
      <c r="C67" s="17"/>
      <c r="D67" s="17"/>
      <c r="E67" s="17"/>
      <c r="F67" s="17"/>
      <c r="G67" s="50">
        <v>0.1</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row>
  </sheetData>
  <printOptions gridLines="1"/>
  <pageMargins left="0.75" right="0.75" top="1" bottom="1" header="0.5" footer="0.5"/>
  <pageSetup orientation="portrait" paperSize="9"/>
  <headerFooter alignWithMargins="0">
    <oddHeader>&amp;C&amp;A</oddHeader>
    <oddFooter>&amp;CPage &amp;P</oddFooter>
  </headerFooter>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V149"/>
  <sheetViews>
    <sheetView workbookViewId="0" topLeftCell="AS134">
      <selection activeCell="AU135" sqref="AU135"/>
    </sheetView>
  </sheetViews>
  <sheetFormatPr defaultColWidth="11.421875" defaultRowHeight="12.75"/>
  <cols>
    <col min="1" max="1" width="6.7109375" style="0" customWidth="1"/>
    <col min="2" max="3" width="15.7109375" style="0" customWidth="1"/>
    <col min="4" max="4" width="25.7109375" style="0" customWidth="1"/>
    <col min="5" max="5" width="9.140625" style="0" customWidth="1"/>
    <col min="6" max="6" width="8.57421875" style="0" customWidth="1"/>
    <col min="7" max="23" width="9.7109375" style="0" customWidth="1"/>
    <col min="24" max="46" width="10.8515625" style="0" customWidth="1"/>
    <col min="47" max="47" width="18.140625" style="0" customWidth="1"/>
    <col min="48" max="16384" width="9.140625" style="0" customWidth="1"/>
  </cols>
  <sheetData>
    <row r="1" spans="1:48" ht="16.5" thickBot="1">
      <c r="A1" s="1">
        <v>1</v>
      </c>
      <c r="B1" s="2" t="s">
        <v>2</v>
      </c>
      <c r="C1" s="2" t="s">
        <v>3</v>
      </c>
      <c r="D1" s="2" t="s">
        <v>4</v>
      </c>
      <c r="E1" s="2" t="s">
        <v>5</v>
      </c>
      <c r="F1" s="2" t="s">
        <v>6</v>
      </c>
      <c r="G1" s="2" t="s">
        <v>7</v>
      </c>
      <c r="H1" s="2" t="s">
        <v>8</v>
      </c>
      <c r="I1" s="2" t="s">
        <v>9</v>
      </c>
      <c r="J1" s="2" t="s">
        <v>10</v>
      </c>
      <c r="K1" s="2" t="s">
        <v>11</v>
      </c>
      <c r="L1" s="3" t="s">
        <v>12</v>
      </c>
      <c r="M1" s="3" t="s">
        <v>13</v>
      </c>
      <c r="N1" s="3" t="s">
        <v>14</v>
      </c>
      <c r="O1" s="3" t="s">
        <v>15</v>
      </c>
      <c r="P1" s="3" t="s">
        <v>16</v>
      </c>
      <c r="Q1" s="3" t="s">
        <v>17</v>
      </c>
      <c r="R1" s="3" t="s">
        <v>18</v>
      </c>
      <c r="S1" s="3" t="s">
        <v>19</v>
      </c>
      <c r="T1" s="3" t="s">
        <v>20</v>
      </c>
      <c r="U1" s="3" t="s">
        <v>21</v>
      </c>
      <c r="V1" s="3" t="s">
        <v>22</v>
      </c>
      <c r="W1" s="3" t="s">
        <v>23</v>
      </c>
      <c r="X1" s="3" t="s">
        <v>24</v>
      </c>
      <c r="Y1" s="3" t="s">
        <v>25</v>
      </c>
      <c r="Z1" s="3" t="s">
        <v>26</v>
      </c>
      <c r="AA1" s="3" t="s">
        <v>27</v>
      </c>
      <c r="AB1" s="3" t="s">
        <v>28</v>
      </c>
      <c r="AC1" s="3" t="s">
        <v>29</v>
      </c>
      <c r="AD1" s="3" t="s">
        <v>30</v>
      </c>
      <c r="AE1" s="3" t="s">
        <v>31</v>
      </c>
      <c r="AF1" s="3" t="s">
        <v>32</v>
      </c>
      <c r="AG1" s="3" t="s">
        <v>33</v>
      </c>
      <c r="AH1" s="3" t="s">
        <v>34</v>
      </c>
      <c r="AI1" s="3" t="s">
        <v>35</v>
      </c>
      <c r="AJ1" s="3" t="s">
        <v>36</v>
      </c>
      <c r="AK1" s="3" t="s">
        <v>37</v>
      </c>
      <c r="AL1" s="3" t="s">
        <v>38</v>
      </c>
      <c r="AM1" s="3" t="s">
        <v>39</v>
      </c>
      <c r="AN1" s="3" t="s">
        <v>40</v>
      </c>
      <c r="AO1" s="3" t="s">
        <v>41</v>
      </c>
      <c r="AP1" s="3" t="s">
        <v>42</v>
      </c>
      <c r="AQ1" s="3" t="s">
        <v>43</v>
      </c>
      <c r="AR1" s="3" t="s">
        <v>44</v>
      </c>
      <c r="AS1" s="3" t="s">
        <v>45</v>
      </c>
      <c r="AT1" s="2" t="s">
        <v>46</v>
      </c>
      <c r="AU1" s="3" t="s">
        <v>47</v>
      </c>
      <c r="AV1" s="4" t="s">
        <v>48</v>
      </c>
    </row>
    <row r="2" spans="1:48" ht="21" thickBot="1">
      <c r="A2" s="5">
        <f aca="true" t="shared" si="0" ref="A2:A17">A1+1</f>
        <v>2</v>
      </c>
      <c r="B2" s="6" t="s">
        <v>49</v>
      </c>
      <c r="C2" s="7"/>
      <c r="D2" s="8"/>
      <c r="E2" s="9">
        <f>Data_Entry!E2</f>
        <v>1980</v>
      </c>
      <c r="F2" s="9">
        <f>Data_Entry!F2</f>
        <v>1990</v>
      </c>
      <c r="G2" s="9">
        <f>Data_Entry!G2</f>
        <v>1991</v>
      </c>
      <c r="H2" s="9">
        <f>Data_Entry!H2</f>
        <v>1992</v>
      </c>
      <c r="I2" s="9">
        <f>Data_Entry!I2</f>
        <v>1993</v>
      </c>
      <c r="J2" s="9">
        <f>Data_Entry!J2</f>
        <v>1994</v>
      </c>
      <c r="K2" s="9">
        <f>Data_Entry!K2</f>
        <v>1995</v>
      </c>
      <c r="L2" s="9">
        <f>Data_Entry!L2</f>
        <v>1996</v>
      </c>
      <c r="M2" s="9">
        <f>Data_Entry!M2</f>
        <v>1997</v>
      </c>
      <c r="N2" s="9">
        <f>Data_Entry!N2</f>
        <v>1998</v>
      </c>
      <c r="O2" s="9">
        <f>Data_Entry!O2</f>
        <v>1999</v>
      </c>
      <c r="P2" s="9">
        <f>Data_Entry!P2</f>
        <v>2000</v>
      </c>
      <c r="Q2" s="9">
        <f>Data_Entry!Q2</f>
        <v>2001</v>
      </c>
      <c r="R2" s="9">
        <f>Data_Entry!R2</f>
        <v>2002</v>
      </c>
      <c r="S2" s="9">
        <f>Data_Entry!S2</f>
        <v>2003</v>
      </c>
      <c r="T2" s="9">
        <f>Data_Entry!T2</f>
        <v>2004</v>
      </c>
      <c r="U2" s="9">
        <f>Data_Entry!U2</f>
        <v>2005</v>
      </c>
      <c r="V2" s="9">
        <f>Data_Entry!V2</f>
        <v>2006</v>
      </c>
      <c r="W2" s="9">
        <f>Data_Entry!W2</f>
        <v>2007</v>
      </c>
      <c r="X2" s="9">
        <f>Data_Entry!X2</f>
        <v>2008</v>
      </c>
      <c r="Y2" s="9">
        <f>Data_Entry!Y2</f>
        <v>2009</v>
      </c>
      <c r="Z2" s="9">
        <f>Data_Entry!Z2</f>
        <v>2010</v>
      </c>
      <c r="AA2" s="9">
        <f>Data_Entry!AA2</f>
        <v>2011</v>
      </c>
      <c r="AB2" s="9">
        <f>Data_Entry!AB2</f>
        <v>2012</v>
      </c>
      <c r="AC2" s="9">
        <f>Data_Entry!AC2</f>
        <v>2013</v>
      </c>
      <c r="AD2" s="9">
        <f>Data_Entry!AD2</f>
        <v>2014</v>
      </c>
      <c r="AE2" s="9">
        <f>Data_Entry!AE2</f>
        <v>2015</v>
      </c>
      <c r="AF2" s="9">
        <f>Data_Entry!AF2</f>
        <v>2016</v>
      </c>
      <c r="AG2" s="9">
        <f>Data_Entry!AG2</f>
        <v>2017</v>
      </c>
      <c r="AH2" s="9">
        <f>Data_Entry!AH2</f>
        <v>2018</v>
      </c>
      <c r="AI2" s="9">
        <f>Data_Entry!AI2</f>
        <v>2019</v>
      </c>
      <c r="AJ2" s="9">
        <f>Data_Entry!AJ2</f>
        <v>2020</v>
      </c>
      <c r="AK2" s="9">
        <f>Data_Entry!AK2</f>
        <v>2021</v>
      </c>
      <c r="AL2" s="9">
        <f>Data_Entry!AL2</f>
        <v>2022</v>
      </c>
      <c r="AM2" s="9">
        <f>Data_Entry!AM2</f>
        <v>2023</v>
      </c>
      <c r="AN2" s="9">
        <f>Data_Entry!AN2</f>
        <v>2024</v>
      </c>
      <c r="AO2" s="9">
        <f>Data_Entry!AO2</f>
        <v>2025</v>
      </c>
      <c r="AP2" s="9">
        <f>Data_Entry!AP2</f>
        <v>2026</v>
      </c>
      <c r="AQ2" s="9">
        <f>Data_Entry!AQ2</f>
        <v>2027</v>
      </c>
      <c r="AR2" s="9">
        <f>Data_Entry!AR2</f>
        <v>2028</v>
      </c>
      <c r="AS2" s="9">
        <f>Data_Entry!AS2</f>
        <v>2029</v>
      </c>
      <c r="AT2" s="9">
        <f>Data_Entry!AT2</f>
        <v>2030</v>
      </c>
      <c r="AU2" s="10"/>
      <c r="AV2" s="11"/>
    </row>
    <row r="3" spans="1:48" ht="19.5" thickBot="1">
      <c r="A3" s="5">
        <f t="shared" si="0"/>
        <v>3</v>
      </c>
      <c r="B3" s="67" t="s">
        <v>98</v>
      </c>
      <c r="C3" s="67"/>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3"/>
      <c r="AV3" s="14"/>
    </row>
    <row r="4" spans="1:48" ht="15.75">
      <c r="A4" s="5">
        <f t="shared" si="0"/>
        <v>4</v>
      </c>
      <c r="B4" s="15" t="s">
        <v>51</v>
      </c>
      <c r="C4" s="16"/>
      <c r="D4" s="16"/>
      <c r="E4" s="12"/>
      <c r="F4" s="12"/>
      <c r="G4" s="12"/>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row>
    <row r="5" spans="1:48" ht="15.75">
      <c r="A5" s="5">
        <f t="shared" si="0"/>
        <v>5</v>
      </c>
      <c r="B5" s="19" t="s">
        <v>52</v>
      </c>
      <c r="C5" s="20"/>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8"/>
    </row>
    <row r="6" spans="1:48" ht="15.75">
      <c r="A6" s="5">
        <f t="shared" si="0"/>
        <v>6</v>
      </c>
      <c r="B6" s="19" t="s">
        <v>53</v>
      </c>
      <c r="C6" s="20"/>
      <c r="D6" s="17"/>
      <c r="E6" s="20">
        <f>Data_Entry!E6</f>
        <v>40000</v>
      </c>
      <c r="F6" s="20">
        <f>Data_Entry!F6</f>
        <v>40000</v>
      </c>
      <c r="G6" s="20">
        <f>Data_Entry!G6</f>
        <v>40000</v>
      </c>
      <c r="H6" s="20">
        <f>Data_Entry!H6</f>
        <v>40000</v>
      </c>
      <c r="I6" s="20">
        <f>Data_Entry!I6</f>
        <v>40000</v>
      </c>
      <c r="J6" s="20">
        <f>Data_Entry!J6</f>
        <v>40000</v>
      </c>
      <c r="K6" s="20">
        <f>Data_Entry!K6</f>
        <v>40000</v>
      </c>
      <c r="L6" s="20">
        <f>Data_Entry!L6</f>
        <v>40000</v>
      </c>
      <c r="M6" s="20">
        <f>Data_Entry!M6</f>
        <v>40000</v>
      </c>
      <c r="N6" s="20">
        <f>Data_Entry!N6</f>
        <v>40000</v>
      </c>
      <c r="O6" s="20">
        <f>Data_Entry!O6</f>
        <v>40000</v>
      </c>
      <c r="P6" s="20">
        <f>Data_Entry!P6</f>
        <v>40000</v>
      </c>
      <c r="Q6" s="20">
        <f>Data_Entry!Q6</f>
        <v>40000</v>
      </c>
      <c r="R6" s="20">
        <f>Data_Entry!R6</f>
        <v>40000</v>
      </c>
      <c r="S6" s="20">
        <f>Data_Entry!S6</f>
        <v>40000</v>
      </c>
      <c r="T6" s="20">
        <f>Data_Entry!T6</f>
        <v>40000</v>
      </c>
      <c r="U6" s="20">
        <f>Data_Entry!U6</f>
        <v>40000</v>
      </c>
      <c r="V6" s="20">
        <f>Data_Entry!V6</f>
        <v>40000</v>
      </c>
      <c r="W6" s="20">
        <f>Data_Entry!W6</f>
        <v>40000</v>
      </c>
      <c r="X6" s="20">
        <f>Data_Entry!X6</f>
        <v>40000</v>
      </c>
      <c r="Y6" s="20">
        <f>Data_Entry!Y6</f>
        <v>40000</v>
      </c>
      <c r="Z6" s="20">
        <f>Data_Entry!Z6</f>
        <v>40000</v>
      </c>
      <c r="AA6" s="20">
        <f>Data_Entry!AA6</f>
        <v>40000</v>
      </c>
      <c r="AB6" s="20">
        <f>Data_Entry!AB6</f>
        <v>40000</v>
      </c>
      <c r="AC6" s="20">
        <f>Data_Entry!AC6</f>
        <v>40000</v>
      </c>
      <c r="AD6" s="20">
        <f>Data_Entry!AD6</f>
        <v>40000</v>
      </c>
      <c r="AE6" s="20">
        <f>Data_Entry!AE6</f>
        <v>40000</v>
      </c>
      <c r="AF6" s="20">
        <f>Data_Entry!AF6</f>
        <v>40000</v>
      </c>
      <c r="AG6" s="20">
        <f>Data_Entry!AG6</f>
        <v>40000</v>
      </c>
      <c r="AH6" s="20">
        <f>Data_Entry!AH6</f>
        <v>40000</v>
      </c>
      <c r="AI6" s="20">
        <f>Data_Entry!AI6</f>
        <v>40000</v>
      </c>
      <c r="AJ6" s="20">
        <f>Data_Entry!AJ6</f>
        <v>40000</v>
      </c>
      <c r="AK6" s="20">
        <f>Data_Entry!AK6</f>
        <v>40000</v>
      </c>
      <c r="AL6" s="20">
        <f>Data_Entry!AL6</f>
        <v>40000</v>
      </c>
      <c r="AM6" s="20">
        <f>Data_Entry!AM6</f>
        <v>40000</v>
      </c>
      <c r="AN6" s="20">
        <f>Data_Entry!AN6</f>
        <v>40000</v>
      </c>
      <c r="AO6" s="20">
        <f>Data_Entry!AO6</f>
        <v>40000</v>
      </c>
      <c r="AP6" s="20">
        <f>Data_Entry!AP6</f>
        <v>40000</v>
      </c>
      <c r="AQ6" s="20">
        <f>Data_Entry!AQ6</f>
        <v>40000</v>
      </c>
      <c r="AR6" s="20">
        <f>Data_Entry!AR6</f>
        <v>40000</v>
      </c>
      <c r="AS6" s="20">
        <f>Data_Entry!AS6</f>
        <v>40000</v>
      </c>
      <c r="AT6" s="20">
        <f>Data_Entry!AT6</f>
        <v>40000</v>
      </c>
      <c r="AU6" s="17"/>
      <c r="AV6" s="18"/>
    </row>
    <row r="7" spans="1:48" ht="15.75">
      <c r="A7" s="5">
        <f t="shared" si="0"/>
        <v>7</v>
      </c>
      <c r="B7" s="19" t="s">
        <v>54</v>
      </c>
      <c r="C7" s="20"/>
      <c r="D7" s="17"/>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17"/>
      <c r="AV7" s="18"/>
    </row>
    <row r="8" spans="1:48" ht="15.75">
      <c r="A8" s="5">
        <f t="shared" si="0"/>
        <v>8</v>
      </c>
      <c r="B8" s="19" t="s">
        <v>53</v>
      </c>
      <c r="C8" s="20"/>
      <c r="D8" s="17"/>
      <c r="E8" s="17"/>
      <c r="F8" s="20">
        <f>Data_Entry!F8</f>
        <v>40000</v>
      </c>
      <c r="G8" s="22">
        <f aca="true" t="shared" si="1" ref="G8:V8">F8-G9</f>
        <v>39000</v>
      </c>
      <c r="H8" s="22">
        <f t="shared" si="1"/>
        <v>38500</v>
      </c>
      <c r="I8" s="22">
        <f t="shared" si="1"/>
        <v>37500</v>
      </c>
      <c r="J8" s="22">
        <f t="shared" si="1"/>
        <v>34500</v>
      </c>
      <c r="K8" s="22">
        <f t="shared" si="1"/>
        <v>33500</v>
      </c>
      <c r="L8" s="22">
        <f t="shared" si="1"/>
        <v>29500</v>
      </c>
      <c r="M8" s="22">
        <f t="shared" si="1"/>
        <v>29500</v>
      </c>
      <c r="N8" s="22">
        <f t="shared" si="1"/>
        <v>28500</v>
      </c>
      <c r="O8" s="22">
        <f t="shared" si="1"/>
        <v>27500</v>
      </c>
      <c r="P8" s="22">
        <f t="shared" si="1"/>
        <v>26500</v>
      </c>
      <c r="Q8" s="22">
        <f t="shared" si="1"/>
        <v>25500</v>
      </c>
      <c r="R8" s="22">
        <f t="shared" si="1"/>
        <v>24500</v>
      </c>
      <c r="S8" s="22">
        <f t="shared" si="1"/>
        <v>23500</v>
      </c>
      <c r="T8" s="22">
        <f t="shared" si="1"/>
        <v>22500</v>
      </c>
      <c r="U8" s="22">
        <f t="shared" si="1"/>
        <v>21500</v>
      </c>
      <c r="V8" s="22">
        <f t="shared" si="1"/>
        <v>20500</v>
      </c>
      <c r="W8" s="22">
        <f aca="true" t="shared" si="2" ref="W8:AL8">V8-W9</f>
        <v>19500</v>
      </c>
      <c r="X8" s="22">
        <f t="shared" si="2"/>
        <v>18500</v>
      </c>
      <c r="Y8" s="22">
        <f t="shared" si="2"/>
        <v>17500</v>
      </c>
      <c r="Z8" s="22">
        <f t="shared" si="2"/>
        <v>16500</v>
      </c>
      <c r="AA8" s="22">
        <f t="shared" si="2"/>
        <v>15500</v>
      </c>
      <c r="AB8" s="22">
        <f t="shared" si="2"/>
        <v>14500</v>
      </c>
      <c r="AC8" s="22">
        <f t="shared" si="2"/>
        <v>13500</v>
      </c>
      <c r="AD8" s="22">
        <f t="shared" si="2"/>
        <v>12500</v>
      </c>
      <c r="AE8" s="22">
        <f t="shared" si="2"/>
        <v>11500</v>
      </c>
      <c r="AF8" s="22">
        <f t="shared" si="2"/>
        <v>10500</v>
      </c>
      <c r="AG8" s="22">
        <f t="shared" si="2"/>
        <v>9500</v>
      </c>
      <c r="AH8" s="22">
        <f t="shared" si="2"/>
        <v>8500</v>
      </c>
      <c r="AI8" s="22">
        <f t="shared" si="2"/>
        <v>7500</v>
      </c>
      <c r="AJ8" s="22">
        <f t="shared" si="2"/>
        <v>6500</v>
      </c>
      <c r="AK8" s="22">
        <f t="shared" si="2"/>
        <v>5500</v>
      </c>
      <c r="AL8" s="22">
        <f t="shared" si="2"/>
        <v>4500</v>
      </c>
      <c r="AM8" s="22">
        <f aca="true" t="shared" si="3" ref="AM8:AT8">AL8-AM9</f>
        <v>3500</v>
      </c>
      <c r="AN8" s="22">
        <f t="shared" si="3"/>
        <v>2500</v>
      </c>
      <c r="AO8" s="22">
        <f t="shared" si="3"/>
        <v>1500</v>
      </c>
      <c r="AP8" s="22">
        <f t="shared" si="3"/>
        <v>500</v>
      </c>
      <c r="AQ8" s="22">
        <f t="shared" si="3"/>
        <v>500</v>
      </c>
      <c r="AR8" s="22">
        <f t="shared" si="3"/>
        <v>500</v>
      </c>
      <c r="AS8" s="22">
        <f t="shared" si="3"/>
        <v>500</v>
      </c>
      <c r="AT8" s="22">
        <f t="shared" si="3"/>
        <v>0</v>
      </c>
      <c r="AU8" s="17"/>
      <c r="AV8" s="18"/>
    </row>
    <row r="9" spans="1:48" ht="15.75">
      <c r="A9" s="5">
        <f t="shared" si="0"/>
        <v>9</v>
      </c>
      <c r="B9" s="19" t="s">
        <v>55</v>
      </c>
      <c r="C9" s="20"/>
      <c r="D9" s="17"/>
      <c r="E9" s="17"/>
      <c r="F9" s="17"/>
      <c r="G9" s="20">
        <f>Data_Entry!G9</f>
        <v>1000</v>
      </c>
      <c r="H9" s="20">
        <f>Data_Entry!H9</f>
        <v>500</v>
      </c>
      <c r="I9" s="20">
        <f>Data_Entry!I9</f>
        <v>1000</v>
      </c>
      <c r="J9" s="20">
        <f>Data_Entry!J9</f>
        <v>3000</v>
      </c>
      <c r="K9" s="20">
        <f>Data_Entry!K9</f>
        <v>1000</v>
      </c>
      <c r="L9" s="20">
        <f>Data_Entry!L9</f>
        <v>4000</v>
      </c>
      <c r="M9" s="20">
        <f>Data_Entry!M9</f>
        <v>0</v>
      </c>
      <c r="N9" s="20">
        <f>Data_Entry!N9</f>
        <v>1000</v>
      </c>
      <c r="O9" s="20">
        <f>Data_Entry!O9</f>
        <v>1000</v>
      </c>
      <c r="P9" s="20">
        <f>Data_Entry!P9</f>
        <v>1000</v>
      </c>
      <c r="Q9" s="20">
        <f>Data_Entry!Q9</f>
        <v>1000</v>
      </c>
      <c r="R9" s="20">
        <f>Data_Entry!R9</f>
        <v>1000</v>
      </c>
      <c r="S9" s="20">
        <f>Data_Entry!S9</f>
        <v>1000</v>
      </c>
      <c r="T9" s="20">
        <f>Data_Entry!T9</f>
        <v>1000</v>
      </c>
      <c r="U9" s="20">
        <f>Data_Entry!U9</f>
        <v>1000</v>
      </c>
      <c r="V9" s="20">
        <f>Data_Entry!V9</f>
        <v>1000</v>
      </c>
      <c r="W9" s="20">
        <f>Data_Entry!W9</f>
        <v>1000</v>
      </c>
      <c r="X9" s="20">
        <f>Data_Entry!X9</f>
        <v>1000</v>
      </c>
      <c r="Y9" s="20">
        <f>Data_Entry!Y9</f>
        <v>1000</v>
      </c>
      <c r="Z9" s="20">
        <f>Data_Entry!Z9</f>
        <v>1000</v>
      </c>
      <c r="AA9" s="20">
        <f>Data_Entry!AA9</f>
        <v>1000</v>
      </c>
      <c r="AB9" s="20">
        <f>Data_Entry!AB9</f>
        <v>1000</v>
      </c>
      <c r="AC9" s="20">
        <f>Data_Entry!AC9</f>
        <v>1000</v>
      </c>
      <c r="AD9" s="20">
        <f>Data_Entry!AD9</f>
        <v>1000</v>
      </c>
      <c r="AE9" s="20">
        <f>Data_Entry!AE9</f>
        <v>1000</v>
      </c>
      <c r="AF9" s="20">
        <f>Data_Entry!AF9</f>
        <v>1000</v>
      </c>
      <c r="AG9" s="20">
        <f>Data_Entry!AG9</f>
        <v>1000</v>
      </c>
      <c r="AH9" s="20">
        <f>Data_Entry!AH9</f>
        <v>1000</v>
      </c>
      <c r="AI9" s="20">
        <f>Data_Entry!AI9</f>
        <v>1000</v>
      </c>
      <c r="AJ9" s="20">
        <f>Data_Entry!AJ9</f>
        <v>1000</v>
      </c>
      <c r="AK9" s="20">
        <f>Data_Entry!AK9</f>
        <v>1000</v>
      </c>
      <c r="AL9" s="20">
        <f>Data_Entry!AL9</f>
        <v>1000</v>
      </c>
      <c r="AM9" s="20">
        <f>Data_Entry!AM9</f>
        <v>1000</v>
      </c>
      <c r="AN9" s="20">
        <f>Data_Entry!AN9</f>
        <v>1000</v>
      </c>
      <c r="AO9" s="20">
        <f>Data_Entry!AO9</f>
        <v>1000</v>
      </c>
      <c r="AP9" s="20">
        <f>Data_Entry!AP9</f>
        <v>1000</v>
      </c>
      <c r="AQ9" s="20">
        <f>Data_Entry!AQ9</f>
        <v>0</v>
      </c>
      <c r="AR9" s="20">
        <f>Data_Entry!AR9</f>
        <v>0</v>
      </c>
      <c r="AS9" s="20">
        <f>Data_Entry!AS9</f>
        <v>0</v>
      </c>
      <c r="AT9" s="20">
        <f>Data_Entry!AT9</f>
        <v>500</v>
      </c>
      <c r="AU9" s="20"/>
      <c r="AV9" s="18"/>
    </row>
    <row r="10" spans="1:48" ht="15.75">
      <c r="A10" s="5">
        <f t="shared" si="0"/>
        <v>10</v>
      </c>
      <c r="B10" s="23"/>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8"/>
    </row>
    <row r="11" spans="1:48" ht="15.75">
      <c r="A11" s="5">
        <f t="shared" si="0"/>
        <v>11</v>
      </c>
      <c r="B11" s="24" t="s">
        <v>56</v>
      </c>
      <c r="C11" s="25"/>
      <c r="D11" s="25"/>
      <c r="E11" s="25"/>
      <c r="F11" s="25"/>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8"/>
    </row>
    <row r="12" spans="1:48" ht="15.75">
      <c r="A12" s="5">
        <f t="shared" si="0"/>
        <v>12</v>
      </c>
      <c r="B12" s="23"/>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8"/>
    </row>
    <row r="13" spans="1:48" ht="15.75">
      <c r="A13" s="5">
        <f t="shared" si="0"/>
        <v>13</v>
      </c>
      <c r="B13" s="26" t="s">
        <v>57</v>
      </c>
      <c r="C13" s="27"/>
      <c r="D13" s="27"/>
      <c r="E13" s="2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8"/>
    </row>
    <row r="14" spans="1:48" ht="15.75">
      <c r="A14" s="5">
        <f t="shared" si="0"/>
        <v>14</v>
      </c>
      <c r="B14" s="2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8"/>
    </row>
    <row r="15" spans="1:48" ht="15.75">
      <c r="A15" s="5">
        <f t="shared" si="0"/>
        <v>15</v>
      </c>
      <c r="B15" s="28" t="s">
        <v>58</v>
      </c>
      <c r="C15" s="29"/>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8"/>
    </row>
    <row r="16" spans="1:48" ht="15.75">
      <c r="A16" s="5">
        <f t="shared" si="0"/>
        <v>16</v>
      </c>
      <c r="B16" s="30" t="s">
        <v>59</v>
      </c>
      <c r="C16" s="29"/>
      <c r="D16" s="17"/>
      <c r="E16" s="17"/>
      <c r="F16" s="17"/>
      <c r="G16" s="20">
        <f>Data_Entry!G15</f>
        <v>20</v>
      </c>
      <c r="H16" s="20">
        <f>Data_Entry!H15</f>
        <v>20</v>
      </c>
      <c r="I16" s="20">
        <f>Data_Entry!I15</f>
        <v>20</v>
      </c>
      <c r="J16" s="20">
        <f>Data_Entry!J15</f>
        <v>20</v>
      </c>
      <c r="K16" s="20">
        <f>Data_Entry!K15</f>
        <v>20</v>
      </c>
      <c r="L16" s="20">
        <f>Data_Entry!L15</f>
        <v>20</v>
      </c>
      <c r="M16" s="20">
        <f>Data_Entry!M15</f>
        <v>20</v>
      </c>
      <c r="N16" s="20">
        <f>Data_Entry!N15</f>
        <v>20</v>
      </c>
      <c r="O16" s="20">
        <f>Data_Entry!O15</f>
        <v>20</v>
      </c>
      <c r="P16" s="20">
        <f>Data_Entry!P15</f>
        <v>20</v>
      </c>
      <c r="Q16" s="20">
        <f>Data_Entry!Q15</f>
        <v>20</v>
      </c>
      <c r="R16" s="20">
        <f>Data_Entry!R15</f>
        <v>20</v>
      </c>
      <c r="S16" s="20">
        <f>Data_Entry!S15</f>
        <v>20</v>
      </c>
      <c r="T16" s="20">
        <f>Data_Entry!T15</f>
        <v>20</v>
      </c>
      <c r="U16" s="20">
        <f>Data_Entry!U15</f>
        <v>20</v>
      </c>
      <c r="V16" s="20">
        <f>Data_Entry!V15</f>
        <v>20</v>
      </c>
      <c r="W16" s="20">
        <f>Data_Entry!W15</f>
        <v>20</v>
      </c>
      <c r="X16" s="20">
        <f>Data_Entry!X15</f>
        <v>20</v>
      </c>
      <c r="Y16" s="20">
        <f>Data_Entry!Y15</f>
        <v>20</v>
      </c>
      <c r="Z16" s="20">
        <f>Data_Entry!Z15</f>
        <v>20</v>
      </c>
      <c r="AA16" s="20">
        <f>Data_Entry!AA15</f>
        <v>20</v>
      </c>
      <c r="AB16" s="20">
        <f>Data_Entry!AB15</f>
        <v>20</v>
      </c>
      <c r="AC16" s="20">
        <f>Data_Entry!AC15</f>
        <v>20</v>
      </c>
      <c r="AD16" s="20">
        <f>Data_Entry!AD15</f>
        <v>20</v>
      </c>
      <c r="AE16" s="20">
        <f>Data_Entry!AE15</f>
        <v>20</v>
      </c>
      <c r="AF16" s="20">
        <f>Data_Entry!AF15</f>
        <v>20</v>
      </c>
      <c r="AG16" s="20">
        <f>Data_Entry!AG15</f>
        <v>20</v>
      </c>
      <c r="AH16" s="20">
        <f>Data_Entry!AH15</f>
        <v>20</v>
      </c>
      <c r="AI16" s="20">
        <f>Data_Entry!AI15</f>
        <v>20</v>
      </c>
      <c r="AJ16" s="20">
        <f>Data_Entry!AJ15</f>
        <v>20</v>
      </c>
      <c r="AK16" s="20">
        <f>Data_Entry!AK15</f>
        <v>20</v>
      </c>
      <c r="AL16" s="20">
        <f>Data_Entry!AL15</f>
        <v>20</v>
      </c>
      <c r="AM16" s="20">
        <f>Data_Entry!AM15</f>
        <v>20</v>
      </c>
      <c r="AN16" s="20">
        <f>Data_Entry!AN15</f>
        <v>20</v>
      </c>
      <c r="AO16" s="20">
        <f>Data_Entry!AO15</f>
        <v>20</v>
      </c>
      <c r="AP16" s="20">
        <f>Data_Entry!AP15</f>
        <v>20</v>
      </c>
      <c r="AQ16" s="20">
        <f>Data_Entry!AQ15</f>
        <v>20</v>
      </c>
      <c r="AR16" s="20">
        <f>Data_Entry!AR15</f>
        <v>20</v>
      </c>
      <c r="AS16" s="20">
        <f>Data_Entry!AS15</f>
        <v>20</v>
      </c>
      <c r="AT16" s="20">
        <f>Data_Entry!AT15</f>
        <v>20</v>
      </c>
      <c r="AU16" s="17"/>
      <c r="AV16" s="18"/>
    </row>
    <row r="17" spans="1:48" ht="15.75">
      <c r="A17" s="5">
        <f t="shared" si="0"/>
        <v>17</v>
      </c>
      <c r="B17" s="30" t="s">
        <v>60</v>
      </c>
      <c r="C17" s="29"/>
      <c r="D17" s="17"/>
      <c r="E17" s="17"/>
      <c r="F17" s="17"/>
      <c r="G17" s="20">
        <f>Data_Entry!G16</f>
        <v>0.45</v>
      </c>
      <c r="H17" s="20">
        <f>Data_Entry!H16</f>
        <v>0.45</v>
      </c>
      <c r="I17" s="20">
        <f>Data_Entry!I16</f>
        <v>0.45</v>
      </c>
      <c r="J17" s="20">
        <f>Data_Entry!J16</f>
        <v>0.45</v>
      </c>
      <c r="K17" s="20">
        <f>Data_Entry!K16</f>
        <v>0.45</v>
      </c>
      <c r="L17" s="20">
        <f>Data_Entry!L16</f>
        <v>0.45</v>
      </c>
      <c r="M17" s="20">
        <f>Data_Entry!M16</f>
        <v>0.45</v>
      </c>
      <c r="N17" s="20">
        <f>Data_Entry!N16</f>
        <v>0.45</v>
      </c>
      <c r="O17" s="20">
        <f>Data_Entry!O16</f>
        <v>0.45</v>
      </c>
      <c r="P17" s="20">
        <f>Data_Entry!P16</f>
        <v>0.45</v>
      </c>
      <c r="Q17" s="20">
        <f>Data_Entry!Q16</f>
        <v>0.45</v>
      </c>
      <c r="R17" s="20">
        <f>Data_Entry!R16</f>
        <v>0.45</v>
      </c>
      <c r="S17" s="20">
        <f>Data_Entry!S16</f>
        <v>0.45</v>
      </c>
      <c r="T17" s="20">
        <f>Data_Entry!T16</f>
        <v>0.45</v>
      </c>
      <c r="U17" s="20">
        <f>Data_Entry!U16</f>
        <v>0.45</v>
      </c>
      <c r="V17" s="20">
        <f>Data_Entry!V16</f>
        <v>0.45</v>
      </c>
      <c r="W17" s="20">
        <f>Data_Entry!W16</f>
        <v>0.45</v>
      </c>
      <c r="X17" s="20">
        <f>Data_Entry!X16</f>
        <v>0.45</v>
      </c>
      <c r="Y17" s="20">
        <f>Data_Entry!Y16</f>
        <v>0.45</v>
      </c>
      <c r="Z17" s="20">
        <f>Data_Entry!Z16</f>
        <v>0.45</v>
      </c>
      <c r="AA17" s="20">
        <f>Data_Entry!AA16</f>
        <v>0.45</v>
      </c>
      <c r="AB17" s="20">
        <f>Data_Entry!AB16</f>
        <v>0.45</v>
      </c>
      <c r="AC17" s="20">
        <f>Data_Entry!AC16</f>
        <v>0.45</v>
      </c>
      <c r="AD17" s="20">
        <f>Data_Entry!AD16</f>
        <v>0.45</v>
      </c>
      <c r="AE17" s="20">
        <f>Data_Entry!AE16</f>
        <v>0.45</v>
      </c>
      <c r="AF17" s="20">
        <f>Data_Entry!AF16</f>
        <v>0.45</v>
      </c>
      <c r="AG17" s="20">
        <f>Data_Entry!AG16</f>
        <v>0.45</v>
      </c>
      <c r="AH17" s="20">
        <f>Data_Entry!AH16</f>
        <v>0.45</v>
      </c>
      <c r="AI17" s="20">
        <f>Data_Entry!AI16</f>
        <v>0.45</v>
      </c>
      <c r="AJ17" s="20">
        <f>Data_Entry!AJ16</f>
        <v>0.45</v>
      </c>
      <c r="AK17" s="20">
        <f>Data_Entry!AK16</f>
        <v>0.45</v>
      </c>
      <c r="AL17" s="20">
        <f>Data_Entry!AL16</f>
        <v>0.45</v>
      </c>
      <c r="AM17" s="20">
        <f>Data_Entry!AM16</f>
        <v>0.45</v>
      </c>
      <c r="AN17" s="20">
        <f>Data_Entry!AN16</f>
        <v>0.45</v>
      </c>
      <c r="AO17" s="20">
        <f>Data_Entry!AO16</f>
        <v>0.45</v>
      </c>
      <c r="AP17" s="20">
        <f>Data_Entry!AP16</f>
        <v>0.45</v>
      </c>
      <c r="AQ17" s="20">
        <f>Data_Entry!AQ16</f>
        <v>0.45</v>
      </c>
      <c r="AR17" s="20">
        <f>Data_Entry!AR16</f>
        <v>0.45</v>
      </c>
      <c r="AS17" s="20">
        <f>Data_Entry!AS16</f>
        <v>0.45</v>
      </c>
      <c r="AT17" s="20">
        <f>Data_Entry!AT16</f>
        <v>0.45</v>
      </c>
      <c r="AU17" s="17"/>
      <c r="AV17" s="18"/>
    </row>
    <row r="18" spans="1:48" ht="15.75">
      <c r="A18" s="5">
        <f aca="true" t="shared" si="4" ref="A18:A33">A17+1</f>
        <v>18</v>
      </c>
      <c r="B18" s="23"/>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8"/>
    </row>
    <row r="19" spans="1:48" ht="15.75">
      <c r="A19" s="5">
        <f t="shared" si="4"/>
        <v>19</v>
      </c>
      <c r="B19" s="30" t="s">
        <v>61</v>
      </c>
      <c r="C19" s="29"/>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8"/>
    </row>
    <row r="20" spans="1:48" ht="15.75">
      <c r="A20" s="5">
        <f t="shared" si="4"/>
        <v>20</v>
      </c>
      <c r="B20" s="30" t="s">
        <v>62</v>
      </c>
      <c r="C20" s="29"/>
      <c r="D20" s="29"/>
      <c r="E20" s="17"/>
      <c r="F20" s="17"/>
      <c r="G20" s="20">
        <f>Data_Entry!G19</f>
        <v>70</v>
      </c>
      <c r="H20" s="20">
        <f>Data_Entry!H19</f>
        <v>70</v>
      </c>
      <c r="I20" s="20">
        <f>Data_Entry!I19</f>
        <v>70</v>
      </c>
      <c r="J20" s="20">
        <f>Data_Entry!J19</f>
        <v>70</v>
      </c>
      <c r="K20" s="20">
        <f>Data_Entry!K19</f>
        <v>70</v>
      </c>
      <c r="L20" s="20">
        <f>Data_Entry!L19</f>
        <v>70</v>
      </c>
      <c r="M20" s="20">
        <f>Data_Entry!M19</f>
        <v>70</v>
      </c>
      <c r="N20" s="20">
        <f>Data_Entry!N19</f>
        <v>70</v>
      </c>
      <c r="O20" s="20">
        <f>Data_Entry!O19</f>
        <v>70</v>
      </c>
      <c r="P20" s="20">
        <f>Data_Entry!P19</f>
        <v>70</v>
      </c>
      <c r="Q20" s="20">
        <f>Data_Entry!Q19</f>
        <v>70</v>
      </c>
      <c r="R20" s="20">
        <f>Data_Entry!R19</f>
        <v>70</v>
      </c>
      <c r="S20" s="20">
        <f>Data_Entry!S19</f>
        <v>70</v>
      </c>
      <c r="T20" s="20">
        <f>Data_Entry!T19</f>
        <v>70</v>
      </c>
      <c r="U20" s="20">
        <f>Data_Entry!U19</f>
        <v>70</v>
      </c>
      <c r="V20" s="20">
        <f>Data_Entry!V19</f>
        <v>70</v>
      </c>
      <c r="W20" s="20">
        <f>Data_Entry!W19</f>
        <v>70</v>
      </c>
      <c r="X20" s="20">
        <f>Data_Entry!X19</f>
        <v>70</v>
      </c>
      <c r="Y20" s="20">
        <f>Data_Entry!Y19</f>
        <v>70</v>
      </c>
      <c r="Z20" s="20">
        <f>Data_Entry!Z19</f>
        <v>70</v>
      </c>
      <c r="AA20" s="20">
        <f>Data_Entry!AA19</f>
        <v>70</v>
      </c>
      <c r="AB20" s="20">
        <f>Data_Entry!AB19</f>
        <v>70</v>
      </c>
      <c r="AC20" s="20">
        <f>Data_Entry!AC19</f>
        <v>70</v>
      </c>
      <c r="AD20" s="20">
        <f>Data_Entry!AD19</f>
        <v>70</v>
      </c>
      <c r="AE20" s="20">
        <f>Data_Entry!AE19</f>
        <v>70</v>
      </c>
      <c r="AF20" s="20">
        <f>Data_Entry!AF19</f>
        <v>70</v>
      </c>
      <c r="AG20" s="20">
        <f>Data_Entry!AG19</f>
        <v>70</v>
      </c>
      <c r="AH20" s="20">
        <f>Data_Entry!AH19</f>
        <v>70</v>
      </c>
      <c r="AI20" s="20">
        <f>Data_Entry!AI19</f>
        <v>70</v>
      </c>
      <c r="AJ20" s="20">
        <f>Data_Entry!AJ19</f>
        <v>70</v>
      </c>
      <c r="AK20" s="20">
        <f>Data_Entry!AK19</f>
        <v>70</v>
      </c>
      <c r="AL20" s="20">
        <f>Data_Entry!AL19</f>
        <v>70</v>
      </c>
      <c r="AM20" s="20">
        <f>Data_Entry!AM19</f>
        <v>70</v>
      </c>
      <c r="AN20" s="20">
        <f>Data_Entry!AN19</f>
        <v>70</v>
      </c>
      <c r="AO20" s="20">
        <f>Data_Entry!AO19</f>
        <v>70</v>
      </c>
      <c r="AP20" s="20">
        <f>Data_Entry!AP19</f>
        <v>70</v>
      </c>
      <c r="AQ20" s="20">
        <f>Data_Entry!AQ19</f>
        <v>70</v>
      </c>
      <c r="AR20" s="20">
        <f>Data_Entry!AR19</f>
        <v>70</v>
      </c>
      <c r="AS20" s="20">
        <f>Data_Entry!AS19</f>
        <v>70</v>
      </c>
      <c r="AT20" s="20">
        <f>Data_Entry!AT19</f>
        <v>70</v>
      </c>
      <c r="AU20" s="17"/>
      <c r="AV20" s="18"/>
    </row>
    <row r="21" spans="1:48" ht="15.75">
      <c r="A21" s="5">
        <f t="shared" si="4"/>
        <v>21</v>
      </c>
      <c r="B21" s="23"/>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8"/>
    </row>
    <row r="22" spans="1:48" ht="15.75">
      <c r="A22" s="5">
        <f t="shared" si="4"/>
        <v>22</v>
      </c>
      <c r="B22" s="19" t="s">
        <v>99</v>
      </c>
      <c r="C22" s="20"/>
      <c r="D22" s="17"/>
      <c r="E22" s="17"/>
      <c r="F22" s="17"/>
      <c r="G22" s="22">
        <f aca="true" t="shared" si="5" ref="G22:V22">G16*G17+G20</f>
        <v>79</v>
      </c>
      <c r="H22" s="22">
        <f t="shared" si="5"/>
        <v>79</v>
      </c>
      <c r="I22" s="22">
        <f t="shared" si="5"/>
        <v>79</v>
      </c>
      <c r="J22" s="22">
        <f t="shared" si="5"/>
        <v>79</v>
      </c>
      <c r="K22" s="22">
        <f t="shared" si="5"/>
        <v>79</v>
      </c>
      <c r="L22" s="22">
        <f t="shared" si="5"/>
        <v>79</v>
      </c>
      <c r="M22" s="22">
        <f t="shared" si="5"/>
        <v>79</v>
      </c>
      <c r="N22" s="22">
        <f t="shared" si="5"/>
        <v>79</v>
      </c>
      <c r="O22" s="22">
        <f t="shared" si="5"/>
        <v>79</v>
      </c>
      <c r="P22" s="22">
        <f t="shared" si="5"/>
        <v>79</v>
      </c>
      <c r="Q22" s="22">
        <f t="shared" si="5"/>
        <v>79</v>
      </c>
      <c r="R22" s="22">
        <f t="shared" si="5"/>
        <v>79</v>
      </c>
      <c r="S22" s="22">
        <f t="shared" si="5"/>
        <v>79</v>
      </c>
      <c r="T22" s="22">
        <f t="shared" si="5"/>
        <v>79</v>
      </c>
      <c r="U22" s="22">
        <f t="shared" si="5"/>
        <v>79</v>
      </c>
      <c r="V22" s="22">
        <f t="shared" si="5"/>
        <v>79</v>
      </c>
      <c r="W22" s="22">
        <f aca="true" t="shared" si="6" ref="W22:AL22">W16*W17+W20</f>
        <v>79</v>
      </c>
      <c r="X22" s="22">
        <f t="shared" si="6"/>
        <v>79</v>
      </c>
      <c r="Y22" s="22">
        <f t="shared" si="6"/>
        <v>79</v>
      </c>
      <c r="Z22" s="22">
        <f t="shared" si="6"/>
        <v>79</v>
      </c>
      <c r="AA22" s="22">
        <f t="shared" si="6"/>
        <v>79</v>
      </c>
      <c r="AB22" s="22">
        <f t="shared" si="6"/>
        <v>79</v>
      </c>
      <c r="AC22" s="22">
        <f t="shared" si="6"/>
        <v>79</v>
      </c>
      <c r="AD22" s="22">
        <f t="shared" si="6"/>
        <v>79</v>
      </c>
      <c r="AE22" s="22">
        <f t="shared" si="6"/>
        <v>79</v>
      </c>
      <c r="AF22" s="22">
        <f t="shared" si="6"/>
        <v>79</v>
      </c>
      <c r="AG22" s="22">
        <f t="shared" si="6"/>
        <v>79</v>
      </c>
      <c r="AH22" s="22">
        <f t="shared" si="6"/>
        <v>79</v>
      </c>
      <c r="AI22" s="22">
        <f t="shared" si="6"/>
        <v>79</v>
      </c>
      <c r="AJ22" s="22">
        <f t="shared" si="6"/>
        <v>79</v>
      </c>
      <c r="AK22" s="22">
        <f t="shared" si="6"/>
        <v>79</v>
      </c>
      <c r="AL22" s="22">
        <f t="shared" si="6"/>
        <v>79</v>
      </c>
      <c r="AM22" s="22">
        <f aca="true" t="shared" si="7" ref="AM22:AT22">AM16*AM17+AM20</f>
        <v>79</v>
      </c>
      <c r="AN22" s="22">
        <f t="shared" si="7"/>
        <v>79</v>
      </c>
      <c r="AO22" s="22">
        <f t="shared" si="7"/>
        <v>79</v>
      </c>
      <c r="AP22" s="22">
        <f t="shared" si="7"/>
        <v>79</v>
      </c>
      <c r="AQ22" s="22">
        <f t="shared" si="7"/>
        <v>79</v>
      </c>
      <c r="AR22" s="22">
        <f t="shared" si="7"/>
        <v>79</v>
      </c>
      <c r="AS22" s="22">
        <f t="shared" si="7"/>
        <v>79</v>
      </c>
      <c r="AT22" s="22">
        <f t="shared" si="7"/>
        <v>79</v>
      </c>
      <c r="AU22" s="17"/>
      <c r="AV22" s="18"/>
    </row>
    <row r="23" spans="1:48" ht="15.75">
      <c r="A23" s="5">
        <f t="shared" si="4"/>
        <v>23</v>
      </c>
      <c r="B23" s="23"/>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8"/>
    </row>
    <row r="24" spans="1:48" ht="15.75">
      <c r="A24" s="5">
        <f t="shared" si="4"/>
        <v>24</v>
      </c>
      <c r="B24" s="26" t="s">
        <v>63</v>
      </c>
      <c r="C24" s="31"/>
      <c r="D24" s="31"/>
      <c r="E24" s="31"/>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8"/>
    </row>
    <row r="25" spans="1:48" ht="15.75">
      <c r="A25" s="5">
        <f t="shared" si="4"/>
        <v>25</v>
      </c>
      <c r="B25" s="23"/>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8"/>
    </row>
    <row r="26" spans="1:48" ht="15.75">
      <c r="A26" s="5">
        <f t="shared" si="4"/>
        <v>26</v>
      </c>
      <c r="B26" s="32" t="s">
        <v>64</v>
      </c>
      <c r="C26" s="33"/>
      <c r="D26" s="17"/>
      <c r="E26" s="17"/>
      <c r="F26" s="17"/>
      <c r="G26" s="22">
        <f>G28*G27*G29/2</f>
        <v>18</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row>
    <row r="27" spans="1:48" ht="15.75">
      <c r="A27" s="5">
        <f t="shared" si="4"/>
        <v>27</v>
      </c>
      <c r="B27" s="34" t="s">
        <v>65</v>
      </c>
      <c r="C27" s="33"/>
      <c r="D27" s="17"/>
      <c r="E27" s="17"/>
      <c r="F27" s="17"/>
      <c r="G27" s="20">
        <f>Data_Entry!G23</f>
        <v>6</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row>
    <row r="28" spans="1:48" ht="15.75">
      <c r="A28" s="5">
        <f t="shared" si="4"/>
        <v>28</v>
      </c>
      <c r="B28" s="32" t="s">
        <v>66</v>
      </c>
      <c r="C28" s="33"/>
      <c r="D28" s="33"/>
      <c r="E28" s="17"/>
      <c r="F28" s="17"/>
      <c r="G28" s="20">
        <f>Data_Entry!G24</f>
        <v>12</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row>
    <row r="29" spans="1:48" ht="15.75">
      <c r="A29" s="5">
        <f t="shared" si="4"/>
        <v>29</v>
      </c>
      <c r="B29" s="34" t="s">
        <v>60</v>
      </c>
      <c r="C29" s="33"/>
      <c r="D29" s="17"/>
      <c r="E29" s="17"/>
      <c r="F29" s="17"/>
      <c r="G29" s="20">
        <f>Data_Entry!G25</f>
        <v>0.5</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row>
    <row r="30" spans="1:48" ht="15.75">
      <c r="A30" s="5">
        <f t="shared" si="4"/>
        <v>30</v>
      </c>
      <c r="B30" s="2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row>
    <row r="31" spans="1:48" ht="15.75">
      <c r="A31" s="5">
        <f t="shared" si="4"/>
        <v>31</v>
      </c>
      <c r="B31" s="32" t="s">
        <v>67</v>
      </c>
      <c r="C31" s="33"/>
      <c r="D31" s="17"/>
      <c r="E31" s="17"/>
      <c r="F31" s="17"/>
      <c r="G31" s="22">
        <f>G33*G32</f>
        <v>12</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row>
    <row r="32" spans="1:48" ht="15.75">
      <c r="A32" s="5">
        <f t="shared" si="4"/>
        <v>32</v>
      </c>
      <c r="B32" s="32" t="s">
        <v>68</v>
      </c>
      <c r="C32" s="33"/>
      <c r="D32" s="17"/>
      <c r="E32" s="17"/>
      <c r="F32" s="17"/>
      <c r="G32" s="22">
        <f>G27</f>
        <v>6</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row>
    <row r="33" spans="1:48" ht="15.75">
      <c r="A33" s="5">
        <f t="shared" si="4"/>
        <v>33</v>
      </c>
      <c r="B33" s="32" t="s">
        <v>69</v>
      </c>
      <c r="C33" s="33"/>
      <c r="D33" s="33"/>
      <c r="E33" s="17"/>
      <c r="F33" s="17"/>
      <c r="G33" s="20">
        <f>Data_Entry!G29</f>
        <v>2</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row>
    <row r="34" spans="1:48" ht="15.75">
      <c r="A34" s="5">
        <f aca="true" t="shared" si="8" ref="A34:A49">A33+1</f>
        <v>34</v>
      </c>
      <c r="B34" s="23"/>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row>
    <row r="35" spans="1:48" ht="15.75">
      <c r="A35" s="5">
        <f t="shared" si="8"/>
        <v>35</v>
      </c>
      <c r="B35" s="32" t="s">
        <v>70</v>
      </c>
      <c r="C35" s="33"/>
      <c r="D35" s="33"/>
      <c r="E35" s="17"/>
      <c r="F35" s="17"/>
      <c r="G35" s="22">
        <f>G36*G37/(2*G27)</f>
        <v>2.5</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row>
    <row r="36" spans="1:48" ht="15.75">
      <c r="A36" s="5">
        <f t="shared" si="8"/>
        <v>36</v>
      </c>
      <c r="B36" s="34" t="s">
        <v>71</v>
      </c>
      <c r="C36" s="33"/>
      <c r="D36" s="33"/>
      <c r="E36" s="17"/>
      <c r="F36" s="17"/>
      <c r="G36" s="20">
        <f>Data_Entry!G32</f>
        <v>6</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row>
    <row r="37" spans="1:48" ht="15.75">
      <c r="A37" s="5">
        <f t="shared" si="8"/>
        <v>37</v>
      </c>
      <c r="B37" s="32" t="s">
        <v>72</v>
      </c>
      <c r="C37" s="33"/>
      <c r="D37" s="33"/>
      <c r="E37" s="17"/>
      <c r="F37" s="17"/>
      <c r="G37" s="20">
        <f>Data_Entry!G33</f>
        <v>5</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row>
    <row r="38" spans="1:48" ht="15.75">
      <c r="A38" s="5">
        <f t="shared" si="8"/>
        <v>38</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row>
    <row r="39" spans="1:48" ht="15.75">
      <c r="A39" s="5">
        <f t="shared" si="8"/>
        <v>39</v>
      </c>
      <c r="B39" s="32" t="s">
        <v>73</v>
      </c>
      <c r="C39" s="32"/>
      <c r="D39" s="32"/>
      <c r="E39" s="17"/>
      <c r="F39" s="17"/>
      <c r="G39" s="35">
        <f>G44*G41*G40</f>
        <v>0.9288</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row>
    <row r="40" spans="1:48" ht="15.75">
      <c r="A40" s="5">
        <f t="shared" si="8"/>
        <v>40</v>
      </c>
      <c r="B40" s="32" t="s">
        <v>100</v>
      </c>
      <c r="C40" s="32"/>
      <c r="D40" s="32"/>
      <c r="E40" s="32"/>
      <c r="F40" s="17"/>
      <c r="G40" s="22">
        <f>G28*0.3</f>
        <v>3.5999999999999996</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row>
    <row r="41" spans="1:48" ht="15.75">
      <c r="A41" s="5">
        <f t="shared" si="8"/>
        <v>41</v>
      </c>
      <c r="B41" s="32" t="s">
        <v>101</v>
      </c>
      <c r="C41" s="32"/>
      <c r="D41" s="32"/>
      <c r="E41" s="17"/>
      <c r="F41" s="17"/>
      <c r="G41" s="36">
        <f>3600/(G42)*G43/1000000</f>
        <v>0.3096</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row>
    <row r="42" spans="1:48" ht="15.75">
      <c r="A42" s="5">
        <f t="shared" si="8"/>
        <v>42</v>
      </c>
      <c r="B42" s="32" t="s">
        <v>74</v>
      </c>
      <c r="C42" s="32"/>
      <c r="D42" s="17"/>
      <c r="E42" s="17"/>
      <c r="F42" s="17"/>
      <c r="G42" s="20">
        <f>Data_Entry!G36</f>
        <v>0.3</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row>
    <row r="43" spans="1:48" ht="15.75">
      <c r="A43" s="5">
        <f t="shared" si="8"/>
        <v>43</v>
      </c>
      <c r="B43" s="32" t="s">
        <v>75</v>
      </c>
      <c r="C43" s="32"/>
      <c r="D43" s="32"/>
      <c r="E43" s="17"/>
      <c r="F43" s="17"/>
      <c r="G43" s="20">
        <f>Data_Entry!G37</f>
        <v>25.8</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row>
    <row r="44" spans="1:48" ht="15.75">
      <c r="A44" s="5">
        <f t="shared" si="8"/>
        <v>44</v>
      </c>
      <c r="B44" s="32" t="s">
        <v>102</v>
      </c>
      <c r="C44" s="32"/>
      <c r="D44" s="32"/>
      <c r="E44" s="32"/>
      <c r="F44" s="17"/>
      <c r="G44" s="36">
        <f>(G45*G46)*1000/3600</f>
        <v>0.8333333333333334</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row>
    <row r="45" spans="1:48" ht="15.75">
      <c r="A45" s="5">
        <f t="shared" si="8"/>
        <v>45</v>
      </c>
      <c r="B45" s="32" t="s">
        <v>76</v>
      </c>
      <c r="C45" s="32"/>
      <c r="D45" s="32"/>
      <c r="E45" s="17"/>
      <c r="F45" s="17"/>
      <c r="G45" s="20">
        <f>Data_Entry!G38</f>
        <v>0.2</v>
      </c>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row>
    <row r="46" spans="1:48" ht="15.75">
      <c r="A46" s="5">
        <f t="shared" si="8"/>
        <v>46</v>
      </c>
      <c r="B46" s="32" t="s">
        <v>77</v>
      </c>
      <c r="C46" s="32"/>
      <c r="D46" s="32"/>
      <c r="E46" s="17"/>
      <c r="F46" s="17"/>
      <c r="G46" s="20">
        <f>Data_Entry!G39</f>
        <v>15</v>
      </c>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row>
    <row r="47" spans="1:48" ht="15.75">
      <c r="A47" s="5">
        <f t="shared" si="8"/>
        <v>47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row>
    <row r="48" spans="1:48" ht="15.75">
      <c r="A48" s="5">
        <f t="shared" si="8"/>
        <v>48</v>
      </c>
      <c r="B48" s="32" t="s">
        <v>103</v>
      </c>
      <c r="C48" s="33"/>
      <c r="D48" s="33"/>
      <c r="E48" s="17"/>
      <c r="F48" s="17"/>
      <c r="G48" s="22">
        <f>G35+G31+G26</f>
        <v>32.5</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row>
    <row r="49" spans="1:48" ht="15.75">
      <c r="A49" s="5">
        <f t="shared" si="8"/>
        <v>49</v>
      </c>
      <c r="B49" s="23"/>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row>
    <row r="50" spans="1:48" ht="15.75">
      <c r="A50" s="5">
        <f aca="true" t="shared" si="9" ref="A50:A65">A49+1</f>
        <v>50</v>
      </c>
      <c r="B50" s="32" t="s">
        <v>104</v>
      </c>
      <c r="C50" s="33"/>
      <c r="D50" s="32"/>
      <c r="E50" s="17"/>
      <c r="F50" s="17"/>
      <c r="G50" s="22">
        <f>+G48+G20</f>
        <v>102.5</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row>
    <row r="51" spans="1:48" ht="15.75">
      <c r="A51" s="5">
        <f t="shared" si="9"/>
        <v>51</v>
      </c>
      <c r="B51" s="23"/>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8"/>
    </row>
    <row r="52" spans="1:48" ht="15.75">
      <c r="A52" s="5">
        <f t="shared" si="9"/>
        <v>52</v>
      </c>
      <c r="B52" s="37" t="s">
        <v>105</v>
      </c>
      <c r="C52" s="38"/>
      <c r="D52" s="38"/>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8"/>
    </row>
    <row r="53" spans="1:48" ht="15.75">
      <c r="A53" s="5">
        <f t="shared" si="9"/>
        <v>53</v>
      </c>
      <c r="B53" s="34" t="s">
        <v>106</v>
      </c>
      <c r="C53" s="33"/>
      <c r="D53" s="17"/>
      <c r="E53" s="17"/>
      <c r="F53" s="17"/>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17"/>
      <c r="AV53" s="18"/>
    </row>
    <row r="54" spans="1:48" ht="15.75">
      <c r="A54" s="5">
        <f t="shared" si="9"/>
        <v>54</v>
      </c>
      <c r="B54" s="34" t="s">
        <v>53</v>
      </c>
      <c r="C54" s="33"/>
      <c r="D54" s="17"/>
      <c r="E54" s="17"/>
      <c r="F54" s="17"/>
      <c r="G54" s="22">
        <f aca="true" t="shared" si="10" ref="G54:AT54">G22</f>
        <v>79</v>
      </c>
      <c r="H54" s="22">
        <f t="shared" si="10"/>
        <v>79</v>
      </c>
      <c r="I54" s="22">
        <f t="shared" si="10"/>
        <v>79</v>
      </c>
      <c r="J54" s="22">
        <f t="shared" si="10"/>
        <v>79</v>
      </c>
      <c r="K54" s="22">
        <f t="shared" si="10"/>
        <v>79</v>
      </c>
      <c r="L54" s="22">
        <f t="shared" si="10"/>
        <v>79</v>
      </c>
      <c r="M54" s="22">
        <f t="shared" si="10"/>
        <v>79</v>
      </c>
      <c r="N54" s="22">
        <f t="shared" si="10"/>
        <v>79</v>
      </c>
      <c r="O54" s="22">
        <f t="shared" si="10"/>
        <v>79</v>
      </c>
      <c r="P54" s="22">
        <f t="shared" si="10"/>
        <v>79</v>
      </c>
      <c r="Q54" s="22">
        <f t="shared" si="10"/>
        <v>79</v>
      </c>
      <c r="R54" s="22">
        <f t="shared" si="10"/>
        <v>79</v>
      </c>
      <c r="S54" s="22">
        <f t="shared" si="10"/>
        <v>79</v>
      </c>
      <c r="T54" s="22">
        <f t="shared" si="10"/>
        <v>79</v>
      </c>
      <c r="U54" s="22">
        <f t="shared" si="10"/>
        <v>79</v>
      </c>
      <c r="V54" s="22">
        <f t="shared" si="10"/>
        <v>79</v>
      </c>
      <c r="W54" s="22">
        <f t="shared" si="10"/>
        <v>79</v>
      </c>
      <c r="X54" s="22">
        <f t="shared" si="10"/>
        <v>79</v>
      </c>
      <c r="Y54" s="22">
        <f t="shared" si="10"/>
        <v>79</v>
      </c>
      <c r="Z54" s="22">
        <f t="shared" si="10"/>
        <v>79</v>
      </c>
      <c r="AA54" s="22">
        <f t="shared" si="10"/>
        <v>79</v>
      </c>
      <c r="AB54" s="22">
        <f t="shared" si="10"/>
        <v>79</v>
      </c>
      <c r="AC54" s="22">
        <f t="shared" si="10"/>
        <v>79</v>
      </c>
      <c r="AD54" s="22">
        <f t="shared" si="10"/>
        <v>79</v>
      </c>
      <c r="AE54" s="22">
        <f t="shared" si="10"/>
        <v>79</v>
      </c>
      <c r="AF54" s="22">
        <f t="shared" si="10"/>
        <v>79</v>
      </c>
      <c r="AG54" s="22">
        <f t="shared" si="10"/>
        <v>79</v>
      </c>
      <c r="AH54" s="22">
        <f t="shared" si="10"/>
        <v>79</v>
      </c>
      <c r="AI54" s="22">
        <f t="shared" si="10"/>
        <v>79</v>
      </c>
      <c r="AJ54" s="22">
        <f t="shared" si="10"/>
        <v>79</v>
      </c>
      <c r="AK54" s="22">
        <f t="shared" si="10"/>
        <v>79</v>
      </c>
      <c r="AL54" s="22">
        <f t="shared" si="10"/>
        <v>79</v>
      </c>
      <c r="AM54" s="22">
        <f t="shared" si="10"/>
        <v>79</v>
      </c>
      <c r="AN54" s="22">
        <f t="shared" si="10"/>
        <v>79</v>
      </c>
      <c r="AO54" s="22">
        <f t="shared" si="10"/>
        <v>79</v>
      </c>
      <c r="AP54" s="22">
        <f t="shared" si="10"/>
        <v>79</v>
      </c>
      <c r="AQ54" s="22">
        <f t="shared" si="10"/>
        <v>79</v>
      </c>
      <c r="AR54" s="22">
        <f t="shared" si="10"/>
        <v>79</v>
      </c>
      <c r="AS54" s="22">
        <f t="shared" si="10"/>
        <v>79</v>
      </c>
      <c r="AT54" s="22">
        <f t="shared" si="10"/>
        <v>79</v>
      </c>
      <c r="AU54" s="17"/>
      <c r="AV54" s="18"/>
    </row>
    <row r="55" spans="1:48" ht="15.75">
      <c r="A55" s="5">
        <f t="shared" si="9"/>
        <v>55</v>
      </c>
      <c r="B55" s="34" t="s">
        <v>54</v>
      </c>
      <c r="C55" s="33"/>
      <c r="D55" s="17"/>
      <c r="E55" s="17"/>
      <c r="F55" s="17"/>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17"/>
      <c r="AV55" s="18"/>
    </row>
    <row r="56" spans="1:48" ht="15.75">
      <c r="A56" s="5">
        <f t="shared" si="9"/>
        <v>56</v>
      </c>
      <c r="B56" s="34" t="s">
        <v>53</v>
      </c>
      <c r="C56" s="33"/>
      <c r="D56" s="17"/>
      <c r="E56" s="17"/>
      <c r="F56" s="17"/>
      <c r="G56" s="22">
        <f aca="true" t="shared" si="11" ref="G56:AT56">G22</f>
        <v>79</v>
      </c>
      <c r="H56" s="22">
        <f t="shared" si="11"/>
        <v>79</v>
      </c>
      <c r="I56" s="22">
        <f t="shared" si="11"/>
        <v>79</v>
      </c>
      <c r="J56" s="22">
        <f t="shared" si="11"/>
        <v>79</v>
      </c>
      <c r="K56" s="22">
        <f t="shared" si="11"/>
        <v>79</v>
      </c>
      <c r="L56" s="22">
        <f t="shared" si="11"/>
        <v>79</v>
      </c>
      <c r="M56" s="22">
        <f t="shared" si="11"/>
        <v>79</v>
      </c>
      <c r="N56" s="22">
        <f t="shared" si="11"/>
        <v>79</v>
      </c>
      <c r="O56" s="22">
        <f t="shared" si="11"/>
        <v>79</v>
      </c>
      <c r="P56" s="22">
        <f t="shared" si="11"/>
        <v>79</v>
      </c>
      <c r="Q56" s="22">
        <f t="shared" si="11"/>
        <v>79</v>
      </c>
      <c r="R56" s="22">
        <f t="shared" si="11"/>
        <v>79</v>
      </c>
      <c r="S56" s="22">
        <f t="shared" si="11"/>
        <v>79</v>
      </c>
      <c r="T56" s="22">
        <f t="shared" si="11"/>
        <v>79</v>
      </c>
      <c r="U56" s="22">
        <f t="shared" si="11"/>
        <v>79</v>
      </c>
      <c r="V56" s="22">
        <f t="shared" si="11"/>
        <v>79</v>
      </c>
      <c r="W56" s="22">
        <f t="shared" si="11"/>
        <v>79</v>
      </c>
      <c r="X56" s="22">
        <f t="shared" si="11"/>
        <v>79</v>
      </c>
      <c r="Y56" s="22">
        <f t="shared" si="11"/>
        <v>79</v>
      </c>
      <c r="Z56" s="22">
        <f t="shared" si="11"/>
        <v>79</v>
      </c>
      <c r="AA56" s="22">
        <f t="shared" si="11"/>
        <v>79</v>
      </c>
      <c r="AB56" s="22">
        <f t="shared" si="11"/>
        <v>79</v>
      </c>
      <c r="AC56" s="22">
        <f t="shared" si="11"/>
        <v>79</v>
      </c>
      <c r="AD56" s="22">
        <f t="shared" si="11"/>
        <v>79</v>
      </c>
      <c r="AE56" s="22">
        <f t="shared" si="11"/>
        <v>79</v>
      </c>
      <c r="AF56" s="22">
        <f t="shared" si="11"/>
        <v>79</v>
      </c>
      <c r="AG56" s="22">
        <f t="shared" si="11"/>
        <v>79</v>
      </c>
      <c r="AH56" s="22">
        <f t="shared" si="11"/>
        <v>79</v>
      </c>
      <c r="AI56" s="22">
        <f t="shared" si="11"/>
        <v>79</v>
      </c>
      <c r="AJ56" s="22">
        <f t="shared" si="11"/>
        <v>79</v>
      </c>
      <c r="AK56" s="22">
        <f t="shared" si="11"/>
        <v>79</v>
      </c>
      <c r="AL56" s="22">
        <f t="shared" si="11"/>
        <v>79</v>
      </c>
      <c r="AM56" s="22">
        <f t="shared" si="11"/>
        <v>79</v>
      </c>
      <c r="AN56" s="22">
        <f t="shared" si="11"/>
        <v>79</v>
      </c>
      <c r="AO56" s="22">
        <f t="shared" si="11"/>
        <v>79</v>
      </c>
      <c r="AP56" s="22">
        <f t="shared" si="11"/>
        <v>79</v>
      </c>
      <c r="AQ56" s="22">
        <f t="shared" si="11"/>
        <v>79</v>
      </c>
      <c r="AR56" s="22">
        <f t="shared" si="11"/>
        <v>79</v>
      </c>
      <c r="AS56" s="22">
        <f t="shared" si="11"/>
        <v>79</v>
      </c>
      <c r="AT56" s="22">
        <f t="shared" si="11"/>
        <v>79</v>
      </c>
      <c r="AU56" s="17"/>
      <c r="AV56" s="18"/>
    </row>
    <row r="57" spans="1:48" ht="15.75">
      <c r="A57" s="5">
        <f t="shared" si="9"/>
        <v>57</v>
      </c>
      <c r="B57" s="34" t="s">
        <v>55</v>
      </c>
      <c r="C57" s="33"/>
      <c r="D57" s="17"/>
      <c r="E57" s="17"/>
      <c r="F57" s="17"/>
      <c r="G57" s="22">
        <f aca="true" t="shared" si="12" ref="G57:AT57">$G$50</f>
        <v>102.5</v>
      </c>
      <c r="H57" s="22">
        <f t="shared" si="12"/>
        <v>102.5</v>
      </c>
      <c r="I57" s="22">
        <f t="shared" si="12"/>
        <v>102.5</v>
      </c>
      <c r="J57" s="22">
        <f t="shared" si="12"/>
        <v>102.5</v>
      </c>
      <c r="K57" s="22">
        <f t="shared" si="12"/>
        <v>102.5</v>
      </c>
      <c r="L57" s="22">
        <f t="shared" si="12"/>
        <v>102.5</v>
      </c>
      <c r="M57" s="22">
        <f t="shared" si="12"/>
        <v>102.5</v>
      </c>
      <c r="N57" s="22">
        <f t="shared" si="12"/>
        <v>102.5</v>
      </c>
      <c r="O57" s="22">
        <f t="shared" si="12"/>
        <v>102.5</v>
      </c>
      <c r="P57" s="22">
        <f t="shared" si="12"/>
        <v>102.5</v>
      </c>
      <c r="Q57" s="22">
        <f t="shared" si="12"/>
        <v>102.5</v>
      </c>
      <c r="R57" s="22">
        <f t="shared" si="12"/>
        <v>102.5</v>
      </c>
      <c r="S57" s="22">
        <f t="shared" si="12"/>
        <v>102.5</v>
      </c>
      <c r="T57" s="22">
        <f t="shared" si="12"/>
        <v>102.5</v>
      </c>
      <c r="U57" s="22">
        <f t="shared" si="12"/>
        <v>102.5</v>
      </c>
      <c r="V57" s="22">
        <f t="shared" si="12"/>
        <v>102.5</v>
      </c>
      <c r="W57" s="22">
        <f t="shared" si="12"/>
        <v>102.5</v>
      </c>
      <c r="X57" s="22">
        <f t="shared" si="12"/>
        <v>102.5</v>
      </c>
      <c r="Y57" s="22">
        <f t="shared" si="12"/>
        <v>102.5</v>
      </c>
      <c r="Z57" s="22">
        <f t="shared" si="12"/>
        <v>102.5</v>
      </c>
      <c r="AA57" s="22">
        <f t="shared" si="12"/>
        <v>102.5</v>
      </c>
      <c r="AB57" s="22">
        <f t="shared" si="12"/>
        <v>102.5</v>
      </c>
      <c r="AC57" s="22">
        <f t="shared" si="12"/>
        <v>102.5</v>
      </c>
      <c r="AD57" s="22">
        <f t="shared" si="12"/>
        <v>102.5</v>
      </c>
      <c r="AE57" s="22">
        <f t="shared" si="12"/>
        <v>102.5</v>
      </c>
      <c r="AF57" s="22">
        <f t="shared" si="12"/>
        <v>102.5</v>
      </c>
      <c r="AG57" s="22">
        <f t="shared" si="12"/>
        <v>102.5</v>
      </c>
      <c r="AH57" s="22">
        <f t="shared" si="12"/>
        <v>102.5</v>
      </c>
      <c r="AI57" s="22">
        <f t="shared" si="12"/>
        <v>102.5</v>
      </c>
      <c r="AJ57" s="22">
        <f t="shared" si="12"/>
        <v>102.5</v>
      </c>
      <c r="AK57" s="22">
        <f t="shared" si="12"/>
        <v>102.5</v>
      </c>
      <c r="AL57" s="22">
        <f t="shared" si="12"/>
        <v>102.5</v>
      </c>
      <c r="AM57" s="22">
        <f t="shared" si="12"/>
        <v>102.5</v>
      </c>
      <c r="AN57" s="22">
        <f t="shared" si="12"/>
        <v>102.5</v>
      </c>
      <c r="AO57" s="22">
        <f t="shared" si="12"/>
        <v>102.5</v>
      </c>
      <c r="AP57" s="22">
        <f t="shared" si="12"/>
        <v>102.5</v>
      </c>
      <c r="AQ57" s="22">
        <f t="shared" si="12"/>
        <v>102.5</v>
      </c>
      <c r="AR57" s="22">
        <f t="shared" si="12"/>
        <v>102.5</v>
      </c>
      <c r="AS57" s="22">
        <f t="shared" si="12"/>
        <v>102.5</v>
      </c>
      <c r="AT57" s="22">
        <f t="shared" si="12"/>
        <v>102.5</v>
      </c>
      <c r="AU57" s="17"/>
      <c r="AV57" s="18"/>
    </row>
    <row r="58" spans="1:48" ht="15.75">
      <c r="A58" s="5">
        <f t="shared" si="9"/>
        <v>58</v>
      </c>
      <c r="B58" s="23"/>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8"/>
    </row>
    <row r="59" spans="1:48" ht="15.75">
      <c r="A59" s="5">
        <f t="shared" si="9"/>
        <v>59</v>
      </c>
      <c r="B59" s="39" t="s">
        <v>78</v>
      </c>
      <c r="C59" s="40"/>
      <c r="D59" s="40"/>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8"/>
    </row>
    <row r="60" spans="1:48" ht="15.75">
      <c r="A60" s="5">
        <f t="shared" si="9"/>
        <v>60</v>
      </c>
      <c r="B60" s="23"/>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8"/>
    </row>
    <row r="61" spans="1:48" ht="15.75">
      <c r="A61" s="5">
        <f t="shared" si="9"/>
        <v>61</v>
      </c>
      <c r="B61" s="41" t="s">
        <v>79</v>
      </c>
      <c r="C61" s="31"/>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8"/>
    </row>
    <row r="62" spans="1:48" ht="15.75">
      <c r="A62" s="5">
        <f t="shared" si="9"/>
        <v>62</v>
      </c>
      <c r="B62" s="23"/>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8"/>
    </row>
    <row r="63" spans="1:48" ht="15.75">
      <c r="A63" s="5">
        <f t="shared" si="9"/>
        <v>63</v>
      </c>
      <c r="B63" s="32" t="s">
        <v>80</v>
      </c>
      <c r="C63" s="33"/>
      <c r="D63" s="33"/>
      <c r="E63" s="17"/>
      <c r="F63" s="20">
        <f>Data_Entry!F44</f>
        <v>5</v>
      </c>
      <c r="G63" s="20">
        <f>Data_Entry!G44</f>
        <v>5</v>
      </c>
      <c r="H63" s="20">
        <f>Data_Entry!H44</f>
        <v>5</v>
      </c>
      <c r="I63" s="20">
        <f>Data_Entry!I44</f>
        <v>5</v>
      </c>
      <c r="J63" s="20">
        <f>Data_Entry!J44</f>
        <v>5</v>
      </c>
      <c r="K63" s="20">
        <f>Data_Entry!K44</f>
        <v>5</v>
      </c>
      <c r="L63" s="20">
        <f>Data_Entry!L44</f>
        <v>5</v>
      </c>
      <c r="M63" s="20">
        <f>Data_Entry!M44</f>
        <v>5</v>
      </c>
      <c r="N63" s="20">
        <f>Data_Entry!N44</f>
        <v>5</v>
      </c>
      <c r="O63" s="20">
        <f>Data_Entry!O44</f>
        <v>5</v>
      </c>
      <c r="P63" s="20">
        <f>Data_Entry!P44</f>
        <v>5</v>
      </c>
      <c r="Q63" s="20">
        <f>Data_Entry!Q44</f>
        <v>5</v>
      </c>
      <c r="R63" s="20">
        <f>Data_Entry!R44</f>
        <v>5</v>
      </c>
      <c r="S63" s="20">
        <f>Data_Entry!S44</f>
        <v>5</v>
      </c>
      <c r="T63" s="20">
        <f>Data_Entry!T44</f>
        <v>5</v>
      </c>
      <c r="U63" s="20">
        <f>Data_Entry!U44</f>
        <v>5</v>
      </c>
      <c r="V63" s="20">
        <f>Data_Entry!V44</f>
        <v>5</v>
      </c>
      <c r="W63" s="20">
        <f>Data_Entry!W44</f>
        <v>5</v>
      </c>
      <c r="X63" s="20">
        <f>Data_Entry!X44</f>
        <v>5</v>
      </c>
      <c r="Y63" s="20">
        <f>Data_Entry!Y44</f>
        <v>5</v>
      </c>
      <c r="Z63" s="20">
        <f>Data_Entry!Z44</f>
        <v>5</v>
      </c>
      <c r="AA63" s="20">
        <f>Data_Entry!AA44</f>
        <v>5</v>
      </c>
      <c r="AB63" s="20">
        <f>Data_Entry!AB44</f>
        <v>5</v>
      </c>
      <c r="AC63" s="20">
        <f>Data_Entry!AC44</f>
        <v>5</v>
      </c>
      <c r="AD63" s="20">
        <f>Data_Entry!AD44</f>
        <v>5</v>
      </c>
      <c r="AE63" s="20">
        <f>Data_Entry!AE44</f>
        <v>5</v>
      </c>
      <c r="AF63" s="20">
        <f>Data_Entry!AF44</f>
        <v>5</v>
      </c>
      <c r="AG63" s="20">
        <f>Data_Entry!AG44</f>
        <v>5</v>
      </c>
      <c r="AH63" s="20">
        <f>Data_Entry!AH44</f>
        <v>5</v>
      </c>
      <c r="AI63" s="20">
        <f>Data_Entry!AI44</f>
        <v>5</v>
      </c>
      <c r="AJ63" s="20">
        <f>Data_Entry!AJ44</f>
        <v>5</v>
      </c>
      <c r="AK63" s="20">
        <f>Data_Entry!AK44</f>
        <v>5</v>
      </c>
      <c r="AL63" s="20">
        <f>Data_Entry!AL44</f>
        <v>5</v>
      </c>
      <c r="AM63" s="20">
        <f>Data_Entry!AM44</f>
        <v>5</v>
      </c>
      <c r="AN63" s="20">
        <f>Data_Entry!AN44</f>
        <v>5</v>
      </c>
      <c r="AO63" s="20">
        <f>Data_Entry!AO44</f>
        <v>5</v>
      </c>
      <c r="AP63" s="20">
        <f>Data_Entry!AP44</f>
        <v>5</v>
      </c>
      <c r="AQ63" s="20">
        <f>Data_Entry!AQ44</f>
        <v>5</v>
      </c>
      <c r="AR63" s="20">
        <f>Data_Entry!AR44</f>
        <v>5</v>
      </c>
      <c r="AS63" s="20">
        <f>Data_Entry!AS44</f>
        <v>5</v>
      </c>
      <c r="AT63" s="20">
        <f>Data_Entry!AT44</f>
        <v>5</v>
      </c>
      <c r="AU63" s="21"/>
      <c r="AV63" s="18"/>
    </row>
    <row r="64" spans="1:48" ht="15.75">
      <c r="A64" s="5">
        <f t="shared" si="9"/>
        <v>64</v>
      </c>
      <c r="B64" s="23"/>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8"/>
    </row>
    <row r="65" spans="1:48" ht="15.75">
      <c r="A65" s="5">
        <f t="shared" si="9"/>
        <v>65</v>
      </c>
      <c r="B65" s="32" t="s">
        <v>107</v>
      </c>
      <c r="C65" s="33"/>
      <c r="D65" s="33"/>
      <c r="E65" s="17"/>
      <c r="F65" s="42">
        <f aca="true" t="shared" si="13" ref="F65:AT65">$F$76</f>
        <v>299.95180642817047</v>
      </c>
      <c r="G65" s="42">
        <f t="shared" si="13"/>
        <v>299.95180642817047</v>
      </c>
      <c r="H65" s="42">
        <f t="shared" si="13"/>
        <v>299.95180642817047</v>
      </c>
      <c r="I65" s="42">
        <f t="shared" si="13"/>
        <v>299.95180642817047</v>
      </c>
      <c r="J65" s="42">
        <f t="shared" si="13"/>
        <v>299.95180642817047</v>
      </c>
      <c r="K65" s="42">
        <f t="shared" si="13"/>
        <v>299.95180642817047</v>
      </c>
      <c r="L65" s="42">
        <f t="shared" si="13"/>
        <v>299.95180642817047</v>
      </c>
      <c r="M65" s="42">
        <f t="shared" si="13"/>
        <v>299.95180642817047</v>
      </c>
      <c r="N65" s="42">
        <f t="shared" si="13"/>
        <v>299.95180642817047</v>
      </c>
      <c r="O65" s="42">
        <f t="shared" si="13"/>
        <v>299.95180642817047</v>
      </c>
      <c r="P65" s="42">
        <f t="shared" si="13"/>
        <v>299.95180642817047</v>
      </c>
      <c r="Q65" s="42">
        <f t="shared" si="13"/>
        <v>299.95180642817047</v>
      </c>
      <c r="R65" s="42">
        <f t="shared" si="13"/>
        <v>299.95180642817047</v>
      </c>
      <c r="S65" s="42">
        <f t="shared" si="13"/>
        <v>299.95180642817047</v>
      </c>
      <c r="T65" s="42">
        <f t="shared" si="13"/>
        <v>299.95180642817047</v>
      </c>
      <c r="U65" s="42">
        <f t="shared" si="13"/>
        <v>299.95180642817047</v>
      </c>
      <c r="V65" s="42">
        <f t="shared" si="13"/>
        <v>299.95180642817047</v>
      </c>
      <c r="W65" s="42">
        <f t="shared" si="13"/>
        <v>299.95180642817047</v>
      </c>
      <c r="X65" s="42">
        <f t="shared" si="13"/>
        <v>299.95180642817047</v>
      </c>
      <c r="Y65" s="42">
        <f t="shared" si="13"/>
        <v>299.95180642817047</v>
      </c>
      <c r="Z65" s="42">
        <f t="shared" si="13"/>
        <v>299.95180642817047</v>
      </c>
      <c r="AA65" s="42">
        <f t="shared" si="13"/>
        <v>299.95180642817047</v>
      </c>
      <c r="AB65" s="42">
        <f t="shared" si="13"/>
        <v>299.95180642817047</v>
      </c>
      <c r="AC65" s="42">
        <f t="shared" si="13"/>
        <v>299.95180642817047</v>
      </c>
      <c r="AD65" s="42">
        <f t="shared" si="13"/>
        <v>299.95180642817047</v>
      </c>
      <c r="AE65" s="42">
        <f t="shared" si="13"/>
        <v>299.95180642817047</v>
      </c>
      <c r="AF65" s="42">
        <f t="shared" si="13"/>
        <v>299.95180642817047</v>
      </c>
      <c r="AG65" s="42">
        <f t="shared" si="13"/>
        <v>299.95180642817047</v>
      </c>
      <c r="AH65" s="42">
        <f t="shared" si="13"/>
        <v>299.95180642817047</v>
      </c>
      <c r="AI65" s="42">
        <f t="shared" si="13"/>
        <v>299.95180642817047</v>
      </c>
      <c r="AJ65" s="42">
        <f t="shared" si="13"/>
        <v>299.95180642817047</v>
      </c>
      <c r="AK65" s="42">
        <f t="shared" si="13"/>
        <v>299.95180642817047</v>
      </c>
      <c r="AL65" s="42">
        <f t="shared" si="13"/>
        <v>299.95180642817047</v>
      </c>
      <c r="AM65" s="42">
        <f t="shared" si="13"/>
        <v>299.95180642817047</v>
      </c>
      <c r="AN65" s="42">
        <f t="shared" si="13"/>
        <v>299.95180642817047</v>
      </c>
      <c r="AO65" s="42">
        <f t="shared" si="13"/>
        <v>299.95180642817047</v>
      </c>
      <c r="AP65" s="42">
        <f t="shared" si="13"/>
        <v>299.95180642817047</v>
      </c>
      <c r="AQ65" s="42">
        <f t="shared" si="13"/>
        <v>299.95180642817047</v>
      </c>
      <c r="AR65" s="42">
        <f t="shared" si="13"/>
        <v>299.95180642817047</v>
      </c>
      <c r="AS65" s="42">
        <f t="shared" si="13"/>
        <v>299.95180642817047</v>
      </c>
      <c r="AT65" s="42">
        <f t="shared" si="13"/>
        <v>299.95180642817047</v>
      </c>
      <c r="AU65" s="17"/>
      <c r="AV65" s="18"/>
    </row>
    <row r="66" spans="1:48" ht="15.75">
      <c r="A66" s="5">
        <f aca="true" t="shared" si="14" ref="A66:A81">A65+1</f>
        <v>66</v>
      </c>
      <c r="B66" s="23"/>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8"/>
    </row>
    <row r="67" spans="1:48" ht="15.75">
      <c r="A67" s="5">
        <f t="shared" si="14"/>
        <v>67</v>
      </c>
      <c r="B67" s="43" t="s">
        <v>81</v>
      </c>
      <c r="C67" s="44"/>
      <c r="D67" s="44"/>
      <c r="E67" s="44"/>
      <c r="F67" s="17"/>
      <c r="G67" s="17"/>
      <c r="H67" s="17"/>
      <c r="I67" s="17"/>
      <c r="J67" s="17"/>
      <c r="K67" s="17"/>
      <c r="L67" s="17"/>
      <c r="M67" s="17"/>
      <c r="N67" s="17"/>
      <c r="O67" s="17"/>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18"/>
    </row>
    <row r="68" spans="1:48" ht="15.75">
      <c r="A68" s="5">
        <f t="shared" si="14"/>
        <v>68</v>
      </c>
      <c r="B68" s="23"/>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8"/>
    </row>
    <row r="69" spans="1:48" ht="15.75">
      <c r="A69" s="5">
        <f t="shared" si="14"/>
        <v>69</v>
      </c>
      <c r="B69" s="32" t="s">
        <v>82</v>
      </c>
      <c r="C69" s="33"/>
      <c r="D69" s="17"/>
      <c r="E69" s="21"/>
      <c r="F69" s="21"/>
      <c r="G69" s="20">
        <f>Data_Entry!G47</f>
        <v>1000</v>
      </c>
      <c r="H69" s="20">
        <f>Data_Entry!H47</f>
        <v>800</v>
      </c>
      <c r="I69" s="20">
        <f>Data_Entry!I47</f>
        <v>500</v>
      </c>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1"/>
      <c r="AV69" s="18"/>
    </row>
    <row r="70" spans="1:48" ht="15.75">
      <c r="A70" s="5">
        <f t="shared" si="14"/>
        <v>70</v>
      </c>
      <c r="B70" s="32" t="s">
        <v>83</v>
      </c>
      <c r="C70" s="33"/>
      <c r="D70" s="33"/>
      <c r="E70" s="17"/>
      <c r="F70" s="17"/>
      <c r="G70" s="20">
        <f>Data_Entry!G48</f>
        <v>10</v>
      </c>
      <c r="H70" s="20">
        <f>Data_Entry!H48</f>
        <v>20</v>
      </c>
      <c r="I70" s="20">
        <f>Data_Entry!I48</f>
        <v>30</v>
      </c>
      <c r="J70" s="20">
        <f>Data_Entry!J48</f>
        <v>40</v>
      </c>
      <c r="K70" s="20">
        <f>Data_Entry!K48</f>
        <v>50</v>
      </c>
      <c r="L70" s="20">
        <f>Data_Entry!L48</f>
        <v>60</v>
      </c>
      <c r="M70" s="20">
        <f>Data_Entry!M48</f>
        <v>70</v>
      </c>
      <c r="N70" s="20">
        <f>Data_Entry!N48</f>
        <v>80</v>
      </c>
      <c r="O70" s="20">
        <f>Data_Entry!O48</f>
        <v>90</v>
      </c>
      <c r="P70" s="20">
        <f>Data_Entry!P48</f>
        <v>100</v>
      </c>
      <c r="Q70" s="20">
        <f>Data_Entry!Q48</f>
        <v>100</v>
      </c>
      <c r="R70" s="20">
        <f>Data_Entry!R48</f>
        <v>100</v>
      </c>
      <c r="S70" s="20">
        <f>Data_Entry!S48</f>
        <v>100</v>
      </c>
      <c r="T70" s="20">
        <f>Data_Entry!T48</f>
        <v>100</v>
      </c>
      <c r="U70" s="20">
        <f>Data_Entry!U48</f>
        <v>100</v>
      </c>
      <c r="V70" s="20">
        <f>Data_Entry!V48</f>
        <v>100</v>
      </c>
      <c r="W70" s="20">
        <f>Data_Entry!W48</f>
        <v>100</v>
      </c>
      <c r="X70" s="20">
        <f>Data_Entry!X48</f>
        <v>100</v>
      </c>
      <c r="Y70" s="20">
        <f>Data_Entry!Y48</f>
        <v>100</v>
      </c>
      <c r="Z70" s="20">
        <f>Data_Entry!Z48</f>
        <v>100</v>
      </c>
      <c r="AA70" s="20">
        <f>Data_Entry!AA48</f>
        <v>100</v>
      </c>
      <c r="AB70" s="20">
        <f>Data_Entry!AB48</f>
        <v>100</v>
      </c>
      <c r="AC70" s="20">
        <f>Data_Entry!AC48</f>
        <v>100</v>
      </c>
      <c r="AD70" s="20">
        <f>Data_Entry!AD48</f>
        <v>100</v>
      </c>
      <c r="AE70" s="20">
        <f>Data_Entry!AE48</f>
        <v>100</v>
      </c>
      <c r="AF70" s="20">
        <f>Data_Entry!AF48</f>
        <v>100</v>
      </c>
      <c r="AG70" s="20">
        <f>Data_Entry!AG48</f>
        <v>100</v>
      </c>
      <c r="AH70" s="20">
        <f>Data_Entry!AH48</f>
        <v>100</v>
      </c>
      <c r="AI70" s="20">
        <f>Data_Entry!AI48</f>
        <v>100</v>
      </c>
      <c r="AJ70" s="20">
        <f>Data_Entry!AJ48</f>
        <v>100</v>
      </c>
      <c r="AK70" s="20">
        <f>Data_Entry!AK48</f>
        <v>100</v>
      </c>
      <c r="AL70" s="20">
        <f>Data_Entry!AL48</f>
        <v>100</v>
      </c>
      <c r="AM70" s="20">
        <f>Data_Entry!AM48</f>
        <v>100</v>
      </c>
      <c r="AN70" s="20">
        <f>Data_Entry!AN48</f>
        <v>100</v>
      </c>
      <c r="AO70" s="20">
        <f>Data_Entry!AO48</f>
        <v>100</v>
      </c>
      <c r="AP70" s="20">
        <f>Data_Entry!AP48</f>
        <v>100</v>
      </c>
      <c r="AQ70" s="20">
        <f>Data_Entry!AQ48</f>
        <v>100</v>
      </c>
      <c r="AR70" s="20">
        <f>Data_Entry!AR48</f>
        <v>100</v>
      </c>
      <c r="AS70" s="20">
        <f>Data_Entry!AS48</f>
        <v>100</v>
      </c>
      <c r="AT70" s="20">
        <f>Data_Entry!AT48</f>
        <v>100</v>
      </c>
      <c r="AU70" s="17"/>
      <c r="AV70" s="18"/>
    </row>
    <row r="71" spans="1:48" ht="15.75">
      <c r="A71" s="5">
        <f t="shared" si="14"/>
        <v>71</v>
      </c>
      <c r="B71" s="32" t="s">
        <v>84</v>
      </c>
      <c r="C71" s="33"/>
      <c r="D71" s="17"/>
      <c r="E71" s="17"/>
      <c r="F71" s="17"/>
      <c r="G71" s="20">
        <f>Data_Entry!G49</f>
        <v>5</v>
      </c>
      <c r="H71" s="20">
        <f>Data_Entry!H49</f>
        <v>10</v>
      </c>
      <c r="I71" s="20">
        <f>Data_Entry!I49</f>
        <v>15</v>
      </c>
      <c r="J71" s="20">
        <f>Data_Entry!J49</f>
        <v>20</v>
      </c>
      <c r="K71" s="20">
        <f>Data_Entry!K49</f>
        <v>25</v>
      </c>
      <c r="L71" s="20">
        <f>Data_Entry!L49</f>
        <v>30</v>
      </c>
      <c r="M71" s="20">
        <f>Data_Entry!M49</f>
        <v>35</v>
      </c>
      <c r="N71" s="20">
        <f>Data_Entry!N49</f>
        <v>40</v>
      </c>
      <c r="O71" s="20">
        <f>Data_Entry!O49</f>
        <v>45</v>
      </c>
      <c r="P71" s="20">
        <f>Data_Entry!P49</f>
        <v>50</v>
      </c>
      <c r="Q71" s="20">
        <f>Data_Entry!Q49</f>
        <v>50</v>
      </c>
      <c r="R71" s="20">
        <f>Data_Entry!R49</f>
        <v>50</v>
      </c>
      <c r="S71" s="20">
        <f>Data_Entry!S49</f>
        <v>50</v>
      </c>
      <c r="T71" s="20">
        <f>Data_Entry!T49</f>
        <v>50</v>
      </c>
      <c r="U71" s="20">
        <f>Data_Entry!U49</f>
        <v>50</v>
      </c>
      <c r="V71" s="20">
        <f>Data_Entry!V49</f>
        <v>50</v>
      </c>
      <c r="W71" s="20">
        <f>Data_Entry!W49</f>
        <v>50</v>
      </c>
      <c r="X71" s="20">
        <f>Data_Entry!X49</f>
        <v>50</v>
      </c>
      <c r="Y71" s="20">
        <f>Data_Entry!Y49</f>
        <v>50</v>
      </c>
      <c r="Z71" s="20">
        <f>Data_Entry!Z49</f>
        <v>50</v>
      </c>
      <c r="AA71" s="20">
        <f>Data_Entry!AA49</f>
        <v>50</v>
      </c>
      <c r="AB71" s="20">
        <f>Data_Entry!AB49</f>
        <v>50</v>
      </c>
      <c r="AC71" s="20">
        <f>Data_Entry!AC49</f>
        <v>50</v>
      </c>
      <c r="AD71" s="20">
        <f>Data_Entry!AD49</f>
        <v>50</v>
      </c>
      <c r="AE71" s="20">
        <f>Data_Entry!AE49</f>
        <v>50</v>
      </c>
      <c r="AF71" s="20">
        <f>Data_Entry!AF49</f>
        <v>50</v>
      </c>
      <c r="AG71" s="20">
        <f>Data_Entry!AG49</f>
        <v>50</v>
      </c>
      <c r="AH71" s="20">
        <f>Data_Entry!AH49</f>
        <v>50</v>
      </c>
      <c r="AI71" s="20">
        <f>Data_Entry!AI49</f>
        <v>50</v>
      </c>
      <c r="AJ71" s="20">
        <f>Data_Entry!AJ49</f>
        <v>50</v>
      </c>
      <c r="AK71" s="20">
        <f>Data_Entry!AK49</f>
        <v>50</v>
      </c>
      <c r="AL71" s="20">
        <f>Data_Entry!AL49</f>
        <v>50</v>
      </c>
      <c r="AM71" s="20">
        <f>Data_Entry!AM49</f>
        <v>50</v>
      </c>
      <c r="AN71" s="20">
        <f>Data_Entry!AN49</f>
        <v>50</v>
      </c>
      <c r="AO71" s="20">
        <f>Data_Entry!AO49</f>
        <v>50</v>
      </c>
      <c r="AP71" s="20">
        <f>Data_Entry!AP49</f>
        <v>50</v>
      </c>
      <c r="AQ71" s="20">
        <f>Data_Entry!AQ49</f>
        <v>50</v>
      </c>
      <c r="AR71" s="20">
        <f>Data_Entry!AR49</f>
        <v>50</v>
      </c>
      <c r="AS71" s="20">
        <f>Data_Entry!AS49</f>
        <v>50</v>
      </c>
      <c r="AT71" s="20">
        <f>Data_Entry!AT49</f>
        <v>50</v>
      </c>
      <c r="AU71" s="17"/>
      <c r="AV71" s="18"/>
    </row>
    <row r="72" spans="1:48" ht="15.75">
      <c r="A72" s="5">
        <f t="shared" si="14"/>
        <v>72</v>
      </c>
      <c r="B72" s="34" t="s">
        <v>85</v>
      </c>
      <c r="C72" s="33"/>
      <c r="D72" s="17"/>
      <c r="E72" s="17"/>
      <c r="F72" s="17"/>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17"/>
      <c r="AV72" s="18"/>
    </row>
    <row r="73" spans="1:48" ht="15.75">
      <c r="A73" s="5">
        <f t="shared" si="14"/>
        <v>73</v>
      </c>
      <c r="B73" s="32" t="s">
        <v>108</v>
      </c>
      <c r="C73" s="33"/>
      <c r="D73" s="17"/>
      <c r="E73" s="17"/>
      <c r="F73" s="17"/>
      <c r="G73" s="42">
        <f aca="true" t="shared" si="15" ref="G73:V73">SUM(G69:G72)</f>
        <v>1015</v>
      </c>
      <c r="H73" s="42">
        <f t="shared" si="15"/>
        <v>830</v>
      </c>
      <c r="I73" s="42">
        <f t="shared" si="15"/>
        <v>545</v>
      </c>
      <c r="J73" s="42">
        <f t="shared" si="15"/>
        <v>60</v>
      </c>
      <c r="K73" s="42">
        <f t="shared" si="15"/>
        <v>75</v>
      </c>
      <c r="L73" s="42">
        <f t="shared" si="15"/>
        <v>90</v>
      </c>
      <c r="M73" s="42">
        <f t="shared" si="15"/>
        <v>105</v>
      </c>
      <c r="N73" s="42">
        <f t="shared" si="15"/>
        <v>120</v>
      </c>
      <c r="O73" s="42">
        <f t="shared" si="15"/>
        <v>135</v>
      </c>
      <c r="P73" s="42">
        <f t="shared" si="15"/>
        <v>150</v>
      </c>
      <c r="Q73" s="42">
        <f t="shared" si="15"/>
        <v>150</v>
      </c>
      <c r="R73" s="42">
        <f t="shared" si="15"/>
        <v>150</v>
      </c>
      <c r="S73" s="42">
        <f t="shared" si="15"/>
        <v>150</v>
      </c>
      <c r="T73" s="42">
        <f t="shared" si="15"/>
        <v>150</v>
      </c>
      <c r="U73" s="42">
        <f t="shared" si="15"/>
        <v>150</v>
      </c>
      <c r="V73" s="42">
        <f t="shared" si="15"/>
        <v>150</v>
      </c>
      <c r="W73" s="42">
        <f aca="true" t="shared" si="16" ref="W73:AL73">SUM(W69:W72)</f>
        <v>150</v>
      </c>
      <c r="X73" s="42">
        <f t="shared" si="16"/>
        <v>150</v>
      </c>
      <c r="Y73" s="42">
        <f t="shared" si="16"/>
        <v>150</v>
      </c>
      <c r="Z73" s="42">
        <f t="shared" si="16"/>
        <v>150</v>
      </c>
      <c r="AA73" s="42">
        <f t="shared" si="16"/>
        <v>150</v>
      </c>
      <c r="AB73" s="42">
        <f t="shared" si="16"/>
        <v>150</v>
      </c>
      <c r="AC73" s="42">
        <f t="shared" si="16"/>
        <v>150</v>
      </c>
      <c r="AD73" s="42">
        <f t="shared" si="16"/>
        <v>150</v>
      </c>
      <c r="AE73" s="42">
        <f t="shared" si="16"/>
        <v>150</v>
      </c>
      <c r="AF73" s="42">
        <f t="shared" si="16"/>
        <v>150</v>
      </c>
      <c r="AG73" s="42">
        <f t="shared" si="16"/>
        <v>150</v>
      </c>
      <c r="AH73" s="42">
        <f t="shared" si="16"/>
        <v>150</v>
      </c>
      <c r="AI73" s="42">
        <f t="shared" si="16"/>
        <v>150</v>
      </c>
      <c r="AJ73" s="42">
        <f t="shared" si="16"/>
        <v>150</v>
      </c>
      <c r="AK73" s="42">
        <f t="shared" si="16"/>
        <v>150</v>
      </c>
      <c r="AL73" s="42">
        <f t="shared" si="16"/>
        <v>150</v>
      </c>
      <c r="AM73" s="42">
        <f aca="true" t="shared" si="17" ref="AM73:AT73">SUM(AM69:AM72)</f>
        <v>150</v>
      </c>
      <c r="AN73" s="42">
        <f t="shared" si="17"/>
        <v>150</v>
      </c>
      <c r="AO73" s="42">
        <f t="shared" si="17"/>
        <v>150</v>
      </c>
      <c r="AP73" s="42">
        <f t="shared" si="17"/>
        <v>150</v>
      </c>
      <c r="AQ73" s="42">
        <f t="shared" si="17"/>
        <v>150</v>
      </c>
      <c r="AR73" s="42">
        <f t="shared" si="17"/>
        <v>150</v>
      </c>
      <c r="AS73" s="42">
        <f t="shared" si="17"/>
        <v>150</v>
      </c>
      <c r="AT73" s="42">
        <f t="shared" si="17"/>
        <v>150</v>
      </c>
      <c r="AU73" s="17"/>
      <c r="AV73" s="18"/>
    </row>
    <row r="74" spans="1:48" ht="15.75">
      <c r="A74" s="5">
        <f t="shared" si="14"/>
        <v>74</v>
      </c>
      <c r="B74" s="32" t="s">
        <v>109</v>
      </c>
      <c r="C74" s="33"/>
      <c r="D74" s="33"/>
      <c r="E74" s="17"/>
      <c r="F74" s="42">
        <f>NPV(AV115,G73:AT73)</f>
        <v>2926.6165145480877</v>
      </c>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8"/>
    </row>
    <row r="75" spans="1:48" ht="15.75">
      <c r="A75" s="5">
        <f t="shared" si="14"/>
        <v>75</v>
      </c>
      <c r="B75" s="32" t="s">
        <v>110</v>
      </c>
      <c r="C75" s="32"/>
      <c r="D75" s="32"/>
      <c r="E75" s="17"/>
      <c r="F75" s="42">
        <f>NPV(AV115,G69:AT69)</f>
        <v>1945.905334335086</v>
      </c>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8"/>
    </row>
    <row r="76" spans="1:48" ht="15.75">
      <c r="A76" s="5">
        <f t="shared" si="14"/>
        <v>76</v>
      </c>
      <c r="B76" s="32" t="s">
        <v>111</v>
      </c>
      <c r="C76" s="32"/>
      <c r="D76" s="32"/>
      <c r="E76" s="17"/>
      <c r="F76" s="42">
        <f>PMT(AV115,(AT2-G2),-F74)</f>
        <v>299.95180642817047</v>
      </c>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8"/>
    </row>
    <row r="77" spans="1:48" ht="15.75">
      <c r="A77" s="5">
        <f t="shared" si="14"/>
        <v>77</v>
      </c>
      <c r="B77" s="17"/>
      <c r="C77" s="46"/>
      <c r="D77" s="46"/>
      <c r="E77" s="17"/>
      <c r="F77" s="4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8"/>
    </row>
    <row r="78" spans="1:48" ht="15.75">
      <c r="A78" s="5">
        <f t="shared" si="14"/>
        <v>78</v>
      </c>
      <c r="B78" s="43" t="s">
        <v>86</v>
      </c>
      <c r="C78" s="48"/>
      <c r="D78" s="48"/>
      <c r="E78" s="48"/>
      <c r="F78" s="48"/>
      <c r="G78" s="48"/>
      <c r="H78" s="48"/>
      <c r="I78" s="48"/>
      <c r="J78" s="48"/>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8"/>
    </row>
    <row r="79" spans="1:48" ht="15.75">
      <c r="A79" s="5">
        <f t="shared" si="14"/>
        <v>79</v>
      </c>
      <c r="B79" s="32" t="s">
        <v>87</v>
      </c>
      <c r="C79" s="33"/>
      <c r="D79" s="33"/>
      <c r="E79" s="21"/>
      <c r="F79" s="21"/>
      <c r="G79" s="20"/>
      <c r="H79" s="20"/>
      <c r="I79" s="20"/>
      <c r="J79" s="20"/>
      <c r="K79" s="20"/>
      <c r="L79" s="20"/>
      <c r="M79" s="20">
        <f>Data_Entry!M53</f>
        <v>1000000</v>
      </c>
      <c r="N79" s="20">
        <f>Data_Entry!N53</f>
        <v>0</v>
      </c>
      <c r="O79" s="20">
        <f>Data_Entry!O53</f>
        <v>0</v>
      </c>
      <c r="P79" s="20">
        <f>Data_Entry!P53</f>
        <v>0</v>
      </c>
      <c r="Q79" s="20">
        <f>Data_Entry!Q53</f>
        <v>0</v>
      </c>
      <c r="R79" s="20">
        <f>Data_Entry!R53</f>
        <v>0</v>
      </c>
      <c r="S79" s="20">
        <f>Data_Entry!S53</f>
        <v>0</v>
      </c>
      <c r="T79" s="20">
        <f>Data_Entry!T53</f>
        <v>0</v>
      </c>
      <c r="U79" s="20">
        <f>Data_Entry!U53</f>
        <v>0</v>
      </c>
      <c r="V79" s="20">
        <f>Data_Entry!V53</f>
        <v>0</v>
      </c>
      <c r="W79" s="20">
        <f>Data_Entry!W53</f>
        <v>0</v>
      </c>
      <c r="X79" s="20">
        <f>Data_Entry!X53</f>
        <v>0</v>
      </c>
      <c r="Y79" s="20">
        <f>Data_Entry!Y53</f>
        <v>0</v>
      </c>
      <c r="Z79" s="20">
        <f>Data_Entry!Z53</f>
        <v>0</v>
      </c>
      <c r="AA79" s="20">
        <f>Data_Entry!AA53</f>
        <v>0</v>
      </c>
      <c r="AB79" s="20">
        <f>Data_Entry!AB53</f>
        <v>0</v>
      </c>
      <c r="AC79" s="20">
        <f>Data_Entry!AC53</f>
        <v>0</v>
      </c>
      <c r="AD79" s="20">
        <f>Data_Entry!AD53</f>
        <v>0</v>
      </c>
      <c r="AE79" s="20">
        <f>Data_Entry!AE53</f>
        <v>0</v>
      </c>
      <c r="AF79" s="20">
        <f>Data_Entry!AF53</f>
        <v>0</v>
      </c>
      <c r="AG79" s="20">
        <f>Data_Entry!AG53</f>
        <v>0</v>
      </c>
      <c r="AH79" s="20">
        <f>Data_Entry!AH53</f>
        <v>0</v>
      </c>
      <c r="AI79" s="20">
        <f>Data_Entry!AI53</f>
        <v>0</v>
      </c>
      <c r="AJ79" s="20">
        <f>Data_Entry!AJ53</f>
        <v>0</v>
      </c>
      <c r="AK79" s="20">
        <f>Data_Entry!AK53</f>
        <v>0</v>
      </c>
      <c r="AL79" s="20">
        <f>Data_Entry!AL53</f>
        <v>0</v>
      </c>
      <c r="AM79" s="20">
        <f>Data_Entry!AM53</f>
        <v>0</v>
      </c>
      <c r="AN79" s="20">
        <f>Data_Entry!AN53</f>
        <v>0</v>
      </c>
      <c r="AO79" s="20">
        <f>Data_Entry!AO53</f>
        <v>0</v>
      </c>
      <c r="AP79" s="20">
        <f>Data_Entry!AP53</f>
        <v>0</v>
      </c>
      <c r="AQ79" s="20">
        <f>Data_Entry!AQ53</f>
        <v>0</v>
      </c>
      <c r="AR79" s="20">
        <f>Data_Entry!AR53</f>
        <v>0</v>
      </c>
      <c r="AS79" s="20">
        <f>Data_Entry!AS53</f>
        <v>0</v>
      </c>
      <c r="AT79" s="20">
        <f>Data_Entry!AT53</f>
        <v>0</v>
      </c>
      <c r="AU79" s="17"/>
      <c r="AV79" s="18"/>
    </row>
    <row r="80" spans="1:48" ht="15.75">
      <c r="A80" s="5">
        <f t="shared" si="14"/>
        <v>80</v>
      </c>
      <c r="B80" s="32" t="s">
        <v>88</v>
      </c>
      <c r="C80" s="33"/>
      <c r="D80" s="33"/>
      <c r="E80" s="17"/>
      <c r="F80" s="17"/>
      <c r="G80" s="20"/>
      <c r="H80" s="20"/>
      <c r="I80" s="20"/>
      <c r="J80" s="20"/>
      <c r="K80" s="20"/>
      <c r="L80" s="20"/>
      <c r="M80" s="20">
        <f>Data_Entry!M54</f>
        <v>1000</v>
      </c>
      <c r="N80" s="20">
        <f>Data_Entry!N54</f>
        <v>1000</v>
      </c>
      <c r="O80" s="20">
        <f>Data_Entry!O54</f>
        <v>1000</v>
      </c>
      <c r="P80" s="20">
        <f>Data_Entry!P54</f>
        <v>1000</v>
      </c>
      <c r="Q80" s="20">
        <f>Data_Entry!Q54</f>
        <v>1000</v>
      </c>
      <c r="R80" s="20">
        <f>Data_Entry!R54</f>
        <v>1000</v>
      </c>
      <c r="S80" s="20">
        <f>Data_Entry!S54</f>
        <v>1000</v>
      </c>
      <c r="T80" s="20">
        <f>Data_Entry!T54</f>
        <v>1000</v>
      </c>
      <c r="U80" s="20">
        <f>Data_Entry!U54</f>
        <v>1000</v>
      </c>
      <c r="V80" s="20">
        <f>Data_Entry!V54</f>
        <v>1000</v>
      </c>
      <c r="W80" s="20">
        <f>Data_Entry!W54</f>
        <v>0</v>
      </c>
      <c r="X80" s="20">
        <f>Data_Entry!X54</f>
        <v>0</v>
      </c>
      <c r="Y80" s="20">
        <f>Data_Entry!Y54</f>
        <v>0</v>
      </c>
      <c r="Z80" s="20">
        <f>Data_Entry!Z54</f>
        <v>0</v>
      </c>
      <c r="AA80" s="20">
        <f>Data_Entry!AA54</f>
        <v>0</v>
      </c>
      <c r="AB80" s="20">
        <f>Data_Entry!AB54</f>
        <v>0</v>
      </c>
      <c r="AC80" s="20">
        <f>Data_Entry!AC54</f>
        <v>0</v>
      </c>
      <c r="AD80" s="20">
        <f>Data_Entry!AD54</f>
        <v>0</v>
      </c>
      <c r="AE80" s="20">
        <f>Data_Entry!AE54</f>
        <v>0</v>
      </c>
      <c r="AF80" s="20">
        <f>Data_Entry!AF54</f>
        <v>0</v>
      </c>
      <c r="AG80" s="20">
        <f>Data_Entry!AG54</f>
        <v>0</v>
      </c>
      <c r="AH80" s="20">
        <f>Data_Entry!AH54</f>
        <v>0</v>
      </c>
      <c r="AI80" s="20">
        <f>Data_Entry!AI54</f>
        <v>0</v>
      </c>
      <c r="AJ80" s="20">
        <f>Data_Entry!AJ54</f>
        <v>0</v>
      </c>
      <c r="AK80" s="20">
        <f>Data_Entry!AK54</f>
        <v>0</v>
      </c>
      <c r="AL80" s="20">
        <f>Data_Entry!AL54</f>
        <v>0</v>
      </c>
      <c r="AM80" s="20">
        <f>Data_Entry!AM54</f>
        <v>0</v>
      </c>
      <c r="AN80" s="20">
        <f>Data_Entry!AN54</f>
        <v>0</v>
      </c>
      <c r="AO80" s="20">
        <f>Data_Entry!AO54</f>
        <v>0</v>
      </c>
      <c r="AP80" s="20">
        <f>Data_Entry!AP54</f>
        <v>0</v>
      </c>
      <c r="AQ80" s="20">
        <f>Data_Entry!AQ54</f>
        <v>0</v>
      </c>
      <c r="AR80" s="20">
        <f>Data_Entry!AR54</f>
        <v>0</v>
      </c>
      <c r="AS80" s="20">
        <f>Data_Entry!AS54</f>
        <v>0</v>
      </c>
      <c r="AT80" s="20">
        <f>Data_Entry!AT54</f>
        <v>0</v>
      </c>
      <c r="AU80" s="17"/>
      <c r="AV80" s="18"/>
    </row>
    <row r="81" spans="1:48" ht="15.75">
      <c r="A81" s="5">
        <f t="shared" si="14"/>
        <v>81</v>
      </c>
      <c r="B81" s="34" t="s">
        <v>112</v>
      </c>
      <c r="C81" s="33"/>
      <c r="D81" s="17"/>
      <c r="E81" s="17"/>
      <c r="F81" s="17"/>
      <c r="G81" s="42">
        <f aca="true" t="shared" si="18" ref="G81:V81">SUM(G79:G80)</f>
        <v>0</v>
      </c>
      <c r="H81" s="42">
        <f t="shared" si="18"/>
        <v>0</v>
      </c>
      <c r="I81" s="42">
        <f t="shared" si="18"/>
        <v>0</v>
      </c>
      <c r="J81" s="42">
        <f t="shared" si="18"/>
        <v>0</v>
      </c>
      <c r="K81" s="42">
        <f t="shared" si="18"/>
        <v>0</v>
      </c>
      <c r="L81" s="42">
        <f t="shared" si="18"/>
        <v>0</v>
      </c>
      <c r="M81" s="42">
        <f t="shared" si="18"/>
        <v>1001000</v>
      </c>
      <c r="N81" s="42">
        <f t="shared" si="18"/>
        <v>1000</v>
      </c>
      <c r="O81" s="42">
        <f t="shared" si="18"/>
        <v>1000</v>
      </c>
      <c r="P81" s="42">
        <f t="shared" si="18"/>
        <v>1000</v>
      </c>
      <c r="Q81" s="42">
        <f t="shared" si="18"/>
        <v>1000</v>
      </c>
      <c r="R81" s="42">
        <f t="shared" si="18"/>
        <v>1000</v>
      </c>
      <c r="S81" s="42">
        <f t="shared" si="18"/>
        <v>1000</v>
      </c>
      <c r="T81" s="42">
        <f t="shared" si="18"/>
        <v>1000</v>
      </c>
      <c r="U81" s="42">
        <f t="shared" si="18"/>
        <v>1000</v>
      </c>
      <c r="V81" s="42">
        <f t="shared" si="18"/>
        <v>1000</v>
      </c>
      <c r="W81" s="42">
        <f aca="true" t="shared" si="19" ref="W81:AL81">SUM(W79:W80)</f>
        <v>0</v>
      </c>
      <c r="X81" s="42">
        <f t="shared" si="19"/>
        <v>0</v>
      </c>
      <c r="Y81" s="42">
        <f t="shared" si="19"/>
        <v>0</v>
      </c>
      <c r="Z81" s="42">
        <f t="shared" si="19"/>
        <v>0</v>
      </c>
      <c r="AA81" s="42">
        <f t="shared" si="19"/>
        <v>0</v>
      </c>
      <c r="AB81" s="42">
        <f t="shared" si="19"/>
        <v>0</v>
      </c>
      <c r="AC81" s="42">
        <f t="shared" si="19"/>
        <v>0</v>
      </c>
      <c r="AD81" s="42">
        <f t="shared" si="19"/>
        <v>0</v>
      </c>
      <c r="AE81" s="42">
        <f t="shared" si="19"/>
        <v>0</v>
      </c>
      <c r="AF81" s="42">
        <f t="shared" si="19"/>
        <v>0</v>
      </c>
      <c r="AG81" s="42">
        <f t="shared" si="19"/>
        <v>0</v>
      </c>
      <c r="AH81" s="42">
        <f t="shared" si="19"/>
        <v>0</v>
      </c>
      <c r="AI81" s="42">
        <f t="shared" si="19"/>
        <v>0</v>
      </c>
      <c r="AJ81" s="42">
        <f t="shared" si="19"/>
        <v>0</v>
      </c>
      <c r="AK81" s="42">
        <f t="shared" si="19"/>
        <v>0</v>
      </c>
      <c r="AL81" s="42">
        <f t="shared" si="19"/>
        <v>0</v>
      </c>
      <c r="AM81" s="42">
        <f aca="true" t="shared" si="20" ref="AM81:AT81">SUM(AM79:AM80)</f>
        <v>0</v>
      </c>
      <c r="AN81" s="42">
        <f t="shared" si="20"/>
        <v>0</v>
      </c>
      <c r="AO81" s="42">
        <f t="shared" si="20"/>
        <v>0</v>
      </c>
      <c r="AP81" s="42">
        <f t="shared" si="20"/>
        <v>0</v>
      </c>
      <c r="AQ81" s="42">
        <f t="shared" si="20"/>
        <v>0</v>
      </c>
      <c r="AR81" s="42">
        <f t="shared" si="20"/>
        <v>0</v>
      </c>
      <c r="AS81" s="42">
        <f t="shared" si="20"/>
        <v>0</v>
      </c>
      <c r="AT81" s="42">
        <f t="shared" si="20"/>
        <v>0</v>
      </c>
      <c r="AU81" s="17"/>
      <c r="AV81" s="18"/>
    </row>
    <row r="82" spans="1:48" ht="15.75">
      <c r="A82" s="5">
        <f aca="true" t="shared" si="21" ref="A82:A98">A81+1</f>
        <v>82</v>
      </c>
      <c r="B82" s="32" t="s">
        <v>113</v>
      </c>
      <c r="C82" s="33"/>
      <c r="D82" s="33"/>
      <c r="E82" s="17"/>
      <c r="F82" s="42">
        <f>NPV(AV115,G81:P81)</f>
        <v>514947.4246369489</v>
      </c>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8"/>
    </row>
    <row r="83" spans="1:48" ht="15.75">
      <c r="A83" s="5">
        <f t="shared" si="21"/>
        <v>83</v>
      </c>
      <c r="B83" s="32" t="s">
        <v>114</v>
      </c>
      <c r="C83" s="32"/>
      <c r="D83" s="32"/>
      <c r="E83" s="17"/>
      <c r="F83" s="42">
        <f>PMT(AV115,F86,-F82)/F84</f>
        <v>15.944695960097528</v>
      </c>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8"/>
    </row>
    <row r="84" spans="1:48" ht="15.75">
      <c r="A84" s="5">
        <f t="shared" si="21"/>
        <v>84</v>
      </c>
      <c r="B84" s="49" t="s">
        <v>115</v>
      </c>
      <c r="C84" s="49"/>
      <c r="D84" s="49"/>
      <c r="E84" s="17"/>
      <c r="F84" s="42">
        <f>8760*F85</f>
        <v>5256</v>
      </c>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8"/>
    </row>
    <row r="85" spans="1:48" ht="15.75">
      <c r="A85" s="5">
        <f t="shared" si="21"/>
        <v>85</v>
      </c>
      <c r="B85" s="32" t="s">
        <v>89</v>
      </c>
      <c r="C85" s="32"/>
      <c r="D85" s="46"/>
      <c r="E85" s="17"/>
      <c r="F85" s="50">
        <f>Data_Entry!F55</f>
        <v>0.6</v>
      </c>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8"/>
    </row>
    <row r="86" spans="1:48" ht="15.75">
      <c r="A86" s="5">
        <f t="shared" si="21"/>
        <v>86</v>
      </c>
      <c r="B86" s="32" t="s">
        <v>90</v>
      </c>
      <c r="C86" s="32"/>
      <c r="D86" s="46"/>
      <c r="E86" s="17"/>
      <c r="F86" s="51">
        <f>Data_Entry!F56</f>
        <v>10</v>
      </c>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8"/>
    </row>
    <row r="87" spans="1:48" ht="15.75">
      <c r="A87" s="5">
        <f t="shared" si="21"/>
        <v>87</v>
      </c>
      <c r="B87" s="32" t="s">
        <v>91</v>
      </c>
      <c r="C87" s="32"/>
      <c r="D87" s="32"/>
      <c r="E87" s="17"/>
      <c r="F87" s="51">
        <f>Data_Entry!F57</f>
        <v>70</v>
      </c>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8"/>
    </row>
    <row r="88" spans="1:48" ht="15.75">
      <c r="A88" s="5">
        <f t="shared" si="21"/>
        <v>88</v>
      </c>
      <c r="B88" s="32"/>
      <c r="C88" s="32"/>
      <c r="D88" s="46"/>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8"/>
    </row>
    <row r="89" spans="1:48" ht="15.75">
      <c r="A89" s="5">
        <f t="shared" si="21"/>
        <v>89</v>
      </c>
      <c r="B89" s="52" t="s">
        <v>92</v>
      </c>
      <c r="C89" s="38"/>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8"/>
    </row>
    <row r="90" spans="1:48" ht="15.75">
      <c r="A90" s="5">
        <f t="shared" si="21"/>
        <v>90</v>
      </c>
      <c r="B90" s="23"/>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8"/>
    </row>
    <row r="91" spans="1:48" ht="15.75">
      <c r="A91" s="5">
        <f t="shared" si="21"/>
        <v>91</v>
      </c>
      <c r="B91" s="32" t="s">
        <v>80</v>
      </c>
      <c r="C91" s="33"/>
      <c r="D91" s="33"/>
      <c r="E91" s="17"/>
      <c r="F91" s="51">
        <f>Data_Entry!F60</f>
        <v>20</v>
      </c>
      <c r="G91" s="51">
        <f>Data_Entry!G60</f>
        <v>20</v>
      </c>
      <c r="H91" s="51">
        <f>Data_Entry!H60</f>
        <v>20</v>
      </c>
      <c r="I91" s="51">
        <f>Data_Entry!I60</f>
        <v>20</v>
      </c>
      <c r="J91" s="51">
        <f>Data_Entry!J60</f>
        <v>20</v>
      </c>
      <c r="K91" s="51">
        <f>Data_Entry!K60</f>
        <v>20</v>
      </c>
      <c r="L91" s="51">
        <f>Data_Entry!L60</f>
        <v>20</v>
      </c>
      <c r="M91" s="51">
        <f>Data_Entry!M60</f>
        <v>20</v>
      </c>
      <c r="N91" s="51">
        <f>Data_Entry!N60</f>
        <v>20</v>
      </c>
      <c r="O91" s="51">
        <f>Data_Entry!O60</f>
        <v>20</v>
      </c>
      <c r="P91" s="51">
        <f>Data_Entry!P60</f>
        <v>20</v>
      </c>
      <c r="Q91" s="51">
        <f>Data_Entry!Q60</f>
        <v>20</v>
      </c>
      <c r="R91" s="51">
        <f>Data_Entry!R60</f>
        <v>20</v>
      </c>
      <c r="S91" s="51">
        <f>Data_Entry!S60</f>
        <v>20</v>
      </c>
      <c r="T91" s="51">
        <f>Data_Entry!T60</f>
        <v>20</v>
      </c>
      <c r="U91" s="51">
        <f>Data_Entry!U60</f>
        <v>20</v>
      </c>
      <c r="V91" s="51">
        <f>Data_Entry!V60</f>
        <v>20</v>
      </c>
      <c r="W91" s="51">
        <f>Data_Entry!W60</f>
        <v>20</v>
      </c>
      <c r="X91" s="51">
        <f>Data_Entry!X60</f>
        <v>20</v>
      </c>
      <c r="Y91" s="51">
        <f>Data_Entry!Y60</f>
        <v>20</v>
      </c>
      <c r="Z91" s="51">
        <f>Data_Entry!Z60</f>
        <v>20</v>
      </c>
      <c r="AA91" s="51">
        <f>Data_Entry!AA60</f>
        <v>20</v>
      </c>
      <c r="AB91" s="51">
        <f>Data_Entry!AB60</f>
        <v>20</v>
      </c>
      <c r="AC91" s="51">
        <f>Data_Entry!AC60</f>
        <v>20</v>
      </c>
      <c r="AD91" s="51">
        <f>Data_Entry!AD60</f>
        <v>20</v>
      </c>
      <c r="AE91" s="51">
        <f>Data_Entry!AE60</f>
        <v>20</v>
      </c>
      <c r="AF91" s="51">
        <f>Data_Entry!AF60</f>
        <v>20</v>
      </c>
      <c r="AG91" s="51">
        <f>Data_Entry!AG60</f>
        <v>20</v>
      </c>
      <c r="AH91" s="51">
        <f>Data_Entry!AH60</f>
        <v>20</v>
      </c>
      <c r="AI91" s="51">
        <f>Data_Entry!AI60</f>
        <v>20</v>
      </c>
      <c r="AJ91" s="51">
        <f>Data_Entry!AJ60</f>
        <v>20</v>
      </c>
      <c r="AK91" s="51">
        <f>Data_Entry!AK60</f>
        <v>20</v>
      </c>
      <c r="AL91" s="51">
        <f>Data_Entry!AL60</f>
        <v>20</v>
      </c>
      <c r="AM91" s="51">
        <f>Data_Entry!AM60</f>
        <v>20</v>
      </c>
      <c r="AN91" s="51">
        <f>Data_Entry!AN60</f>
        <v>20</v>
      </c>
      <c r="AO91" s="51">
        <f>Data_Entry!AO60</f>
        <v>20</v>
      </c>
      <c r="AP91" s="51">
        <f>Data_Entry!AP60</f>
        <v>20</v>
      </c>
      <c r="AQ91" s="51">
        <f>Data_Entry!AQ60</f>
        <v>20</v>
      </c>
      <c r="AR91" s="51">
        <f>Data_Entry!AR60</f>
        <v>20</v>
      </c>
      <c r="AS91" s="51">
        <f>Data_Entry!AS60</f>
        <v>20</v>
      </c>
      <c r="AT91" s="51">
        <f>Data_Entry!AT60</f>
        <v>20</v>
      </c>
      <c r="AU91" s="21"/>
      <c r="AV91" s="18"/>
    </row>
    <row r="92" spans="1:48" ht="15.75">
      <c r="A92" s="5">
        <f t="shared" si="21"/>
        <v>92</v>
      </c>
      <c r="B92" s="23"/>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8"/>
    </row>
    <row r="93" spans="1:48" ht="15.75">
      <c r="A93" s="5">
        <f t="shared" si="21"/>
        <v>93</v>
      </c>
      <c r="B93" s="32" t="s">
        <v>116</v>
      </c>
      <c r="C93" s="33"/>
      <c r="D93" s="33"/>
      <c r="E93" s="17"/>
      <c r="F93" s="42">
        <f aca="true" t="shared" si="22" ref="F93:AT93">$F$103</f>
        <v>371.66016594084147</v>
      </c>
      <c r="G93" s="42">
        <f t="shared" si="22"/>
        <v>371.66016594084147</v>
      </c>
      <c r="H93" s="42">
        <f t="shared" si="22"/>
        <v>371.66016594084147</v>
      </c>
      <c r="I93" s="42">
        <f t="shared" si="22"/>
        <v>371.66016594084147</v>
      </c>
      <c r="J93" s="42">
        <f t="shared" si="22"/>
        <v>371.66016594084147</v>
      </c>
      <c r="K93" s="42">
        <f t="shared" si="22"/>
        <v>371.66016594084147</v>
      </c>
      <c r="L93" s="42">
        <f t="shared" si="22"/>
        <v>371.66016594084147</v>
      </c>
      <c r="M93" s="42">
        <f t="shared" si="22"/>
        <v>371.66016594084147</v>
      </c>
      <c r="N93" s="42">
        <f t="shared" si="22"/>
        <v>371.66016594084147</v>
      </c>
      <c r="O93" s="42">
        <f t="shared" si="22"/>
        <v>371.66016594084147</v>
      </c>
      <c r="P93" s="42">
        <f t="shared" si="22"/>
        <v>371.66016594084147</v>
      </c>
      <c r="Q93" s="42">
        <f t="shared" si="22"/>
        <v>371.66016594084147</v>
      </c>
      <c r="R93" s="42">
        <f t="shared" si="22"/>
        <v>371.66016594084147</v>
      </c>
      <c r="S93" s="42">
        <f t="shared" si="22"/>
        <v>371.66016594084147</v>
      </c>
      <c r="T93" s="42">
        <f t="shared" si="22"/>
        <v>371.66016594084147</v>
      </c>
      <c r="U93" s="42">
        <f t="shared" si="22"/>
        <v>371.66016594084147</v>
      </c>
      <c r="V93" s="42">
        <f t="shared" si="22"/>
        <v>371.66016594084147</v>
      </c>
      <c r="W93" s="42">
        <f t="shared" si="22"/>
        <v>371.66016594084147</v>
      </c>
      <c r="X93" s="42">
        <f t="shared" si="22"/>
        <v>371.66016594084147</v>
      </c>
      <c r="Y93" s="42">
        <f t="shared" si="22"/>
        <v>371.66016594084147</v>
      </c>
      <c r="Z93" s="42">
        <f t="shared" si="22"/>
        <v>371.66016594084147</v>
      </c>
      <c r="AA93" s="42">
        <f t="shared" si="22"/>
        <v>371.66016594084147</v>
      </c>
      <c r="AB93" s="42">
        <f t="shared" si="22"/>
        <v>371.66016594084147</v>
      </c>
      <c r="AC93" s="42">
        <f t="shared" si="22"/>
        <v>371.66016594084147</v>
      </c>
      <c r="AD93" s="42">
        <f t="shared" si="22"/>
        <v>371.66016594084147</v>
      </c>
      <c r="AE93" s="42">
        <f t="shared" si="22"/>
        <v>371.66016594084147</v>
      </c>
      <c r="AF93" s="42">
        <f t="shared" si="22"/>
        <v>371.66016594084147</v>
      </c>
      <c r="AG93" s="42">
        <f t="shared" si="22"/>
        <v>371.66016594084147</v>
      </c>
      <c r="AH93" s="42">
        <f t="shared" si="22"/>
        <v>371.66016594084147</v>
      </c>
      <c r="AI93" s="42">
        <f t="shared" si="22"/>
        <v>371.66016594084147</v>
      </c>
      <c r="AJ93" s="42">
        <f t="shared" si="22"/>
        <v>371.66016594084147</v>
      </c>
      <c r="AK93" s="42">
        <f t="shared" si="22"/>
        <v>371.66016594084147</v>
      </c>
      <c r="AL93" s="42">
        <f t="shared" si="22"/>
        <v>371.66016594084147</v>
      </c>
      <c r="AM93" s="42">
        <f t="shared" si="22"/>
        <v>371.66016594084147</v>
      </c>
      <c r="AN93" s="42">
        <f t="shared" si="22"/>
        <v>371.66016594084147</v>
      </c>
      <c r="AO93" s="42">
        <f t="shared" si="22"/>
        <v>371.66016594084147</v>
      </c>
      <c r="AP93" s="42">
        <f t="shared" si="22"/>
        <v>371.66016594084147</v>
      </c>
      <c r="AQ93" s="42">
        <f t="shared" si="22"/>
        <v>371.66016594084147</v>
      </c>
      <c r="AR93" s="42">
        <f t="shared" si="22"/>
        <v>371.66016594084147</v>
      </c>
      <c r="AS93" s="42">
        <f t="shared" si="22"/>
        <v>371.66016594084147</v>
      </c>
      <c r="AT93" s="42">
        <f t="shared" si="22"/>
        <v>371.66016594084147</v>
      </c>
      <c r="AU93" s="21"/>
      <c r="AV93" s="18"/>
    </row>
    <row r="94" spans="1:48" ht="15.75">
      <c r="A94" s="5">
        <f t="shared" si="21"/>
        <v>94</v>
      </c>
      <c r="B94" s="23"/>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8"/>
    </row>
    <row r="95" spans="1:48" ht="15.75">
      <c r="A95" s="5">
        <f t="shared" si="21"/>
        <v>95</v>
      </c>
      <c r="B95" s="43" t="s">
        <v>93</v>
      </c>
      <c r="C95" s="44"/>
      <c r="D95" s="44"/>
      <c r="E95" s="44"/>
      <c r="F95" s="44"/>
      <c r="G95" s="44"/>
      <c r="H95" s="17"/>
      <c r="I95" s="17"/>
      <c r="J95" s="17"/>
      <c r="K95" s="17"/>
      <c r="L95" s="17"/>
      <c r="M95" s="17"/>
      <c r="N95" s="17"/>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18"/>
    </row>
    <row r="96" spans="1:48" ht="15.75">
      <c r="A96" s="5">
        <f t="shared" si="21"/>
        <v>96</v>
      </c>
      <c r="B96" s="23"/>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8"/>
    </row>
    <row r="97" spans="1:48" ht="15.75">
      <c r="A97" s="5">
        <f t="shared" si="21"/>
        <v>97</v>
      </c>
      <c r="B97" s="32" t="s">
        <v>94</v>
      </c>
      <c r="C97" s="33"/>
      <c r="D97" s="17"/>
      <c r="E97" s="21"/>
      <c r="F97" s="17"/>
      <c r="G97" s="51">
        <f>Data_Entry!G63</f>
        <v>0</v>
      </c>
      <c r="H97" s="51">
        <f>Data_Entry!H63</f>
        <v>0</v>
      </c>
      <c r="I97" s="51">
        <f>Data_Entry!I63</f>
        <v>0</v>
      </c>
      <c r="J97" s="51">
        <f>Data_Entry!J63</f>
        <v>0</v>
      </c>
      <c r="K97" s="51">
        <f>Data_Entry!K63</f>
        <v>0</v>
      </c>
      <c r="L97" s="51">
        <f>Data_Entry!L63</f>
        <v>0</v>
      </c>
      <c r="M97" s="51">
        <f>Data_Entry!M63</f>
        <v>0</v>
      </c>
      <c r="N97" s="51">
        <f>Data_Entry!N63</f>
        <v>0</v>
      </c>
      <c r="O97" s="51">
        <f>Data_Entry!O63</f>
        <v>0</v>
      </c>
      <c r="P97" s="51">
        <f>Data_Entry!P63</f>
        <v>0</v>
      </c>
      <c r="Q97" s="51">
        <f>Data_Entry!Q63</f>
        <v>1000</v>
      </c>
      <c r="R97" s="51">
        <f>Data_Entry!R63</f>
        <v>1000</v>
      </c>
      <c r="S97" s="51">
        <f>Data_Entry!S63</f>
        <v>1000</v>
      </c>
      <c r="T97" s="51">
        <f>Data_Entry!T63</f>
        <v>1000</v>
      </c>
      <c r="U97" s="51">
        <f>Data_Entry!U63</f>
        <v>1000</v>
      </c>
      <c r="V97" s="51">
        <f>Data_Entry!V63</f>
        <v>1000</v>
      </c>
      <c r="W97" s="51">
        <f>Data_Entry!W63</f>
        <v>1000</v>
      </c>
      <c r="X97" s="51">
        <f>Data_Entry!X63</f>
        <v>1000</v>
      </c>
      <c r="Y97" s="51">
        <f>Data_Entry!Y63</f>
        <v>1000</v>
      </c>
      <c r="Z97" s="51">
        <f>Data_Entry!Z63</f>
        <v>1000</v>
      </c>
      <c r="AA97" s="51">
        <f>Data_Entry!AA63</f>
        <v>1000</v>
      </c>
      <c r="AB97" s="51">
        <f>Data_Entry!AB63</f>
        <v>1000</v>
      </c>
      <c r="AC97" s="51">
        <f>Data_Entry!AC63</f>
        <v>1000</v>
      </c>
      <c r="AD97" s="51">
        <f>Data_Entry!AD63</f>
        <v>1000</v>
      </c>
      <c r="AE97" s="51">
        <f>Data_Entry!AE63</f>
        <v>1000</v>
      </c>
      <c r="AF97" s="51">
        <f>Data_Entry!AF63</f>
        <v>1000</v>
      </c>
      <c r="AG97" s="51">
        <f>Data_Entry!AG63</f>
        <v>1000</v>
      </c>
      <c r="AH97" s="51">
        <f>Data_Entry!AH63</f>
        <v>1000</v>
      </c>
      <c r="AI97" s="51">
        <f>Data_Entry!AI63</f>
        <v>1000</v>
      </c>
      <c r="AJ97" s="51">
        <f>Data_Entry!AJ63</f>
        <v>1000</v>
      </c>
      <c r="AK97" s="51">
        <f>Data_Entry!AK63</f>
        <v>1000</v>
      </c>
      <c r="AL97" s="51">
        <f>Data_Entry!AL63</f>
        <v>1000</v>
      </c>
      <c r="AM97" s="51">
        <f>Data_Entry!AM63</f>
        <v>1000</v>
      </c>
      <c r="AN97" s="51">
        <f>Data_Entry!AN63</f>
        <v>1000</v>
      </c>
      <c r="AO97" s="51">
        <f>Data_Entry!AO63</f>
        <v>1000</v>
      </c>
      <c r="AP97" s="51">
        <f>Data_Entry!AP63</f>
        <v>1000</v>
      </c>
      <c r="AQ97" s="51">
        <f>Data_Entry!AQ63</f>
        <v>1000</v>
      </c>
      <c r="AR97" s="51">
        <f>Data_Entry!AR63</f>
        <v>1000</v>
      </c>
      <c r="AS97" s="51">
        <f>Data_Entry!AS63</f>
        <v>1000</v>
      </c>
      <c r="AT97" s="51">
        <f>Data_Entry!AT63</f>
        <v>1000</v>
      </c>
      <c r="AU97" s="17"/>
      <c r="AV97" s="18"/>
    </row>
    <row r="98" spans="1:48" ht="15.75">
      <c r="A98" s="5">
        <f t="shared" si="21"/>
        <v>98</v>
      </c>
      <c r="B98" s="32"/>
      <c r="C98" s="33"/>
      <c r="D98" s="33"/>
      <c r="E98" s="17"/>
      <c r="F98" s="17"/>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17"/>
      <c r="AV98" s="18"/>
    </row>
    <row r="99" spans="1:48" ht="15.75">
      <c r="A99" s="5">
        <f aca="true" t="shared" si="23" ref="A99:A113">A98+1</f>
        <v>99</v>
      </c>
      <c r="B99" s="32" t="s">
        <v>117</v>
      </c>
      <c r="C99" s="33"/>
      <c r="D99" s="33"/>
      <c r="E99" s="17"/>
      <c r="F99" s="17"/>
      <c r="G99" s="20">
        <f>Data_Entry!G65</f>
        <v>0</v>
      </c>
      <c r="H99" s="20">
        <f>Data_Entry!H65</f>
        <v>0</v>
      </c>
      <c r="I99" s="20">
        <f>Data_Entry!I65</f>
        <v>0</v>
      </c>
      <c r="J99" s="20">
        <f>Data_Entry!J65</f>
        <v>0</v>
      </c>
      <c r="K99" s="20">
        <f>Data_Entry!K65</f>
        <v>0</v>
      </c>
      <c r="L99" s="20">
        <f>Data_Entry!L65</f>
        <v>0</v>
      </c>
      <c r="M99" s="20">
        <f>Data_Entry!M65</f>
        <v>0</v>
      </c>
      <c r="N99" s="20">
        <f>Data_Entry!N65</f>
        <v>0</v>
      </c>
      <c r="O99" s="20">
        <f>Data_Entry!O65</f>
        <v>0</v>
      </c>
      <c r="P99" s="20">
        <f>Data_Entry!P65</f>
        <v>0</v>
      </c>
      <c r="Q99" s="20">
        <f>Data_Entry!Q65</f>
        <v>0</v>
      </c>
      <c r="R99" s="20">
        <f>Data_Entry!R65</f>
        <v>0</v>
      </c>
      <c r="S99" s="20">
        <f>Data_Entry!S65</f>
        <v>0</v>
      </c>
      <c r="T99" s="20">
        <f>Data_Entry!T65</f>
        <v>0</v>
      </c>
      <c r="U99" s="20">
        <f>Data_Entry!U65</f>
        <v>0</v>
      </c>
      <c r="V99" s="20">
        <f>Data_Entry!V65</f>
        <v>0</v>
      </c>
      <c r="W99" s="20">
        <f>Data_Entry!W65</f>
        <v>0</v>
      </c>
      <c r="X99" s="20">
        <f>Data_Entry!X65</f>
        <v>0</v>
      </c>
      <c r="Y99" s="20">
        <f>Data_Entry!Y65</f>
        <v>0</v>
      </c>
      <c r="Z99" s="20">
        <f>Data_Entry!Z65</f>
        <v>0</v>
      </c>
      <c r="AA99" s="20">
        <f>Data_Entry!AA65</f>
        <v>0</v>
      </c>
      <c r="AB99" s="20">
        <f>Data_Entry!AB65</f>
        <v>0</v>
      </c>
      <c r="AC99" s="20">
        <f>Data_Entry!AC65</f>
        <v>0</v>
      </c>
      <c r="AD99" s="20">
        <f>Data_Entry!AD65</f>
        <v>0</v>
      </c>
      <c r="AE99" s="20">
        <f>Data_Entry!AE65</f>
        <v>0</v>
      </c>
      <c r="AF99" s="20">
        <f>Data_Entry!AF65</f>
        <v>0</v>
      </c>
      <c r="AG99" s="20">
        <f>Data_Entry!AG65</f>
        <v>0</v>
      </c>
      <c r="AH99" s="20">
        <f>Data_Entry!AH65</f>
        <v>0</v>
      </c>
      <c r="AI99" s="20">
        <f>Data_Entry!AI65</f>
        <v>0</v>
      </c>
      <c r="AJ99" s="20">
        <f>Data_Entry!AJ65</f>
        <v>0</v>
      </c>
      <c r="AK99" s="20">
        <f>Data_Entry!AK65</f>
        <v>0</v>
      </c>
      <c r="AL99" s="20">
        <f>Data_Entry!AL65</f>
        <v>0</v>
      </c>
      <c r="AM99" s="20">
        <f>Data_Entry!AM65</f>
        <v>0</v>
      </c>
      <c r="AN99" s="20">
        <f>Data_Entry!AN65</f>
        <v>0</v>
      </c>
      <c r="AO99" s="20">
        <f>Data_Entry!AO65</f>
        <v>0</v>
      </c>
      <c r="AP99" s="20">
        <f>Data_Entry!AP65</f>
        <v>0</v>
      </c>
      <c r="AQ99" s="20">
        <f>Data_Entry!AQ65</f>
        <v>0</v>
      </c>
      <c r="AR99" s="20">
        <f>Data_Entry!AR65</f>
        <v>0</v>
      </c>
      <c r="AS99" s="20">
        <f>Data_Entry!AS65</f>
        <v>0</v>
      </c>
      <c r="AT99" s="20">
        <f>Data_Entry!AT65</f>
        <v>0</v>
      </c>
      <c r="AU99" s="53"/>
      <c r="AV99" s="54"/>
    </row>
    <row r="100" spans="1:48" ht="15.75">
      <c r="A100" s="5">
        <f t="shared" si="23"/>
        <v>100</v>
      </c>
      <c r="B100" s="32" t="s">
        <v>96</v>
      </c>
      <c r="C100" s="33"/>
      <c r="D100" s="17"/>
      <c r="E100" s="17"/>
      <c r="F100" s="17"/>
      <c r="G100" s="20">
        <f>Data_Entry!G66</f>
        <v>0</v>
      </c>
      <c r="H100" s="20">
        <f>Data_Entry!H66</f>
        <v>0</v>
      </c>
      <c r="I100" s="20">
        <f>Data_Entry!I66</f>
        <v>0</v>
      </c>
      <c r="J100" s="20">
        <f>Data_Entry!J66</f>
        <v>0</v>
      </c>
      <c r="K100" s="20">
        <f>Data_Entry!K66</f>
        <v>0</v>
      </c>
      <c r="L100" s="20">
        <f>Data_Entry!L66</f>
        <v>0</v>
      </c>
      <c r="M100" s="20">
        <f>Data_Entry!M66</f>
        <v>0</v>
      </c>
      <c r="N100" s="20">
        <f>Data_Entry!N66</f>
        <v>0</v>
      </c>
      <c r="O100" s="20">
        <f>Data_Entry!O66</f>
        <v>0</v>
      </c>
      <c r="P100" s="20">
        <f>Data_Entry!P66</f>
        <v>0</v>
      </c>
      <c r="Q100" s="20">
        <f>Data_Entry!Q66</f>
        <v>0</v>
      </c>
      <c r="R100" s="20">
        <f>Data_Entry!R66</f>
        <v>0</v>
      </c>
      <c r="S100" s="20">
        <f>Data_Entry!S66</f>
        <v>0</v>
      </c>
      <c r="T100" s="20">
        <f>Data_Entry!T66</f>
        <v>0</v>
      </c>
      <c r="U100" s="20">
        <f>Data_Entry!U66</f>
        <v>0</v>
      </c>
      <c r="V100" s="20">
        <f>Data_Entry!V66</f>
        <v>0</v>
      </c>
      <c r="W100" s="20">
        <f>Data_Entry!W66</f>
        <v>0</v>
      </c>
      <c r="X100" s="20">
        <f>Data_Entry!X66</f>
        <v>0</v>
      </c>
      <c r="Y100" s="20">
        <f>Data_Entry!Y66</f>
        <v>0</v>
      </c>
      <c r="Z100" s="20">
        <f>Data_Entry!Z66</f>
        <v>0</v>
      </c>
      <c r="AA100" s="20">
        <f>Data_Entry!AA66</f>
        <v>0</v>
      </c>
      <c r="AB100" s="20">
        <f>Data_Entry!AB66</f>
        <v>0</v>
      </c>
      <c r="AC100" s="20">
        <f>Data_Entry!AC66</f>
        <v>0</v>
      </c>
      <c r="AD100" s="20">
        <f>Data_Entry!AD66</f>
        <v>0</v>
      </c>
      <c r="AE100" s="20">
        <f>Data_Entry!AE66</f>
        <v>0</v>
      </c>
      <c r="AF100" s="20">
        <f>Data_Entry!AF66</f>
        <v>0</v>
      </c>
      <c r="AG100" s="20">
        <f>Data_Entry!AG66</f>
        <v>0</v>
      </c>
      <c r="AH100" s="20">
        <f>Data_Entry!AH66</f>
        <v>0</v>
      </c>
      <c r="AI100" s="20">
        <f>Data_Entry!AI66</f>
        <v>0</v>
      </c>
      <c r="AJ100" s="20">
        <f>Data_Entry!AJ66</f>
        <v>0</v>
      </c>
      <c r="AK100" s="20">
        <f>Data_Entry!AK66</f>
        <v>0</v>
      </c>
      <c r="AL100" s="20">
        <f>Data_Entry!AL66</f>
        <v>0</v>
      </c>
      <c r="AM100" s="20">
        <f>Data_Entry!AM66</f>
        <v>0</v>
      </c>
      <c r="AN100" s="20">
        <f>Data_Entry!AN66</f>
        <v>0</v>
      </c>
      <c r="AO100" s="20">
        <f>Data_Entry!AO66</f>
        <v>0</v>
      </c>
      <c r="AP100" s="20">
        <f>Data_Entry!AP66</f>
        <v>0</v>
      </c>
      <c r="AQ100" s="20">
        <f>Data_Entry!AQ66</f>
        <v>0</v>
      </c>
      <c r="AR100" s="20">
        <f>Data_Entry!AR66</f>
        <v>0</v>
      </c>
      <c r="AS100" s="20">
        <f>Data_Entry!AS66</f>
        <v>0</v>
      </c>
      <c r="AT100" s="20">
        <f>Data_Entry!AT66</f>
        <v>0</v>
      </c>
      <c r="AU100" s="17"/>
      <c r="AV100" s="18"/>
    </row>
    <row r="101" spans="1:48" ht="15.75">
      <c r="A101" s="5">
        <f t="shared" si="23"/>
        <v>101</v>
      </c>
      <c r="B101" s="32" t="s">
        <v>118</v>
      </c>
      <c r="C101" s="33"/>
      <c r="D101" s="17"/>
      <c r="E101" s="17"/>
      <c r="F101" s="17"/>
      <c r="G101" s="22">
        <f aca="true" t="shared" si="24" ref="G101:V101">SUM(G97:G100)</f>
        <v>0</v>
      </c>
      <c r="H101" s="22">
        <f t="shared" si="24"/>
        <v>0</v>
      </c>
      <c r="I101" s="22">
        <f t="shared" si="24"/>
        <v>0</v>
      </c>
      <c r="J101" s="22">
        <f t="shared" si="24"/>
        <v>0</v>
      </c>
      <c r="K101" s="22">
        <f t="shared" si="24"/>
        <v>0</v>
      </c>
      <c r="L101" s="22">
        <f t="shared" si="24"/>
        <v>0</v>
      </c>
      <c r="M101" s="22">
        <f t="shared" si="24"/>
        <v>0</v>
      </c>
      <c r="N101" s="22">
        <f t="shared" si="24"/>
        <v>0</v>
      </c>
      <c r="O101" s="22">
        <f t="shared" si="24"/>
        <v>0</v>
      </c>
      <c r="P101" s="22">
        <f t="shared" si="24"/>
        <v>0</v>
      </c>
      <c r="Q101" s="22">
        <f t="shared" si="24"/>
        <v>1000</v>
      </c>
      <c r="R101" s="22">
        <f t="shared" si="24"/>
        <v>1000</v>
      </c>
      <c r="S101" s="22">
        <f t="shared" si="24"/>
        <v>1000</v>
      </c>
      <c r="T101" s="22">
        <f t="shared" si="24"/>
        <v>1000</v>
      </c>
      <c r="U101" s="22">
        <f t="shared" si="24"/>
        <v>1000</v>
      </c>
      <c r="V101" s="22">
        <f t="shared" si="24"/>
        <v>1000</v>
      </c>
      <c r="W101" s="22">
        <f aca="true" t="shared" si="25" ref="W101:AL101">SUM(W97:W100)</f>
        <v>1000</v>
      </c>
      <c r="X101" s="22">
        <f t="shared" si="25"/>
        <v>1000</v>
      </c>
      <c r="Y101" s="22">
        <f t="shared" si="25"/>
        <v>1000</v>
      </c>
      <c r="Z101" s="22">
        <f t="shared" si="25"/>
        <v>1000</v>
      </c>
      <c r="AA101" s="22">
        <f t="shared" si="25"/>
        <v>1000</v>
      </c>
      <c r="AB101" s="22">
        <f t="shared" si="25"/>
        <v>1000</v>
      </c>
      <c r="AC101" s="22">
        <f t="shared" si="25"/>
        <v>1000</v>
      </c>
      <c r="AD101" s="22">
        <f t="shared" si="25"/>
        <v>1000</v>
      </c>
      <c r="AE101" s="22">
        <f t="shared" si="25"/>
        <v>1000</v>
      </c>
      <c r="AF101" s="22">
        <f t="shared" si="25"/>
        <v>1000</v>
      </c>
      <c r="AG101" s="22">
        <f t="shared" si="25"/>
        <v>1000</v>
      </c>
      <c r="AH101" s="22">
        <f t="shared" si="25"/>
        <v>1000</v>
      </c>
      <c r="AI101" s="22">
        <f t="shared" si="25"/>
        <v>1000</v>
      </c>
      <c r="AJ101" s="22">
        <f t="shared" si="25"/>
        <v>1000</v>
      </c>
      <c r="AK101" s="22">
        <f t="shared" si="25"/>
        <v>1000</v>
      </c>
      <c r="AL101" s="22">
        <f t="shared" si="25"/>
        <v>1000</v>
      </c>
      <c r="AM101" s="22">
        <f aca="true" t="shared" si="26" ref="AM101:AT101">SUM(AM97:AM100)</f>
        <v>1000</v>
      </c>
      <c r="AN101" s="22">
        <f t="shared" si="26"/>
        <v>1000</v>
      </c>
      <c r="AO101" s="22">
        <f t="shared" si="26"/>
        <v>1000</v>
      </c>
      <c r="AP101" s="22">
        <f t="shared" si="26"/>
        <v>1000</v>
      </c>
      <c r="AQ101" s="22">
        <f t="shared" si="26"/>
        <v>1000</v>
      </c>
      <c r="AR101" s="22">
        <f t="shared" si="26"/>
        <v>1000</v>
      </c>
      <c r="AS101" s="22">
        <f t="shared" si="26"/>
        <v>1000</v>
      </c>
      <c r="AT101" s="22">
        <f t="shared" si="26"/>
        <v>1000</v>
      </c>
      <c r="AU101" s="17"/>
      <c r="AV101" s="18"/>
    </row>
    <row r="102" spans="1:48" ht="15.75">
      <c r="A102" s="5">
        <f t="shared" si="23"/>
        <v>102</v>
      </c>
      <c r="B102" s="32" t="s">
        <v>119</v>
      </c>
      <c r="C102" s="33"/>
      <c r="D102" s="33"/>
      <c r="E102" s="17"/>
      <c r="F102" s="42">
        <f>NPV(AV115,G101:AT101)</f>
        <v>3634.4836127735125</v>
      </c>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8"/>
    </row>
    <row r="103" spans="1:48" ht="15.75">
      <c r="A103" s="5">
        <f t="shared" si="23"/>
        <v>103</v>
      </c>
      <c r="B103" s="32" t="s">
        <v>120</v>
      </c>
      <c r="C103" s="33"/>
      <c r="D103" s="33"/>
      <c r="E103" s="17"/>
      <c r="F103" s="42">
        <f>PMT(AV115,(AT2-F2),-F102)</f>
        <v>371.66016594084147</v>
      </c>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8"/>
    </row>
    <row r="104" spans="1:48" ht="15.75">
      <c r="A104" s="5">
        <f t="shared" si="23"/>
        <v>104</v>
      </c>
      <c r="B104" s="23"/>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8"/>
    </row>
    <row r="105" spans="1:48" ht="15.75">
      <c r="A105" s="5">
        <f t="shared" si="23"/>
        <v>105</v>
      </c>
      <c r="B105" s="39" t="s">
        <v>121</v>
      </c>
      <c r="C105" s="55"/>
      <c r="D105" s="55"/>
      <c r="E105" s="17"/>
      <c r="F105" s="42">
        <f>F102-F74</f>
        <v>707.8670982254248</v>
      </c>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8"/>
    </row>
    <row r="106" spans="1:48" ht="15.75">
      <c r="A106" s="5">
        <f t="shared" si="23"/>
        <v>106</v>
      </c>
      <c r="B106" s="23"/>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8"/>
    </row>
    <row r="107" spans="1:48" ht="15.75">
      <c r="A107" s="5">
        <f t="shared" si="23"/>
        <v>107</v>
      </c>
      <c r="B107" s="37" t="s">
        <v>122</v>
      </c>
      <c r="C107" s="56"/>
      <c r="D107" s="56"/>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57" t="s">
        <v>123</v>
      </c>
      <c r="AV107" s="18"/>
    </row>
    <row r="108" spans="1:48" ht="15.75">
      <c r="A108" s="5">
        <f t="shared" si="23"/>
        <v>108</v>
      </c>
      <c r="B108" s="32" t="s">
        <v>124</v>
      </c>
      <c r="C108" s="33"/>
      <c r="D108" s="33"/>
      <c r="E108" s="17"/>
      <c r="F108" s="17"/>
      <c r="G108" s="42">
        <f>G112-G111</f>
        <v>54150.39999999991</v>
      </c>
      <c r="H108" s="42">
        <f>H112-G113</f>
        <v>26610.799999999814</v>
      </c>
      <c r="I108" s="42">
        <f aca="true" t="shared" si="27" ref="I108:X108">I112-H113</f>
        <v>52292.799999999814</v>
      </c>
      <c r="J108" s="42">
        <f t="shared" si="27"/>
        <v>154092</v>
      </c>
      <c r="K108" s="42">
        <f t="shared" si="27"/>
        <v>50435.200000000186</v>
      </c>
      <c r="L108" s="42">
        <f t="shared" si="27"/>
        <v>198025.6000000001</v>
      </c>
      <c r="M108" s="42">
        <f t="shared" si="27"/>
        <v>0</v>
      </c>
      <c r="N108" s="42">
        <f t="shared" si="27"/>
        <v>47648.799999999814</v>
      </c>
      <c r="O108" s="42">
        <f t="shared" si="27"/>
        <v>46720</v>
      </c>
      <c r="P108" s="42">
        <f t="shared" si="27"/>
        <v>45791.200000000186</v>
      </c>
      <c r="Q108" s="42">
        <f t="shared" si="27"/>
        <v>44862.39999999991</v>
      </c>
      <c r="R108" s="42">
        <f t="shared" si="27"/>
        <v>43933.60000000009</v>
      </c>
      <c r="S108" s="42">
        <f t="shared" si="27"/>
        <v>43004.80000000005</v>
      </c>
      <c r="T108" s="42">
        <f t="shared" si="27"/>
        <v>42076</v>
      </c>
      <c r="U108" s="42">
        <f t="shared" si="27"/>
        <v>41147.19999999995</v>
      </c>
      <c r="V108" s="42">
        <f t="shared" si="27"/>
        <v>40218.39999999991</v>
      </c>
      <c r="W108" s="42">
        <f t="shared" si="27"/>
        <v>39289.60000000009</v>
      </c>
      <c r="X108" s="42">
        <f t="shared" si="27"/>
        <v>38360.80000000005</v>
      </c>
      <c r="Y108" s="42">
        <f aca="true" t="shared" si="28" ref="Y108:AN108">Y112-X113</f>
        <v>37432</v>
      </c>
      <c r="Z108" s="42">
        <f t="shared" si="28"/>
        <v>36503.19999999995</v>
      </c>
      <c r="AA108" s="42">
        <f t="shared" si="28"/>
        <v>35574.39999999991</v>
      </c>
      <c r="AB108" s="42">
        <f t="shared" si="28"/>
        <v>34645.60000000009</v>
      </c>
      <c r="AC108" s="42">
        <f t="shared" si="28"/>
        <v>33716.80000000005</v>
      </c>
      <c r="AD108" s="42">
        <f t="shared" si="28"/>
        <v>32788</v>
      </c>
      <c r="AE108" s="42">
        <f t="shared" si="28"/>
        <v>31859.199999999953</v>
      </c>
      <c r="AF108" s="42">
        <f t="shared" si="28"/>
        <v>30930.400000000023</v>
      </c>
      <c r="AG108" s="42">
        <f t="shared" si="28"/>
        <v>30001.599999999977</v>
      </c>
      <c r="AH108" s="42">
        <f t="shared" si="28"/>
        <v>29072.800000000047</v>
      </c>
      <c r="AI108" s="42">
        <f t="shared" si="28"/>
        <v>28144</v>
      </c>
      <c r="AJ108" s="42">
        <f t="shared" si="28"/>
        <v>27215.199999999953</v>
      </c>
      <c r="AK108" s="42">
        <f t="shared" si="28"/>
        <v>26286.400000000023</v>
      </c>
      <c r="AL108" s="42">
        <f t="shared" si="28"/>
        <v>25357.599999999977</v>
      </c>
      <c r="AM108" s="42">
        <f t="shared" si="28"/>
        <v>24428.79999999999</v>
      </c>
      <c r="AN108" s="42">
        <f t="shared" si="28"/>
        <v>23500</v>
      </c>
      <c r="AO108" s="42">
        <f aca="true" t="shared" si="29" ref="AO108:AT108">AO112-AN113</f>
        <v>23500</v>
      </c>
      <c r="AP108" s="42">
        <f t="shared" si="29"/>
        <v>23500</v>
      </c>
      <c r="AQ108" s="42">
        <f t="shared" si="29"/>
        <v>0</v>
      </c>
      <c r="AR108" s="42">
        <f t="shared" si="29"/>
        <v>0</v>
      </c>
      <c r="AS108" s="42">
        <f t="shared" si="29"/>
        <v>0</v>
      </c>
      <c r="AT108" s="42">
        <f t="shared" si="29"/>
        <v>11750</v>
      </c>
      <c r="AU108" s="42">
        <f>SUM(G108:AT108)</f>
        <v>1554865.5999999999</v>
      </c>
      <c r="AV108" s="18"/>
    </row>
    <row r="109" spans="1:48" ht="15.75">
      <c r="A109" s="5">
        <f t="shared" si="23"/>
        <v>109</v>
      </c>
      <c r="B109" s="23"/>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8"/>
    </row>
    <row r="110" spans="1:48" ht="15.75">
      <c r="A110" s="5">
        <f t="shared" si="23"/>
        <v>110</v>
      </c>
      <c r="B110" s="34" t="s">
        <v>125</v>
      </c>
      <c r="C110" s="33"/>
      <c r="D110" s="17"/>
      <c r="E110" s="21"/>
      <c r="F110" s="42">
        <f>+G115+G114-G111+G113</f>
        <v>54150.39999999991</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18"/>
    </row>
    <row r="111" spans="1:48" ht="15.75">
      <c r="A111" s="5">
        <f t="shared" si="23"/>
        <v>111</v>
      </c>
      <c r="B111" s="34" t="s">
        <v>126</v>
      </c>
      <c r="C111" s="33"/>
      <c r="D111" s="17"/>
      <c r="E111" s="17"/>
      <c r="F111" s="21"/>
      <c r="G111" s="42">
        <f aca="true" t="shared" si="30" ref="G111:V111">G6*G54</f>
        <v>3160000</v>
      </c>
      <c r="H111" s="42">
        <f t="shared" si="30"/>
        <v>3160000</v>
      </c>
      <c r="I111" s="42">
        <f t="shared" si="30"/>
        <v>3160000</v>
      </c>
      <c r="J111" s="42">
        <f t="shared" si="30"/>
        <v>3160000</v>
      </c>
      <c r="K111" s="42">
        <f t="shared" si="30"/>
        <v>3160000</v>
      </c>
      <c r="L111" s="42">
        <f t="shared" si="30"/>
        <v>3160000</v>
      </c>
      <c r="M111" s="42">
        <f t="shared" si="30"/>
        <v>3160000</v>
      </c>
      <c r="N111" s="42">
        <f t="shared" si="30"/>
        <v>3160000</v>
      </c>
      <c r="O111" s="42">
        <f t="shared" si="30"/>
        <v>3160000</v>
      </c>
      <c r="P111" s="42">
        <f t="shared" si="30"/>
        <v>3160000</v>
      </c>
      <c r="Q111" s="42">
        <f t="shared" si="30"/>
        <v>3160000</v>
      </c>
      <c r="R111" s="42">
        <f t="shared" si="30"/>
        <v>3160000</v>
      </c>
      <c r="S111" s="42">
        <f t="shared" si="30"/>
        <v>3160000</v>
      </c>
      <c r="T111" s="42">
        <f t="shared" si="30"/>
        <v>3160000</v>
      </c>
      <c r="U111" s="42">
        <f t="shared" si="30"/>
        <v>3160000</v>
      </c>
      <c r="V111" s="42">
        <f t="shared" si="30"/>
        <v>3160000</v>
      </c>
      <c r="W111" s="42">
        <f aca="true" t="shared" si="31" ref="W111:AL111">W6*W54</f>
        <v>3160000</v>
      </c>
      <c r="X111" s="42">
        <f t="shared" si="31"/>
        <v>3160000</v>
      </c>
      <c r="Y111" s="42">
        <f t="shared" si="31"/>
        <v>3160000</v>
      </c>
      <c r="Z111" s="42">
        <f t="shared" si="31"/>
        <v>3160000</v>
      </c>
      <c r="AA111" s="42">
        <f t="shared" si="31"/>
        <v>3160000</v>
      </c>
      <c r="AB111" s="42">
        <f t="shared" si="31"/>
        <v>3160000</v>
      </c>
      <c r="AC111" s="42">
        <f t="shared" si="31"/>
        <v>3160000</v>
      </c>
      <c r="AD111" s="42">
        <f t="shared" si="31"/>
        <v>3160000</v>
      </c>
      <c r="AE111" s="42">
        <f t="shared" si="31"/>
        <v>3160000</v>
      </c>
      <c r="AF111" s="42">
        <f t="shared" si="31"/>
        <v>3160000</v>
      </c>
      <c r="AG111" s="42">
        <f t="shared" si="31"/>
        <v>3160000</v>
      </c>
      <c r="AH111" s="42">
        <f t="shared" si="31"/>
        <v>3160000</v>
      </c>
      <c r="AI111" s="42">
        <f t="shared" si="31"/>
        <v>3160000</v>
      </c>
      <c r="AJ111" s="42">
        <f t="shared" si="31"/>
        <v>3160000</v>
      </c>
      <c r="AK111" s="42">
        <f t="shared" si="31"/>
        <v>3160000</v>
      </c>
      <c r="AL111" s="42">
        <f t="shared" si="31"/>
        <v>3160000</v>
      </c>
      <c r="AM111" s="42">
        <f aca="true" t="shared" si="32" ref="AM111:AT111">AM6*AM54</f>
        <v>3160000</v>
      </c>
      <c r="AN111" s="42">
        <f t="shared" si="32"/>
        <v>3160000</v>
      </c>
      <c r="AO111" s="42">
        <f t="shared" si="32"/>
        <v>3160000</v>
      </c>
      <c r="AP111" s="42">
        <f t="shared" si="32"/>
        <v>3160000</v>
      </c>
      <c r="AQ111" s="42">
        <f t="shared" si="32"/>
        <v>3160000</v>
      </c>
      <c r="AR111" s="42">
        <f t="shared" si="32"/>
        <v>3160000</v>
      </c>
      <c r="AS111" s="42">
        <f t="shared" si="32"/>
        <v>3160000</v>
      </c>
      <c r="AT111" s="42">
        <f t="shared" si="32"/>
        <v>3160000</v>
      </c>
      <c r="AU111" s="17"/>
      <c r="AV111" s="18"/>
    </row>
    <row r="112" spans="1:48" ht="15.75">
      <c r="A112" s="5">
        <f t="shared" si="23"/>
        <v>112</v>
      </c>
      <c r="B112" s="34" t="s">
        <v>127</v>
      </c>
      <c r="C112" s="33"/>
      <c r="D112" s="17"/>
      <c r="E112" s="21"/>
      <c r="F112" s="21"/>
      <c r="G112" s="42">
        <f>SUM(G113:G115)</f>
        <v>3214150.4</v>
      </c>
      <c r="H112" s="42">
        <f aca="true" t="shared" si="33" ref="H112:W112">SUM(H113:H115)</f>
        <v>3107610.8</v>
      </c>
      <c r="I112" s="42">
        <f t="shared" si="33"/>
        <v>3093792.8</v>
      </c>
      <c r="J112" s="42">
        <f t="shared" si="33"/>
        <v>3116592</v>
      </c>
      <c r="K112" s="42">
        <f t="shared" si="33"/>
        <v>2775935.2</v>
      </c>
      <c r="L112" s="42">
        <f t="shared" si="33"/>
        <v>2844525.6</v>
      </c>
      <c r="M112" s="42">
        <f t="shared" si="33"/>
        <v>2330500</v>
      </c>
      <c r="N112" s="42">
        <f t="shared" si="33"/>
        <v>2378148.8</v>
      </c>
      <c r="O112" s="42">
        <f t="shared" si="33"/>
        <v>2298220</v>
      </c>
      <c r="P112" s="42">
        <f t="shared" si="33"/>
        <v>2218291.2</v>
      </c>
      <c r="Q112" s="42">
        <f t="shared" si="33"/>
        <v>2138362.4</v>
      </c>
      <c r="R112" s="42">
        <f t="shared" si="33"/>
        <v>2058433.6</v>
      </c>
      <c r="S112" s="42">
        <f t="shared" si="33"/>
        <v>1978504.8</v>
      </c>
      <c r="T112" s="42">
        <f t="shared" si="33"/>
        <v>1898576</v>
      </c>
      <c r="U112" s="42">
        <f t="shared" si="33"/>
        <v>1818647.2</v>
      </c>
      <c r="V112" s="42">
        <f t="shared" si="33"/>
        <v>1738718.4</v>
      </c>
      <c r="W112" s="42">
        <f t="shared" si="33"/>
        <v>1658789.6</v>
      </c>
      <c r="X112" s="42">
        <f aca="true" t="shared" si="34" ref="X112:AM112">SUM(X113:X115)</f>
        <v>1578860.8</v>
      </c>
      <c r="Y112" s="42">
        <f t="shared" si="34"/>
        <v>1498932</v>
      </c>
      <c r="Z112" s="42">
        <f t="shared" si="34"/>
        <v>1419003.2</v>
      </c>
      <c r="AA112" s="42">
        <f t="shared" si="34"/>
        <v>1339074.4</v>
      </c>
      <c r="AB112" s="42">
        <f t="shared" si="34"/>
        <v>1259145.6</v>
      </c>
      <c r="AC112" s="42">
        <f t="shared" si="34"/>
        <v>1179216.8</v>
      </c>
      <c r="AD112" s="42">
        <f t="shared" si="34"/>
        <v>1099288</v>
      </c>
      <c r="AE112" s="42">
        <f t="shared" si="34"/>
        <v>1019359.2</v>
      </c>
      <c r="AF112" s="42">
        <f t="shared" si="34"/>
        <v>939430.4</v>
      </c>
      <c r="AG112" s="42">
        <f t="shared" si="34"/>
        <v>859501.6</v>
      </c>
      <c r="AH112" s="42">
        <f t="shared" si="34"/>
        <v>779572.8</v>
      </c>
      <c r="AI112" s="42">
        <f t="shared" si="34"/>
        <v>699644</v>
      </c>
      <c r="AJ112" s="42">
        <f t="shared" si="34"/>
        <v>619715.2</v>
      </c>
      <c r="AK112" s="42">
        <f t="shared" si="34"/>
        <v>539786.4</v>
      </c>
      <c r="AL112" s="42">
        <f t="shared" si="34"/>
        <v>459857.6</v>
      </c>
      <c r="AM112" s="42">
        <f t="shared" si="34"/>
        <v>379928.8</v>
      </c>
      <c r="AN112" s="42">
        <f aca="true" t="shared" si="35" ref="AN112:AT112">SUM(AN113:AN115)</f>
        <v>300000</v>
      </c>
      <c r="AO112" s="42">
        <f t="shared" si="35"/>
        <v>221000</v>
      </c>
      <c r="AP112" s="42">
        <f t="shared" si="35"/>
        <v>142000</v>
      </c>
      <c r="AQ112" s="42">
        <f t="shared" si="35"/>
        <v>39500</v>
      </c>
      <c r="AR112" s="42">
        <f t="shared" si="35"/>
        <v>39500</v>
      </c>
      <c r="AS112" s="42">
        <f t="shared" si="35"/>
        <v>39500</v>
      </c>
      <c r="AT112" s="42">
        <f t="shared" si="35"/>
        <v>51250</v>
      </c>
      <c r="AU112" s="21"/>
      <c r="AV112" s="18"/>
    </row>
    <row r="113" spans="1:48" ht="15.75">
      <c r="A113" s="5">
        <f t="shared" si="23"/>
        <v>113</v>
      </c>
      <c r="B113" s="34" t="s">
        <v>126</v>
      </c>
      <c r="C113" s="33"/>
      <c r="D113" s="17"/>
      <c r="E113" s="17"/>
      <c r="F113" s="17"/>
      <c r="G113" s="22">
        <f aca="true" t="shared" si="36" ref="G113:V113">G8*G56</f>
        <v>3081000</v>
      </c>
      <c r="H113" s="22">
        <f t="shared" si="36"/>
        <v>3041500</v>
      </c>
      <c r="I113" s="22">
        <f t="shared" si="36"/>
        <v>2962500</v>
      </c>
      <c r="J113" s="22">
        <f t="shared" si="36"/>
        <v>2725500</v>
      </c>
      <c r="K113" s="22">
        <f t="shared" si="36"/>
        <v>2646500</v>
      </c>
      <c r="L113" s="22">
        <f t="shared" si="36"/>
        <v>2330500</v>
      </c>
      <c r="M113" s="22">
        <f t="shared" si="36"/>
        <v>2330500</v>
      </c>
      <c r="N113" s="22">
        <f t="shared" si="36"/>
        <v>2251500</v>
      </c>
      <c r="O113" s="22">
        <f t="shared" si="36"/>
        <v>2172500</v>
      </c>
      <c r="P113" s="22">
        <f t="shared" si="36"/>
        <v>2093500</v>
      </c>
      <c r="Q113" s="22">
        <f t="shared" si="36"/>
        <v>2014500</v>
      </c>
      <c r="R113" s="22">
        <f t="shared" si="36"/>
        <v>1935500</v>
      </c>
      <c r="S113" s="22">
        <f t="shared" si="36"/>
        <v>1856500</v>
      </c>
      <c r="T113" s="22">
        <f t="shared" si="36"/>
        <v>1777500</v>
      </c>
      <c r="U113" s="22">
        <f t="shared" si="36"/>
        <v>1698500</v>
      </c>
      <c r="V113" s="22">
        <f t="shared" si="36"/>
        <v>1619500</v>
      </c>
      <c r="W113" s="22">
        <f aca="true" t="shared" si="37" ref="W113:AL113">W8*W56</f>
        <v>1540500</v>
      </c>
      <c r="X113" s="22">
        <f t="shared" si="37"/>
        <v>1461500</v>
      </c>
      <c r="Y113" s="22">
        <f t="shared" si="37"/>
        <v>1382500</v>
      </c>
      <c r="Z113" s="22">
        <f t="shared" si="37"/>
        <v>1303500</v>
      </c>
      <c r="AA113" s="22">
        <f t="shared" si="37"/>
        <v>1224500</v>
      </c>
      <c r="AB113" s="22">
        <f t="shared" si="37"/>
        <v>1145500</v>
      </c>
      <c r="AC113" s="22">
        <f t="shared" si="37"/>
        <v>1066500</v>
      </c>
      <c r="AD113" s="22">
        <f t="shared" si="37"/>
        <v>987500</v>
      </c>
      <c r="AE113" s="22">
        <f t="shared" si="37"/>
        <v>908500</v>
      </c>
      <c r="AF113" s="22">
        <f t="shared" si="37"/>
        <v>829500</v>
      </c>
      <c r="AG113" s="22">
        <f t="shared" si="37"/>
        <v>750500</v>
      </c>
      <c r="AH113" s="22">
        <f t="shared" si="37"/>
        <v>671500</v>
      </c>
      <c r="AI113" s="22">
        <f t="shared" si="37"/>
        <v>592500</v>
      </c>
      <c r="AJ113" s="22">
        <f t="shared" si="37"/>
        <v>513500</v>
      </c>
      <c r="AK113" s="22">
        <f t="shared" si="37"/>
        <v>434500</v>
      </c>
      <c r="AL113" s="22">
        <f t="shared" si="37"/>
        <v>355500</v>
      </c>
      <c r="AM113" s="22">
        <f aca="true" t="shared" si="38" ref="AM113:AT113">AM8*AM56</f>
        <v>276500</v>
      </c>
      <c r="AN113" s="22">
        <f t="shared" si="38"/>
        <v>197500</v>
      </c>
      <c r="AO113" s="22">
        <f t="shared" si="38"/>
        <v>118500</v>
      </c>
      <c r="AP113" s="22">
        <f t="shared" si="38"/>
        <v>39500</v>
      </c>
      <c r="AQ113" s="22">
        <f t="shared" si="38"/>
        <v>39500</v>
      </c>
      <c r="AR113" s="22">
        <f t="shared" si="38"/>
        <v>39500</v>
      </c>
      <c r="AS113" s="22">
        <f t="shared" si="38"/>
        <v>39500</v>
      </c>
      <c r="AT113" s="22">
        <f t="shared" si="38"/>
        <v>0</v>
      </c>
      <c r="AU113" s="17"/>
      <c r="AV113" s="18"/>
    </row>
    <row r="114" spans="1:48" ht="15.75">
      <c r="A114" s="5">
        <f aca="true" t="shared" si="39" ref="A114:A129">A113+1</f>
        <v>114</v>
      </c>
      <c r="B114" s="34" t="s">
        <v>128</v>
      </c>
      <c r="C114" s="33"/>
      <c r="D114" s="17"/>
      <c r="E114" s="17"/>
      <c r="F114" s="17"/>
      <c r="G114" s="58">
        <f>(G9)*$G$57</f>
        <v>102500</v>
      </c>
      <c r="H114" s="58">
        <f aca="true" t="shared" si="40" ref="H114:W114">(H9)*$G$57</f>
        <v>51250</v>
      </c>
      <c r="I114" s="58">
        <f t="shared" si="40"/>
        <v>102500</v>
      </c>
      <c r="J114" s="58">
        <f t="shared" si="40"/>
        <v>307500</v>
      </c>
      <c r="K114" s="58">
        <f t="shared" si="40"/>
        <v>102500</v>
      </c>
      <c r="L114" s="58">
        <f t="shared" si="40"/>
        <v>410000</v>
      </c>
      <c r="M114" s="58">
        <f t="shared" si="40"/>
        <v>0</v>
      </c>
      <c r="N114" s="58">
        <f t="shared" si="40"/>
        <v>102500</v>
      </c>
      <c r="O114" s="58">
        <f t="shared" si="40"/>
        <v>102500</v>
      </c>
      <c r="P114" s="58">
        <f t="shared" si="40"/>
        <v>102500</v>
      </c>
      <c r="Q114" s="58">
        <f t="shared" si="40"/>
        <v>102500</v>
      </c>
      <c r="R114" s="58">
        <f t="shared" si="40"/>
        <v>102500</v>
      </c>
      <c r="S114" s="58">
        <f t="shared" si="40"/>
        <v>102500</v>
      </c>
      <c r="T114" s="58">
        <f t="shared" si="40"/>
        <v>102500</v>
      </c>
      <c r="U114" s="58">
        <f t="shared" si="40"/>
        <v>102500</v>
      </c>
      <c r="V114" s="58">
        <f t="shared" si="40"/>
        <v>102500</v>
      </c>
      <c r="W114" s="58">
        <f t="shared" si="40"/>
        <v>102500</v>
      </c>
      <c r="X114" s="58">
        <f aca="true" t="shared" si="41" ref="X114:AM114">(X9)*$G$57</f>
        <v>102500</v>
      </c>
      <c r="Y114" s="58">
        <f t="shared" si="41"/>
        <v>102500</v>
      </c>
      <c r="Z114" s="58">
        <f t="shared" si="41"/>
        <v>102500</v>
      </c>
      <c r="AA114" s="58">
        <f t="shared" si="41"/>
        <v>102500</v>
      </c>
      <c r="AB114" s="58">
        <f t="shared" si="41"/>
        <v>102500</v>
      </c>
      <c r="AC114" s="58">
        <f t="shared" si="41"/>
        <v>102500</v>
      </c>
      <c r="AD114" s="58">
        <f t="shared" si="41"/>
        <v>102500</v>
      </c>
      <c r="AE114" s="58">
        <f t="shared" si="41"/>
        <v>102500</v>
      </c>
      <c r="AF114" s="58">
        <f t="shared" si="41"/>
        <v>102500</v>
      </c>
      <c r="AG114" s="58">
        <f t="shared" si="41"/>
        <v>102500</v>
      </c>
      <c r="AH114" s="58">
        <f t="shared" si="41"/>
        <v>102500</v>
      </c>
      <c r="AI114" s="58">
        <f t="shared" si="41"/>
        <v>102500</v>
      </c>
      <c r="AJ114" s="58">
        <f t="shared" si="41"/>
        <v>102500</v>
      </c>
      <c r="AK114" s="58">
        <f t="shared" si="41"/>
        <v>102500</v>
      </c>
      <c r="AL114" s="58">
        <f t="shared" si="41"/>
        <v>102500</v>
      </c>
      <c r="AM114" s="58">
        <f t="shared" si="41"/>
        <v>102500</v>
      </c>
      <c r="AN114" s="58">
        <f aca="true" t="shared" si="42" ref="AN114:AT114">(AN9)*$G$57</f>
        <v>102500</v>
      </c>
      <c r="AO114" s="58">
        <f t="shared" si="42"/>
        <v>102500</v>
      </c>
      <c r="AP114" s="58">
        <f t="shared" si="42"/>
        <v>102500</v>
      </c>
      <c r="AQ114" s="58">
        <f t="shared" si="42"/>
        <v>0</v>
      </c>
      <c r="AR114" s="58">
        <f t="shared" si="42"/>
        <v>0</v>
      </c>
      <c r="AS114" s="58">
        <f t="shared" si="42"/>
        <v>0</v>
      </c>
      <c r="AT114" s="58">
        <f t="shared" si="42"/>
        <v>51250</v>
      </c>
      <c r="AU114" s="17"/>
      <c r="AV114" s="18"/>
    </row>
    <row r="115" spans="1:48" ht="15.75">
      <c r="A115" s="5">
        <f t="shared" si="39"/>
        <v>115</v>
      </c>
      <c r="B115" s="32" t="s">
        <v>129</v>
      </c>
      <c r="C115" s="32"/>
      <c r="D115" s="32"/>
      <c r="E115" s="17"/>
      <c r="F115" s="17"/>
      <c r="G115" s="58">
        <f>IF($AT2-G2-$G$27&gt;0,($AT2-G2-$G$27)*$G$39*G9,0)</f>
        <v>30650.399999999998</v>
      </c>
      <c r="H115" s="58">
        <f aca="true" t="shared" si="43" ref="H115:W115">IF($AT2-H2-$G$27&gt;0,($AT2-H2-$G$27)*$G$39*H9,0)</f>
        <v>14860.8</v>
      </c>
      <c r="I115" s="58">
        <f t="shared" si="43"/>
        <v>28792.8</v>
      </c>
      <c r="J115" s="58">
        <f t="shared" si="43"/>
        <v>83591.99999999999</v>
      </c>
      <c r="K115" s="58">
        <f t="shared" si="43"/>
        <v>26935.199999999997</v>
      </c>
      <c r="L115" s="58">
        <f t="shared" si="43"/>
        <v>104025.59999999999</v>
      </c>
      <c r="M115" s="58">
        <f t="shared" si="43"/>
        <v>0</v>
      </c>
      <c r="N115" s="58">
        <f t="shared" si="43"/>
        <v>24148.8</v>
      </c>
      <c r="O115" s="58">
        <f t="shared" si="43"/>
        <v>23220</v>
      </c>
      <c r="P115" s="58">
        <f t="shared" si="43"/>
        <v>22291.2</v>
      </c>
      <c r="Q115" s="58">
        <f t="shared" si="43"/>
        <v>21362.399999999998</v>
      </c>
      <c r="R115" s="58">
        <f t="shared" si="43"/>
        <v>20433.6</v>
      </c>
      <c r="S115" s="58">
        <f t="shared" si="43"/>
        <v>19504.8</v>
      </c>
      <c r="T115" s="58">
        <f t="shared" si="43"/>
        <v>18576</v>
      </c>
      <c r="U115" s="58">
        <f t="shared" si="43"/>
        <v>17647.199999999997</v>
      </c>
      <c r="V115" s="58">
        <f t="shared" si="43"/>
        <v>16718.399999999998</v>
      </c>
      <c r="W115" s="58">
        <f t="shared" si="43"/>
        <v>15789.6</v>
      </c>
      <c r="X115" s="58">
        <f aca="true" t="shared" si="44" ref="X115:AM115">IF($AT2-X2-$G$27&gt;0,($AT2-X2-$G$27)*$G$39*X9,0)</f>
        <v>14860.8</v>
      </c>
      <c r="Y115" s="58">
        <f t="shared" si="44"/>
        <v>13931.999999999998</v>
      </c>
      <c r="Z115" s="58">
        <f t="shared" si="44"/>
        <v>13003.199999999999</v>
      </c>
      <c r="AA115" s="58">
        <f t="shared" si="44"/>
        <v>12074.4</v>
      </c>
      <c r="AB115" s="58">
        <f t="shared" si="44"/>
        <v>11145.6</v>
      </c>
      <c r="AC115" s="58">
        <f t="shared" si="44"/>
        <v>10216.8</v>
      </c>
      <c r="AD115" s="58">
        <f t="shared" si="44"/>
        <v>9288</v>
      </c>
      <c r="AE115" s="58">
        <f t="shared" si="44"/>
        <v>8359.199999999999</v>
      </c>
      <c r="AF115" s="58">
        <f t="shared" si="44"/>
        <v>7430.4</v>
      </c>
      <c r="AG115" s="58">
        <f t="shared" si="44"/>
        <v>6501.599999999999</v>
      </c>
      <c r="AH115" s="58">
        <f t="shared" si="44"/>
        <v>5572.8</v>
      </c>
      <c r="AI115" s="58">
        <f t="shared" si="44"/>
        <v>4644</v>
      </c>
      <c r="AJ115" s="58">
        <f t="shared" si="44"/>
        <v>3715.2</v>
      </c>
      <c r="AK115" s="58">
        <f t="shared" si="44"/>
        <v>2786.4</v>
      </c>
      <c r="AL115" s="58">
        <f t="shared" si="44"/>
        <v>1857.6</v>
      </c>
      <c r="AM115" s="58">
        <f t="shared" si="44"/>
        <v>928.8</v>
      </c>
      <c r="AN115" s="58">
        <f aca="true" t="shared" si="45" ref="AN115:AT115">IF($AT2-AN2-$G$27&gt;0,($AT2-AN2-$G$27)*$G$39*AN9,0)</f>
        <v>0</v>
      </c>
      <c r="AO115" s="58">
        <f t="shared" si="45"/>
        <v>0</v>
      </c>
      <c r="AP115" s="58">
        <f t="shared" si="45"/>
        <v>0</v>
      </c>
      <c r="AQ115" s="58">
        <f t="shared" si="45"/>
        <v>0</v>
      </c>
      <c r="AR115" s="58">
        <f t="shared" si="45"/>
        <v>0</v>
      </c>
      <c r="AS115" s="58">
        <f t="shared" si="45"/>
        <v>0</v>
      </c>
      <c r="AT115" s="58">
        <f t="shared" si="45"/>
        <v>0</v>
      </c>
      <c r="AU115" s="21"/>
      <c r="AV115" s="50">
        <f>Data_Entry!G67</f>
        <v>0.1</v>
      </c>
    </row>
    <row r="116" spans="1:48" ht="15.75">
      <c r="A116" s="5">
        <f t="shared" si="39"/>
        <v>116</v>
      </c>
      <c r="B116" s="17"/>
      <c r="C116" s="17"/>
      <c r="D116" s="17"/>
      <c r="E116" s="17"/>
      <c r="F116" s="46"/>
      <c r="G116" s="46"/>
      <c r="H116" s="46"/>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59"/>
    </row>
    <row r="117" spans="1:48" ht="15.75">
      <c r="A117" s="5">
        <f t="shared" si="39"/>
        <v>117</v>
      </c>
      <c r="B117" s="52" t="s">
        <v>130</v>
      </c>
      <c r="C117" s="38"/>
      <c r="D117" s="38"/>
      <c r="E117" s="38"/>
      <c r="F117" s="38"/>
      <c r="G117" s="38"/>
      <c r="H117" s="38"/>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42"/>
      <c r="AU117" s="57" t="s">
        <v>131</v>
      </c>
      <c r="AV117" s="18"/>
    </row>
    <row r="118" spans="1:48" ht="15.75">
      <c r="A118" s="5">
        <f t="shared" si="39"/>
        <v>118</v>
      </c>
      <c r="B118" s="32" t="s">
        <v>132</v>
      </c>
      <c r="C118" s="33"/>
      <c r="D118" s="33"/>
      <c r="E118" s="17"/>
      <c r="F118" s="21"/>
      <c r="G118" s="42">
        <f>+G124-G120</f>
        <v>218874.27163237822</v>
      </c>
      <c r="H118" s="42">
        <f aca="true" t="shared" si="46" ref="H118:W118">+H124-H120</f>
        <v>328311.4074485677</v>
      </c>
      <c r="I118" s="42">
        <f t="shared" si="46"/>
        <v>547185.6790809459</v>
      </c>
      <c r="J118" s="42">
        <f t="shared" si="46"/>
        <v>1203808.4939780815</v>
      </c>
      <c r="K118" s="42">
        <f t="shared" si="46"/>
        <v>1422682.7656104597</v>
      </c>
      <c r="L118" s="42">
        <f t="shared" si="46"/>
        <v>2298179.852139974</v>
      </c>
      <c r="M118" s="42">
        <f t="shared" si="46"/>
        <v>2298179.852139974</v>
      </c>
      <c r="N118" s="42">
        <f t="shared" si="46"/>
        <v>2517054.123772352</v>
      </c>
      <c r="O118" s="42">
        <f t="shared" si="46"/>
        <v>2735928.3954047295</v>
      </c>
      <c r="P118" s="42">
        <f t="shared" si="46"/>
        <v>2954802.6670371084</v>
      </c>
      <c r="Q118" s="42">
        <f t="shared" si="46"/>
        <v>3173676.938669487</v>
      </c>
      <c r="R118" s="42">
        <f t="shared" si="46"/>
        <v>3392551.210301865</v>
      </c>
      <c r="S118" s="42">
        <f t="shared" si="46"/>
        <v>3611425.481934244</v>
      </c>
      <c r="T118" s="42">
        <f t="shared" si="46"/>
        <v>3830299.753566622</v>
      </c>
      <c r="U118" s="42">
        <f t="shared" si="46"/>
        <v>4049174.0251990017</v>
      </c>
      <c r="V118" s="42">
        <f t="shared" si="46"/>
        <v>4268048.296831379</v>
      </c>
      <c r="W118" s="42">
        <f t="shared" si="46"/>
        <v>4486922.568463759</v>
      </c>
      <c r="X118" s="42">
        <f aca="true" t="shared" si="47" ref="X118:AM118">+X124-X120</f>
        <v>4705796.840096135</v>
      </c>
      <c r="Y118" s="42">
        <f t="shared" si="47"/>
        <v>4924671.111728514</v>
      </c>
      <c r="Z118" s="42">
        <f t="shared" si="47"/>
        <v>5143545.383360892</v>
      </c>
      <c r="AA118" s="42">
        <f t="shared" si="47"/>
        <v>5362419.654993271</v>
      </c>
      <c r="AB118" s="42">
        <f t="shared" si="47"/>
        <v>5581293.926625649</v>
      </c>
      <c r="AC118" s="42">
        <f t="shared" si="47"/>
        <v>5800168.198258028</v>
      </c>
      <c r="AD118" s="42">
        <f t="shared" si="47"/>
        <v>6019042.469890406</v>
      </c>
      <c r="AE118" s="42">
        <f t="shared" si="47"/>
        <v>6237916.741522787</v>
      </c>
      <c r="AF118" s="42">
        <f t="shared" si="47"/>
        <v>6456791.0131551605</v>
      </c>
      <c r="AG118" s="42">
        <f t="shared" si="47"/>
        <v>6675665.284787541</v>
      </c>
      <c r="AH118" s="42">
        <f t="shared" si="47"/>
        <v>6894539.556419922</v>
      </c>
      <c r="AI118" s="42">
        <f t="shared" si="47"/>
        <v>7113413.828052299</v>
      </c>
      <c r="AJ118" s="42">
        <f t="shared" si="47"/>
        <v>7332288.099684674</v>
      </c>
      <c r="AK118" s="42">
        <f t="shared" si="47"/>
        <v>7551162.371317057</v>
      </c>
      <c r="AL118" s="42">
        <f t="shared" si="47"/>
        <v>7770036.642949434</v>
      </c>
      <c r="AM118" s="42">
        <f t="shared" si="47"/>
        <v>7988910.914581813</v>
      </c>
      <c r="AN118" s="42">
        <f aca="true" t="shared" si="48" ref="AN118:AT118">+AN124-AN120</f>
        <v>8207785.186214192</v>
      </c>
      <c r="AO118" s="42">
        <f t="shared" si="48"/>
        <v>8426659.457846569</v>
      </c>
      <c r="AP118" s="42">
        <f t="shared" si="48"/>
        <v>8645533.729478948</v>
      </c>
      <c r="AQ118" s="42">
        <f t="shared" si="48"/>
        <v>8645533.729478948</v>
      </c>
      <c r="AR118" s="42">
        <f t="shared" si="48"/>
        <v>8645533.729478948</v>
      </c>
      <c r="AS118" s="42">
        <f t="shared" si="48"/>
        <v>8645533.729478948</v>
      </c>
      <c r="AT118" s="42">
        <f t="shared" si="48"/>
        <v>8754970.865295134</v>
      </c>
      <c r="AU118" s="42">
        <f>AU124-AU120</f>
        <v>26525128.372670997</v>
      </c>
      <c r="AV118" s="18"/>
    </row>
    <row r="119" spans="1:48" ht="15.75">
      <c r="A119" s="5">
        <f t="shared" si="39"/>
        <v>119</v>
      </c>
      <c r="B119" s="23"/>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21"/>
      <c r="AV119" s="18"/>
    </row>
    <row r="120" spans="1:48" ht="15.75">
      <c r="A120" s="5">
        <f t="shared" si="39"/>
        <v>120</v>
      </c>
      <c r="B120" s="32" t="s">
        <v>133</v>
      </c>
      <c r="C120" s="33"/>
      <c r="D120" s="33"/>
      <c r="E120" s="17"/>
      <c r="F120" s="17"/>
      <c r="G120" s="22">
        <f>+G122-G121</f>
        <v>600000</v>
      </c>
      <c r="H120" s="22">
        <f aca="true" t="shared" si="49" ref="H120:W120">+H122-H121</f>
        <v>600000</v>
      </c>
      <c r="I120" s="22">
        <f t="shared" si="49"/>
        <v>600000</v>
      </c>
      <c r="J120" s="22">
        <f t="shared" si="49"/>
        <v>600000</v>
      </c>
      <c r="K120" s="22">
        <f t="shared" si="49"/>
        <v>600000</v>
      </c>
      <c r="L120" s="22">
        <f t="shared" si="49"/>
        <v>600000</v>
      </c>
      <c r="M120" s="22">
        <f t="shared" si="49"/>
        <v>600000</v>
      </c>
      <c r="N120" s="22">
        <f t="shared" si="49"/>
        <v>600000</v>
      </c>
      <c r="O120" s="22">
        <f t="shared" si="49"/>
        <v>600000</v>
      </c>
      <c r="P120" s="22">
        <f t="shared" si="49"/>
        <v>600000</v>
      </c>
      <c r="Q120" s="22">
        <f t="shared" si="49"/>
        <v>600000</v>
      </c>
      <c r="R120" s="22">
        <f t="shared" si="49"/>
        <v>600000</v>
      </c>
      <c r="S120" s="22">
        <f t="shared" si="49"/>
        <v>600000</v>
      </c>
      <c r="T120" s="22">
        <f t="shared" si="49"/>
        <v>600000</v>
      </c>
      <c r="U120" s="22">
        <f t="shared" si="49"/>
        <v>600000</v>
      </c>
      <c r="V120" s="22">
        <f t="shared" si="49"/>
        <v>600000</v>
      </c>
      <c r="W120" s="22">
        <f t="shared" si="49"/>
        <v>600000</v>
      </c>
      <c r="X120" s="22">
        <f aca="true" t="shared" si="50" ref="X120:AM120">+X122-X121</f>
        <v>600000</v>
      </c>
      <c r="Y120" s="22">
        <f t="shared" si="50"/>
        <v>600000</v>
      </c>
      <c r="Z120" s="22">
        <f t="shared" si="50"/>
        <v>600000</v>
      </c>
      <c r="AA120" s="22">
        <f t="shared" si="50"/>
        <v>600000</v>
      </c>
      <c r="AB120" s="22">
        <f t="shared" si="50"/>
        <v>600000</v>
      </c>
      <c r="AC120" s="22">
        <f t="shared" si="50"/>
        <v>600000</v>
      </c>
      <c r="AD120" s="22">
        <f t="shared" si="50"/>
        <v>600000</v>
      </c>
      <c r="AE120" s="22">
        <f t="shared" si="50"/>
        <v>600000</v>
      </c>
      <c r="AF120" s="22">
        <f t="shared" si="50"/>
        <v>600000</v>
      </c>
      <c r="AG120" s="22">
        <f t="shared" si="50"/>
        <v>600000</v>
      </c>
      <c r="AH120" s="22">
        <f t="shared" si="50"/>
        <v>600000</v>
      </c>
      <c r="AI120" s="22">
        <f t="shared" si="50"/>
        <v>600000</v>
      </c>
      <c r="AJ120" s="22">
        <f t="shared" si="50"/>
        <v>600000</v>
      </c>
      <c r="AK120" s="22">
        <f t="shared" si="50"/>
        <v>600000</v>
      </c>
      <c r="AL120" s="22">
        <f t="shared" si="50"/>
        <v>600000</v>
      </c>
      <c r="AM120" s="22">
        <f t="shared" si="50"/>
        <v>600000</v>
      </c>
      <c r="AN120" s="22">
        <f aca="true" t="shared" si="51" ref="AN120:AT120">+AN122-AN121</f>
        <v>600000</v>
      </c>
      <c r="AO120" s="22">
        <f t="shared" si="51"/>
        <v>600000</v>
      </c>
      <c r="AP120" s="22">
        <f t="shared" si="51"/>
        <v>600000</v>
      </c>
      <c r="AQ120" s="22">
        <f t="shared" si="51"/>
        <v>600000</v>
      </c>
      <c r="AR120" s="22">
        <f t="shared" si="51"/>
        <v>600000</v>
      </c>
      <c r="AS120" s="22">
        <f t="shared" si="51"/>
        <v>600000</v>
      </c>
      <c r="AT120" s="22">
        <f t="shared" si="51"/>
        <v>600000</v>
      </c>
      <c r="AU120" s="42">
        <f>AU122-AU121</f>
        <v>5867430.431086916</v>
      </c>
      <c r="AV120" s="18"/>
    </row>
    <row r="121" spans="1:48" ht="15.75">
      <c r="A121" s="5">
        <f t="shared" si="39"/>
        <v>121</v>
      </c>
      <c r="B121" s="32" t="s">
        <v>134</v>
      </c>
      <c r="C121" s="32"/>
      <c r="D121" s="17"/>
      <c r="E121" s="17"/>
      <c r="F121" s="17"/>
      <c r="G121" s="22">
        <f>G63*G$6</f>
        <v>200000</v>
      </c>
      <c r="H121" s="22">
        <f aca="true" t="shared" si="52" ref="H121:W121">H63*H$6</f>
        <v>200000</v>
      </c>
      <c r="I121" s="22">
        <f t="shared" si="52"/>
        <v>200000</v>
      </c>
      <c r="J121" s="22">
        <f t="shared" si="52"/>
        <v>200000</v>
      </c>
      <c r="K121" s="22">
        <f t="shared" si="52"/>
        <v>200000</v>
      </c>
      <c r="L121" s="22">
        <f t="shared" si="52"/>
        <v>200000</v>
      </c>
      <c r="M121" s="22">
        <f t="shared" si="52"/>
        <v>200000</v>
      </c>
      <c r="N121" s="22">
        <f t="shared" si="52"/>
        <v>200000</v>
      </c>
      <c r="O121" s="22">
        <f t="shared" si="52"/>
        <v>200000</v>
      </c>
      <c r="P121" s="22">
        <f t="shared" si="52"/>
        <v>200000</v>
      </c>
      <c r="Q121" s="22">
        <f t="shared" si="52"/>
        <v>200000</v>
      </c>
      <c r="R121" s="22">
        <f t="shared" si="52"/>
        <v>200000</v>
      </c>
      <c r="S121" s="22">
        <f t="shared" si="52"/>
        <v>200000</v>
      </c>
      <c r="T121" s="22">
        <f t="shared" si="52"/>
        <v>200000</v>
      </c>
      <c r="U121" s="22">
        <f t="shared" si="52"/>
        <v>200000</v>
      </c>
      <c r="V121" s="22">
        <f t="shared" si="52"/>
        <v>200000</v>
      </c>
      <c r="W121" s="22">
        <f t="shared" si="52"/>
        <v>200000</v>
      </c>
      <c r="X121" s="22">
        <f aca="true" t="shared" si="53" ref="X121:AM121">X63*X$6</f>
        <v>200000</v>
      </c>
      <c r="Y121" s="22">
        <f t="shared" si="53"/>
        <v>200000</v>
      </c>
      <c r="Z121" s="22">
        <f t="shared" si="53"/>
        <v>200000</v>
      </c>
      <c r="AA121" s="22">
        <f t="shared" si="53"/>
        <v>200000</v>
      </c>
      <c r="AB121" s="22">
        <f t="shared" si="53"/>
        <v>200000</v>
      </c>
      <c r="AC121" s="22">
        <f t="shared" si="53"/>
        <v>200000</v>
      </c>
      <c r="AD121" s="22">
        <f t="shared" si="53"/>
        <v>200000</v>
      </c>
      <c r="AE121" s="22">
        <f t="shared" si="53"/>
        <v>200000</v>
      </c>
      <c r="AF121" s="22">
        <f t="shared" si="53"/>
        <v>200000</v>
      </c>
      <c r="AG121" s="22">
        <f t="shared" si="53"/>
        <v>200000</v>
      </c>
      <c r="AH121" s="22">
        <f t="shared" si="53"/>
        <v>200000</v>
      </c>
      <c r="AI121" s="22">
        <f t="shared" si="53"/>
        <v>200000</v>
      </c>
      <c r="AJ121" s="22">
        <f t="shared" si="53"/>
        <v>200000</v>
      </c>
      <c r="AK121" s="22">
        <f t="shared" si="53"/>
        <v>200000</v>
      </c>
      <c r="AL121" s="22">
        <f t="shared" si="53"/>
        <v>200000</v>
      </c>
      <c r="AM121" s="22">
        <f t="shared" si="53"/>
        <v>200000</v>
      </c>
      <c r="AN121" s="22">
        <f aca="true" t="shared" si="54" ref="AN121:AT121">AN63*AN$6</f>
        <v>200000</v>
      </c>
      <c r="AO121" s="22">
        <f t="shared" si="54"/>
        <v>200000</v>
      </c>
      <c r="AP121" s="22">
        <f t="shared" si="54"/>
        <v>200000</v>
      </c>
      <c r="AQ121" s="22">
        <f t="shared" si="54"/>
        <v>200000</v>
      </c>
      <c r="AR121" s="22">
        <f t="shared" si="54"/>
        <v>200000</v>
      </c>
      <c r="AS121" s="22">
        <f t="shared" si="54"/>
        <v>200000</v>
      </c>
      <c r="AT121" s="22">
        <f t="shared" si="54"/>
        <v>200000</v>
      </c>
      <c r="AU121" s="42">
        <f>NPV(AV$115,F121:AT121)</f>
        <v>1955810.1436956385</v>
      </c>
      <c r="AV121" s="18"/>
    </row>
    <row r="122" spans="1:48" ht="15.75">
      <c r="A122" s="5">
        <f t="shared" si="39"/>
        <v>122</v>
      </c>
      <c r="B122" s="32" t="s">
        <v>135</v>
      </c>
      <c r="C122" s="32"/>
      <c r="D122" s="17"/>
      <c r="E122" s="17"/>
      <c r="F122" s="17"/>
      <c r="G122" s="22">
        <f>G91*G$6</f>
        <v>800000</v>
      </c>
      <c r="H122" s="22">
        <f aca="true" t="shared" si="55" ref="H122:W122">H91*H$6</f>
        <v>800000</v>
      </c>
      <c r="I122" s="22">
        <f t="shared" si="55"/>
        <v>800000</v>
      </c>
      <c r="J122" s="22">
        <f t="shared" si="55"/>
        <v>800000</v>
      </c>
      <c r="K122" s="22">
        <f t="shared" si="55"/>
        <v>800000</v>
      </c>
      <c r="L122" s="22">
        <f t="shared" si="55"/>
        <v>800000</v>
      </c>
      <c r="M122" s="22">
        <f t="shared" si="55"/>
        <v>800000</v>
      </c>
      <c r="N122" s="22">
        <f t="shared" si="55"/>
        <v>800000</v>
      </c>
      <c r="O122" s="22">
        <f t="shared" si="55"/>
        <v>800000</v>
      </c>
      <c r="P122" s="22">
        <f t="shared" si="55"/>
        <v>800000</v>
      </c>
      <c r="Q122" s="22">
        <f t="shared" si="55"/>
        <v>800000</v>
      </c>
      <c r="R122" s="22">
        <f t="shared" si="55"/>
        <v>800000</v>
      </c>
      <c r="S122" s="22">
        <f t="shared" si="55"/>
        <v>800000</v>
      </c>
      <c r="T122" s="22">
        <f t="shared" si="55"/>
        <v>800000</v>
      </c>
      <c r="U122" s="22">
        <f t="shared" si="55"/>
        <v>800000</v>
      </c>
      <c r="V122" s="22">
        <f t="shared" si="55"/>
        <v>800000</v>
      </c>
      <c r="W122" s="22">
        <f t="shared" si="55"/>
        <v>800000</v>
      </c>
      <c r="X122" s="22">
        <f aca="true" t="shared" si="56" ref="X122:AM122">X91*X$6</f>
        <v>800000</v>
      </c>
      <c r="Y122" s="22">
        <f t="shared" si="56"/>
        <v>800000</v>
      </c>
      <c r="Z122" s="22">
        <f t="shared" si="56"/>
        <v>800000</v>
      </c>
      <c r="AA122" s="22">
        <f t="shared" si="56"/>
        <v>800000</v>
      </c>
      <c r="AB122" s="22">
        <f t="shared" si="56"/>
        <v>800000</v>
      </c>
      <c r="AC122" s="22">
        <f t="shared" si="56"/>
        <v>800000</v>
      </c>
      <c r="AD122" s="22">
        <f t="shared" si="56"/>
        <v>800000</v>
      </c>
      <c r="AE122" s="22">
        <f t="shared" si="56"/>
        <v>800000</v>
      </c>
      <c r="AF122" s="22">
        <f t="shared" si="56"/>
        <v>800000</v>
      </c>
      <c r="AG122" s="22">
        <f t="shared" si="56"/>
        <v>800000</v>
      </c>
      <c r="AH122" s="22">
        <f t="shared" si="56"/>
        <v>800000</v>
      </c>
      <c r="AI122" s="22">
        <f t="shared" si="56"/>
        <v>800000</v>
      </c>
      <c r="AJ122" s="22">
        <f t="shared" si="56"/>
        <v>800000</v>
      </c>
      <c r="AK122" s="22">
        <f t="shared" si="56"/>
        <v>800000</v>
      </c>
      <c r="AL122" s="22">
        <f t="shared" si="56"/>
        <v>800000</v>
      </c>
      <c r="AM122" s="22">
        <f t="shared" si="56"/>
        <v>800000</v>
      </c>
      <c r="AN122" s="22">
        <f aca="true" t="shared" si="57" ref="AN122:AT122">AN91*AN$6</f>
        <v>800000</v>
      </c>
      <c r="AO122" s="22">
        <f t="shared" si="57"/>
        <v>800000</v>
      </c>
      <c r="AP122" s="22">
        <f t="shared" si="57"/>
        <v>800000</v>
      </c>
      <c r="AQ122" s="22">
        <f t="shared" si="57"/>
        <v>800000</v>
      </c>
      <c r="AR122" s="22">
        <f t="shared" si="57"/>
        <v>800000</v>
      </c>
      <c r="AS122" s="22">
        <f t="shared" si="57"/>
        <v>800000</v>
      </c>
      <c r="AT122" s="22">
        <f t="shared" si="57"/>
        <v>800000</v>
      </c>
      <c r="AU122" s="42">
        <f>NPV(AV$115,F122:AT122)</f>
        <v>7823240.574782554</v>
      </c>
      <c r="AV122" s="18"/>
    </row>
    <row r="123" spans="1:48" ht="15.75">
      <c r="A123" s="5">
        <f t="shared" si="39"/>
        <v>123</v>
      </c>
      <c r="B123" s="23"/>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21"/>
      <c r="AV123" s="18"/>
    </row>
    <row r="124" spans="1:48" ht="15.75">
      <c r="A124" s="5">
        <f t="shared" si="39"/>
        <v>124</v>
      </c>
      <c r="B124" s="32" t="s">
        <v>136</v>
      </c>
      <c r="C124" s="33"/>
      <c r="D124" s="33"/>
      <c r="E124" s="17"/>
      <c r="F124" s="17"/>
      <c r="G124" s="42">
        <f aca="true" t="shared" si="58" ref="G124:V124">+G130+G129+G128-G127-G126-G125</f>
        <v>818874.2716323782</v>
      </c>
      <c r="H124" s="42">
        <f t="shared" si="58"/>
        <v>928311.4074485677</v>
      </c>
      <c r="I124" s="42">
        <f t="shared" si="58"/>
        <v>1147185.679080946</v>
      </c>
      <c r="J124" s="42">
        <f t="shared" si="58"/>
        <v>1803808.4939780815</v>
      </c>
      <c r="K124" s="42">
        <f t="shared" si="58"/>
        <v>2022682.7656104597</v>
      </c>
      <c r="L124" s="42">
        <f t="shared" si="58"/>
        <v>2898179.852139974</v>
      </c>
      <c r="M124" s="42">
        <f t="shared" si="58"/>
        <v>2898179.852139974</v>
      </c>
      <c r="N124" s="42">
        <f t="shared" si="58"/>
        <v>3117054.123772352</v>
      </c>
      <c r="O124" s="42">
        <f t="shared" si="58"/>
        <v>3335928.3954047295</v>
      </c>
      <c r="P124" s="42">
        <f t="shared" si="58"/>
        <v>3554802.6670371084</v>
      </c>
      <c r="Q124" s="42">
        <f t="shared" si="58"/>
        <v>3773676.938669487</v>
      </c>
      <c r="R124" s="42">
        <f t="shared" si="58"/>
        <v>3992551.210301865</v>
      </c>
      <c r="S124" s="42">
        <f t="shared" si="58"/>
        <v>4211425.481934244</v>
      </c>
      <c r="T124" s="42">
        <f t="shared" si="58"/>
        <v>4430299.753566622</v>
      </c>
      <c r="U124" s="42">
        <f t="shared" si="58"/>
        <v>4649174.025199002</v>
      </c>
      <c r="V124" s="42">
        <f t="shared" si="58"/>
        <v>4868048.296831379</v>
      </c>
      <c r="W124" s="42">
        <f aca="true" t="shared" si="59" ref="W124:AL124">+W130+W129+W128-W127-W126-W125</f>
        <v>5086922.568463759</v>
      </c>
      <c r="X124" s="42">
        <f t="shared" si="59"/>
        <v>5305796.840096135</v>
      </c>
      <c r="Y124" s="42">
        <f t="shared" si="59"/>
        <v>5524671.111728514</v>
      </c>
      <c r="Z124" s="42">
        <f t="shared" si="59"/>
        <v>5743545.383360892</v>
      </c>
      <c r="AA124" s="42">
        <f t="shared" si="59"/>
        <v>5962419.654993271</v>
      </c>
      <c r="AB124" s="42">
        <f t="shared" si="59"/>
        <v>6181293.926625649</v>
      </c>
      <c r="AC124" s="42">
        <f t="shared" si="59"/>
        <v>6400168.198258028</v>
      </c>
      <c r="AD124" s="42">
        <f t="shared" si="59"/>
        <v>6619042.469890406</v>
      </c>
      <c r="AE124" s="42">
        <f t="shared" si="59"/>
        <v>6837916.741522787</v>
      </c>
      <c r="AF124" s="42">
        <f t="shared" si="59"/>
        <v>7056791.0131551605</v>
      </c>
      <c r="AG124" s="42">
        <f t="shared" si="59"/>
        <v>7275665.284787541</v>
      </c>
      <c r="AH124" s="42">
        <f t="shared" si="59"/>
        <v>7494539.556419922</v>
      </c>
      <c r="AI124" s="42">
        <f t="shared" si="59"/>
        <v>7713413.828052299</v>
      </c>
      <c r="AJ124" s="42">
        <f t="shared" si="59"/>
        <v>7932288.099684674</v>
      </c>
      <c r="AK124" s="42">
        <f t="shared" si="59"/>
        <v>8151162.371317057</v>
      </c>
      <c r="AL124" s="42">
        <f t="shared" si="59"/>
        <v>8370036.642949434</v>
      </c>
      <c r="AM124" s="42">
        <f aca="true" t="shared" si="60" ref="AM124:AT124">+AM130+AM129+AM128-AM127-AM126-AM125</f>
        <v>8588910.914581813</v>
      </c>
      <c r="AN124" s="42">
        <f t="shared" si="60"/>
        <v>8807785.186214192</v>
      </c>
      <c r="AO124" s="42">
        <f t="shared" si="60"/>
        <v>9026659.457846569</v>
      </c>
      <c r="AP124" s="42">
        <f t="shared" si="60"/>
        <v>9245533.729478948</v>
      </c>
      <c r="AQ124" s="42">
        <f t="shared" si="60"/>
        <v>9245533.729478948</v>
      </c>
      <c r="AR124" s="42">
        <f t="shared" si="60"/>
        <v>9245533.729478948</v>
      </c>
      <c r="AS124" s="42">
        <f t="shared" si="60"/>
        <v>9245533.729478948</v>
      </c>
      <c r="AT124" s="42">
        <f t="shared" si="60"/>
        <v>9354970.865295134</v>
      </c>
      <c r="AU124" s="42">
        <f>AU130+AU129+AU128-AU127-AU126-AU125</f>
        <v>32392558.803757913</v>
      </c>
      <c r="AV124" s="18"/>
    </row>
    <row r="125" spans="1:48" ht="15.75">
      <c r="A125" s="5">
        <f t="shared" si="39"/>
        <v>125</v>
      </c>
      <c r="B125" s="32" t="s">
        <v>137</v>
      </c>
      <c r="C125" s="32"/>
      <c r="D125" s="17"/>
      <c r="E125" s="17"/>
      <c r="F125" s="17"/>
      <c r="G125" s="42">
        <f aca="true" t="shared" si="61" ref="G125:V125">G63*G8</f>
        <v>195000</v>
      </c>
      <c r="H125" s="42">
        <f t="shared" si="61"/>
        <v>192500</v>
      </c>
      <c r="I125" s="42">
        <f t="shared" si="61"/>
        <v>187500</v>
      </c>
      <c r="J125" s="42">
        <f t="shared" si="61"/>
        <v>172500</v>
      </c>
      <c r="K125" s="42">
        <f t="shared" si="61"/>
        <v>167500</v>
      </c>
      <c r="L125" s="42">
        <f t="shared" si="61"/>
        <v>147500</v>
      </c>
      <c r="M125" s="42">
        <f t="shared" si="61"/>
        <v>147500</v>
      </c>
      <c r="N125" s="42">
        <f t="shared" si="61"/>
        <v>142500</v>
      </c>
      <c r="O125" s="42">
        <f t="shared" si="61"/>
        <v>137500</v>
      </c>
      <c r="P125" s="42">
        <f t="shared" si="61"/>
        <v>132500</v>
      </c>
      <c r="Q125" s="42">
        <f t="shared" si="61"/>
        <v>127500</v>
      </c>
      <c r="R125" s="42">
        <f t="shared" si="61"/>
        <v>122500</v>
      </c>
      <c r="S125" s="42">
        <f t="shared" si="61"/>
        <v>117500</v>
      </c>
      <c r="T125" s="42">
        <f t="shared" si="61"/>
        <v>112500</v>
      </c>
      <c r="U125" s="42">
        <f t="shared" si="61"/>
        <v>107500</v>
      </c>
      <c r="V125" s="42">
        <f t="shared" si="61"/>
        <v>102500</v>
      </c>
      <c r="W125" s="42">
        <f aca="true" t="shared" si="62" ref="W125:AL125">W63*W8</f>
        <v>97500</v>
      </c>
      <c r="X125" s="42">
        <f t="shared" si="62"/>
        <v>92500</v>
      </c>
      <c r="Y125" s="42">
        <f t="shared" si="62"/>
        <v>87500</v>
      </c>
      <c r="Z125" s="42">
        <f t="shared" si="62"/>
        <v>82500</v>
      </c>
      <c r="AA125" s="42">
        <f t="shared" si="62"/>
        <v>77500</v>
      </c>
      <c r="AB125" s="42">
        <f t="shared" si="62"/>
        <v>72500</v>
      </c>
      <c r="AC125" s="42">
        <f t="shared" si="62"/>
        <v>67500</v>
      </c>
      <c r="AD125" s="42">
        <f t="shared" si="62"/>
        <v>62500</v>
      </c>
      <c r="AE125" s="42">
        <f t="shared" si="62"/>
        <v>57500</v>
      </c>
      <c r="AF125" s="42">
        <f t="shared" si="62"/>
        <v>52500</v>
      </c>
      <c r="AG125" s="42">
        <f t="shared" si="62"/>
        <v>47500</v>
      </c>
      <c r="AH125" s="42">
        <f t="shared" si="62"/>
        <v>42500</v>
      </c>
      <c r="AI125" s="42">
        <f t="shared" si="62"/>
        <v>37500</v>
      </c>
      <c r="AJ125" s="42">
        <f t="shared" si="62"/>
        <v>32500</v>
      </c>
      <c r="AK125" s="42">
        <f t="shared" si="62"/>
        <v>27500</v>
      </c>
      <c r="AL125" s="42">
        <f t="shared" si="62"/>
        <v>22500</v>
      </c>
      <c r="AM125" s="42">
        <f aca="true" t="shared" si="63" ref="AM125:AT125">AM63*AM8</f>
        <v>17500</v>
      </c>
      <c r="AN125" s="42">
        <f t="shared" si="63"/>
        <v>12500</v>
      </c>
      <c r="AO125" s="42">
        <f t="shared" si="63"/>
        <v>7500</v>
      </c>
      <c r="AP125" s="42">
        <f t="shared" si="63"/>
        <v>2500</v>
      </c>
      <c r="AQ125" s="42">
        <f t="shared" si="63"/>
        <v>2500</v>
      </c>
      <c r="AR125" s="42">
        <f t="shared" si="63"/>
        <v>2500</v>
      </c>
      <c r="AS125" s="42">
        <f t="shared" si="63"/>
        <v>2500</v>
      </c>
      <c r="AT125" s="42">
        <f t="shared" si="63"/>
        <v>0</v>
      </c>
      <c r="AU125" s="42">
        <f aca="true" t="shared" si="64" ref="AU125:AU132">NPV(AV$115,F125:AT125)</f>
        <v>1349865.7315259294</v>
      </c>
      <c r="AV125" s="18"/>
    </row>
    <row r="126" spans="1:48" ht="15.75">
      <c r="A126" s="5">
        <f t="shared" si="39"/>
        <v>126</v>
      </c>
      <c r="B126" s="32" t="s">
        <v>138</v>
      </c>
      <c r="C126" s="32"/>
      <c r="D126" s="32"/>
      <c r="E126" s="17"/>
      <c r="F126" s="17"/>
      <c r="G126" s="42">
        <f>G65*SUM($G$9:G9)</f>
        <v>299951.8064281705</v>
      </c>
      <c r="H126" s="42">
        <f>H65*SUM($G$9:H9)</f>
        <v>449927.7096422557</v>
      </c>
      <c r="I126" s="42">
        <f>I65*SUM($G$9:I9)</f>
        <v>749879.5160704262</v>
      </c>
      <c r="J126" s="42">
        <f>J65*SUM($G$9:J9)</f>
        <v>1649734.9353549376</v>
      </c>
      <c r="K126" s="42">
        <f>K65*SUM($G$9:K9)</f>
        <v>1949686.741783108</v>
      </c>
      <c r="L126" s="42">
        <f>L65*SUM($G$9:L9)</f>
        <v>3149493.9674957898</v>
      </c>
      <c r="M126" s="42">
        <f>M65*SUM($G$9:M9)</f>
        <v>3149493.9674957898</v>
      </c>
      <c r="N126" s="42">
        <f>N65*SUM($G$9:N9)</f>
        <v>3449445.7739239605</v>
      </c>
      <c r="O126" s="42">
        <f>O65*SUM($G$9:O9)</f>
        <v>3749397.580352131</v>
      </c>
      <c r="P126" s="42">
        <f>P65*SUM($G$9:P9)</f>
        <v>4049349.3867803016</v>
      </c>
      <c r="Q126" s="42">
        <f>Q65*SUM($G$9:Q9)</f>
        <v>4349301.193208472</v>
      </c>
      <c r="R126" s="42">
        <f>R65*SUM($G$9:R9)</f>
        <v>4649252.999636643</v>
      </c>
      <c r="S126" s="42">
        <f>S65*SUM($G$9:S9)</f>
        <v>4949204.8060648125</v>
      </c>
      <c r="T126" s="42">
        <f>T65*SUM($G$9:T9)</f>
        <v>5249156.612492983</v>
      </c>
      <c r="U126" s="42">
        <f>U65*SUM($G$9:U9)</f>
        <v>5549108.418921154</v>
      </c>
      <c r="V126" s="42">
        <f>V65*SUM($G$9:V9)</f>
        <v>5849060.225349324</v>
      </c>
      <c r="W126" s="42">
        <f>W65*SUM($G$9:W9)</f>
        <v>6149012.031777495</v>
      </c>
      <c r="X126" s="42">
        <f>X65*SUM($G$9:X9)</f>
        <v>6448963.838205665</v>
      </c>
      <c r="Y126" s="42">
        <f>Y65*SUM($G$9:Y9)</f>
        <v>6748915.644633835</v>
      </c>
      <c r="Z126" s="42">
        <f>Z65*SUM($G$9:Z9)</f>
        <v>7048867.451062006</v>
      </c>
      <c r="AA126" s="42">
        <f>AA65*SUM($G$9:AA9)</f>
        <v>7348819.257490177</v>
      </c>
      <c r="AB126" s="42">
        <f>AB65*SUM($G$9:AB9)</f>
        <v>7648771.0639183475</v>
      </c>
      <c r="AC126" s="42">
        <f>AC65*SUM($G$9:AC9)</f>
        <v>7948722.870346517</v>
      </c>
      <c r="AD126" s="42">
        <f>AD65*SUM($G$9:AD9)</f>
        <v>8248674.676774688</v>
      </c>
      <c r="AE126" s="42">
        <f>AE65*SUM($G$9:AE9)</f>
        <v>8548626.483202858</v>
      </c>
      <c r="AF126" s="42">
        <f>AF65*SUM($G$9:AF9)</f>
        <v>8848578.28963103</v>
      </c>
      <c r="AG126" s="42">
        <f>AG65*SUM($G$9:AG9)</f>
        <v>9148530.0960592</v>
      </c>
      <c r="AH126" s="42">
        <f>AH65*SUM($G$9:AH9)</f>
        <v>9448481.90248737</v>
      </c>
      <c r="AI126" s="42">
        <f>AI65*SUM($G$9:AI9)</f>
        <v>9748433.708915541</v>
      </c>
      <c r="AJ126" s="42">
        <f>AJ65*SUM($G$9:AJ9)</f>
        <v>10048385.51534371</v>
      </c>
      <c r="AK126" s="42">
        <f>AK65*SUM($G$9:AK9)</f>
        <v>10348337.32177188</v>
      </c>
      <c r="AL126" s="42">
        <f>AL65*SUM($G$9:AL9)</f>
        <v>10648289.128200052</v>
      </c>
      <c r="AM126" s="42">
        <f>AM65*SUM($G$9:AM9)</f>
        <v>10948240.934628222</v>
      </c>
      <c r="AN126" s="42">
        <f>AN65*SUM($G$9:AN9)</f>
        <v>11248192.741056392</v>
      </c>
      <c r="AO126" s="42">
        <f>AO65*SUM($G$9:AO9)</f>
        <v>11548144.547484564</v>
      </c>
      <c r="AP126" s="42">
        <f>AP65*SUM($G$9:AP9)</f>
        <v>11848096.353912733</v>
      </c>
      <c r="AQ126" s="42">
        <f>AQ65*SUM($G$9:AQ9)</f>
        <v>11848096.353912733</v>
      </c>
      <c r="AR126" s="42">
        <f>AR65*SUM($G$9:AR9)</f>
        <v>11848096.353912733</v>
      </c>
      <c r="AS126" s="42">
        <f>AS65*SUM($G$9:AS9)</f>
        <v>11848096.353912733</v>
      </c>
      <c r="AT126" s="42">
        <f>AT65*SUM($G$9:AT9)</f>
        <v>11998072.25712682</v>
      </c>
      <c r="AU126" s="42">
        <f t="shared" si="64"/>
        <v>36350824.20507207</v>
      </c>
      <c r="AV126" s="18"/>
    </row>
    <row r="127" spans="1:48" ht="15.75">
      <c r="A127" s="5">
        <f t="shared" si="39"/>
        <v>127</v>
      </c>
      <c r="B127" s="32" t="s">
        <v>139</v>
      </c>
      <c r="C127" s="32"/>
      <c r="D127" s="32"/>
      <c r="E127" s="17"/>
      <c r="F127" s="17"/>
      <c r="G127" s="42">
        <f>$F$83*$G$44*$G$40*SUM($G$9:G9)</f>
        <v>47834.08788029259</v>
      </c>
      <c r="H127" s="42">
        <f>$F$83*$G$44*$G$40*SUM($G$9:H9)</f>
        <v>71751.13182043888</v>
      </c>
      <c r="I127" s="42">
        <f>$F$83*$G$44*$G$40*SUM($G$9:I9)</f>
        <v>119585.21970073147</v>
      </c>
      <c r="J127" s="42">
        <f>$F$83*$G$44*$G$40*SUM($G$9:J9)</f>
        <v>263087.48334160924</v>
      </c>
      <c r="K127" s="42">
        <f>$F$83*$G$44*$G$40*SUM($G$9:K9)</f>
        <v>310921.5712219018</v>
      </c>
      <c r="L127" s="42">
        <f>$F$83*$G$44*$G$40*SUM($G$9:L9)</f>
        <v>502257.92274307215</v>
      </c>
      <c r="M127" s="42">
        <f>$F$83*$G$44*$G$40*SUM($G$9:M9)</f>
        <v>502257.92274307215</v>
      </c>
      <c r="N127" s="42">
        <f>$F$83*$G$44*$G$40*SUM($G$9:N9)</f>
        <v>550092.0106233647</v>
      </c>
      <c r="O127" s="42">
        <f>$F$83*$G$44*$G$40*SUM($G$9:O9)</f>
        <v>597926.0985036573</v>
      </c>
      <c r="P127" s="42">
        <f>$F$83*$G$44*$G$40*SUM($G$9:P9)</f>
        <v>645760.18638395</v>
      </c>
      <c r="Q127" s="42">
        <f>$F$83*$G$44*$G$40*SUM($G$9:Q9)</f>
        <v>693594.2742642425</v>
      </c>
      <c r="R127" s="42">
        <f>$F$83*$G$44*$G$40*SUM($G$9:R9)</f>
        <v>741428.362144535</v>
      </c>
      <c r="S127" s="42">
        <f>$F$83*$G$44*$G$40*SUM($G$9:S9)</f>
        <v>789262.4500248276</v>
      </c>
      <c r="T127" s="42">
        <f>$F$83*$G$44*$G$40*SUM($G$9:T9)</f>
        <v>837096.5379051203</v>
      </c>
      <c r="U127" s="42">
        <f>$F$83*$G$44*$G$40*SUM($G$9:U9)</f>
        <v>884930.6257854128</v>
      </c>
      <c r="V127" s="42">
        <f>$F$83*$G$44*$G$40*SUM($G$9:V9)</f>
        <v>932764.7136657054</v>
      </c>
      <c r="W127" s="42">
        <f>$F$83*$G$44*$G$40*SUM($G$9:W9)</f>
        <v>980598.801545998</v>
      </c>
      <c r="X127" s="42">
        <f>$F$83*$G$44*$G$40*SUM($G$9:X9)</f>
        <v>1028432.8894262906</v>
      </c>
      <c r="Y127" s="42">
        <f>$F$83*$G$44*$G$40*SUM($G$9:Y9)</f>
        <v>1076266.9773065832</v>
      </c>
      <c r="Z127" s="42">
        <f>$F$83*$G$44*$G$40*SUM($G$9:Z9)</f>
        <v>1124101.0651868759</v>
      </c>
      <c r="AA127" s="42">
        <f>$F$83*$G$44*$G$40*SUM($G$9:AA9)</f>
        <v>1171935.1530671683</v>
      </c>
      <c r="AB127" s="42">
        <f>$F$83*$G$44*$G$40*SUM($G$9:AB9)</f>
        <v>1219769.240947461</v>
      </c>
      <c r="AC127" s="42">
        <f>$F$83*$G$44*$G$40*SUM($G$9:AC9)</f>
        <v>1267603.3288277534</v>
      </c>
      <c r="AD127" s="42">
        <f>$F$83*$G$44*$G$40*SUM($G$9:AD9)</f>
        <v>1315437.416708046</v>
      </c>
      <c r="AE127" s="42">
        <f>$F$83*$G$44*$G$40*SUM($G$9:AE9)</f>
        <v>1363271.5045883388</v>
      </c>
      <c r="AF127" s="42">
        <f>$F$83*$G$44*$G$40*SUM($G$9:AF9)</f>
        <v>1411105.5924686312</v>
      </c>
      <c r="AG127" s="42">
        <f>$F$83*$G$44*$G$40*SUM($G$9:AG9)</f>
        <v>1458939.680348924</v>
      </c>
      <c r="AH127" s="42">
        <f>$F$83*$G$44*$G$40*SUM($G$9:AH9)</f>
        <v>1506773.7682292163</v>
      </c>
      <c r="AI127" s="42">
        <f>$F$83*$G$44*$G$40*SUM($G$9:AI9)</f>
        <v>1554607.856109509</v>
      </c>
      <c r="AJ127" s="42">
        <f>$F$83*$G$44*$G$40*SUM($G$9:AJ9)</f>
        <v>1602441.9439898017</v>
      </c>
      <c r="AK127" s="42">
        <f>$F$83*$G$44*$G$40*SUM($G$9:AK9)</f>
        <v>1650276.0318700941</v>
      </c>
      <c r="AL127" s="42">
        <f>$F$83*$G$44*$G$40*SUM($G$9:AL9)</f>
        <v>1698110.1197503868</v>
      </c>
      <c r="AM127" s="42">
        <f>$F$83*$G$44*$G$40*SUM($G$9:AM9)</f>
        <v>1745944.2076306795</v>
      </c>
      <c r="AN127" s="42">
        <f>$F$83*$G$44*$G$40*SUM($G$9:AN9)</f>
        <v>1793778.295510972</v>
      </c>
      <c r="AO127" s="42">
        <f>$F$83*$G$44*$G$40*SUM($G$9:AO9)</f>
        <v>1841612.3833912646</v>
      </c>
      <c r="AP127" s="42">
        <f>$F$83*$G$44*$G$40*SUM($G$9:AP9)</f>
        <v>1889446.471271557</v>
      </c>
      <c r="AQ127" s="42">
        <f>$F$83*$G$44*$G$40*SUM($G$9:AQ9)</f>
        <v>1889446.471271557</v>
      </c>
      <c r="AR127" s="42">
        <f>$F$83*$G$44*$G$40*SUM($G$9:AR9)</f>
        <v>1889446.471271557</v>
      </c>
      <c r="AS127" s="42">
        <f>$F$83*$G$44*$G$40*SUM($G$9:AS9)</f>
        <v>1889446.471271557</v>
      </c>
      <c r="AT127" s="42">
        <f>$F$83*$G$44*$G$40*SUM($G$9:AT9)</f>
        <v>1913363.5152117035</v>
      </c>
      <c r="AU127" s="42">
        <f t="shared" si="64"/>
        <v>5796959.652459627</v>
      </c>
      <c r="AV127" s="18"/>
    </row>
    <row r="128" spans="1:48" ht="15.75">
      <c r="A128" s="5">
        <f t="shared" si="39"/>
        <v>128</v>
      </c>
      <c r="B128" s="32" t="s">
        <v>140</v>
      </c>
      <c r="C128" s="32"/>
      <c r="D128" s="32"/>
      <c r="E128" s="17"/>
      <c r="F128" s="17"/>
      <c r="G128" s="42">
        <f aca="true" t="shared" si="65" ref="G128:V128">G91*G8</f>
        <v>780000</v>
      </c>
      <c r="H128" s="42">
        <f t="shared" si="65"/>
        <v>770000</v>
      </c>
      <c r="I128" s="42">
        <f t="shared" si="65"/>
        <v>750000</v>
      </c>
      <c r="J128" s="42">
        <f t="shared" si="65"/>
        <v>690000</v>
      </c>
      <c r="K128" s="42">
        <f t="shared" si="65"/>
        <v>670000</v>
      </c>
      <c r="L128" s="42">
        <f t="shared" si="65"/>
        <v>590000</v>
      </c>
      <c r="M128" s="42">
        <f t="shared" si="65"/>
        <v>590000</v>
      </c>
      <c r="N128" s="42">
        <f t="shared" si="65"/>
        <v>570000</v>
      </c>
      <c r="O128" s="42">
        <f t="shared" si="65"/>
        <v>550000</v>
      </c>
      <c r="P128" s="42">
        <f t="shared" si="65"/>
        <v>530000</v>
      </c>
      <c r="Q128" s="42">
        <f t="shared" si="65"/>
        <v>510000</v>
      </c>
      <c r="R128" s="42">
        <f t="shared" si="65"/>
        <v>490000</v>
      </c>
      <c r="S128" s="42">
        <f t="shared" si="65"/>
        <v>470000</v>
      </c>
      <c r="T128" s="42">
        <f t="shared" si="65"/>
        <v>450000</v>
      </c>
      <c r="U128" s="42">
        <f t="shared" si="65"/>
        <v>430000</v>
      </c>
      <c r="V128" s="42">
        <f t="shared" si="65"/>
        <v>410000</v>
      </c>
      <c r="W128" s="42">
        <f aca="true" t="shared" si="66" ref="W128:AL128">W91*W8</f>
        <v>390000</v>
      </c>
      <c r="X128" s="42">
        <f t="shared" si="66"/>
        <v>370000</v>
      </c>
      <c r="Y128" s="42">
        <f t="shared" si="66"/>
        <v>350000</v>
      </c>
      <c r="Z128" s="42">
        <f t="shared" si="66"/>
        <v>330000</v>
      </c>
      <c r="AA128" s="42">
        <f t="shared" si="66"/>
        <v>310000</v>
      </c>
      <c r="AB128" s="42">
        <f t="shared" si="66"/>
        <v>290000</v>
      </c>
      <c r="AC128" s="42">
        <f t="shared" si="66"/>
        <v>270000</v>
      </c>
      <c r="AD128" s="42">
        <f t="shared" si="66"/>
        <v>250000</v>
      </c>
      <c r="AE128" s="42">
        <f t="shared" si="66"/>
        <v>230000</v>
      </c>
      <c r="AF128" s="42">
        <f t="shared" si="66"/>
        <v>210000</v>
      </c>
      <c r="AG128" s="42">
        <f t="shared" si="66"/>
        <v>190000</v>
      </c>
      <c r="AH128" s="42">
        <f t="shared" si="66"/>
        <v>170000</v>
      </c>
      <c r="AI128" s="42">
        <f t="shared" si="66"/>
        <v>150000</v>
      </c>
      <c r="AJ128" s="42">
        <f t="shared" si="66"/>
        <v>130000</v>
      </c>
      <c r="AK128" s="42">
        <f t="shared" si="66"/>
        <v>110000</v>
      </c>
      <c r="AL128" s="42">
        <f t="shared" si="66"/>
        <v>90000</v>
      </c>
      <c r="AM128" s="42">
        <f aca="true" t="shared" si="67" ref="AM128:AT128">AM91*AM8</f>
        <v>70000</v>
      </c>
      <c r="AN128" s="42">
        <f t="shared" si="67"/>
        <v>50000</v>
      </c>
      <c r="AO128" s="42">
        <f t="shared" si="67"/>
        <v>30000</v>
      </c>
      <c r="AP128" s="42">
        <f t="shared" si="67"/>
        <v>10000</v>
      </c>
      <c r="AQ128" s="42">
        <f t="shared" si="67"/>
        <v>10000</v>
      </c>
      <c r="AR128" s="42">
        <f t="shared" si="67"/>
        <v>10000</v>
      </c>
      <c r="AS128" s="42">
        <f t="shared" si="67"/>
        <v>10000</v>
      </c>
      <c r="AT128" s="42">
        <f t="shared" si="67"/>
        <v>0</v>
      </c>
      <c r="AU128" s="42">
        <f t="shared" si="64"/>
        <v>5399462.926103718</v>
      </c>
      <c r="AV128" s="18"/>
    </row>
    <row r="129" spans="1:48" ht="15.75">
      <c r="A129" s="5">
        <f t="shared" si="39"/>
        <v>129</v>
      </c>
      <c r="B129" s="32" t="s">
        <v>141</v>
      </c>
      <c r="C129" s="32"/>
      <c r="D129" s="32"/>
      <c r="E129" s="17"/>
      <c r="F129" s="17"/>
      <c r="G129" s="42">
        <f>G93*SUM($G$9:G9)</f>
        <v>371660.1659408415</v>
      </c>
      <c r="H129" s="42">
        <f>H93*SUM($G$9:H9)</f>
        <v>557490.2489112623</v>
      </c>
      <c r="I129" s="42">
        <f>I93*SUM($G$9:I9)</f>
        <v>929150.4148521037</v>
      </c>
      <c r="J129" s="42">
        <f>J93*SUM($G$9:J9)</f>
        <v>2044130.912674628</v>
      </c>
      <c r="K129" s="42">
        <f>K93*SUM($G$9:K9)</f>
        <v>2415791.0786154694</v>
      </c>
      <c r="L129" s="42">
        <f>L93*SUM($G$9:L9)</f>
        <v>3902431.7423788356</v>
      </c>
      <c r="M129" s="42">
        <f>M93*SUM($G$9:M9)</f>
        <v>3902431.7423788356</v>
      </c>
      <c r="N129" s="42">
        <f>N93*SUM($G$9:N9)</f>
        <v>4274091.908319677</v>
      </c>
      <c r="O129" s="42">
        <f>O93*SUM($G$9:O9)</f>
        <v>4645752.074260518</v>
      </c>
      <c r="P129" s="42">
        <f>P93*SUM($G$9:P9)</f>
        <v>5017412.24020136</v>
      </c>
      <c r="Q129" s="42">
        <f>Q93*SUM($G$9:Q9)</f>
        <v>5389072.406142201</v>
      </c>
      <c r="R129" s="42">
        <f>R93*SUM($G$9:R9)</f>
        <v>5760732.572083043</v>
      </c>
      <c r="S129" s="42">
        <f>S93*SUM($G$9:S9)</f>
        <v>6132392.738023885</v>
      </c>
      <c r="T129" s="42">
        <f>T93*SUM($G$9:T9)</f>
        <v>6504052.903964725</v>
      </c>
      <c r="U129" s="42">
        <f>U93*SUM($G$9:U9)</f>
        <v>6875713.069905567</v>
      </c>
      <c r="V129" s="42">
        <f>V93*SUM($G$9:V9)</f>
        <v>7247373.235846409</v>
      </c>
      <c r="W129" s="42">
        <f>W93*SUM($G$9:W9)</f>
        <v>7619033.40178725</v>
      </c>
      <c r="X129" s="42">
        <f>X93*SUM($G$9:X9)</f>
        <v>7990693.567728092</v>
      </c>
      <c r="Y129" s="42">
        <f>Y93*SUM($G$9:Y9)</f>
        <v>8362353.733668933</v>
      </c>
      <c r="Z129" s="42">
        <f>Z93*SUM($G$9:Z9)</f>
        <v>8734013.899609774</v>
      </c>
      <c r="AA129" s="42">
        <f>AA93*SUM($G$9:AA9)</f>
        <v>9105674.065550616</v>
      </c>
      <c r="AB129" s="42">
        <f>AB93*SUM($G$9:AB9)</f>
        <v>9477334.231491458</v>
      </c>
      <c r="AC129" s="42">
        <f>AC93*SUM($G$9:AC9)</f>
        <v>9848994.3974323</v>
      </c>
      <c r="AD129" s="42">
        <f>AD93*SUM($G$9:AD9)</f>
        <v>10220654.563373141</v>
      </c>
      <c r="AE129" s="42">
        <f>AE93*SUM($G$9:AE9)</f>
        <v>10592314.729313983</v>
      </c>
      <c r="AF129" s="42">
        <f>AF93*SUM($G$9:AF9)</f>
        <v>10963974.895254822</v>
      </c>
      <c r="AG129" s="42">
        <f>AG93*SUM($G$9:AG9)</f>
        <v>11335635.061195664</v>
      </c>
      <c r="AH129" s="42">
        <f>AH93*SUM($G$9:AH9)</f>
        <v>11707295.227136506</v>
      </c>
      <c r="AI129" s="42">
        <f>AI93*SUM($G$9:AI9)</f>
        <v>12078955.393077347</v>
      </c>
      <c r="AJ129" s="42">
        <f>AJ93*SUM($G$9:AJ9)</f>
        <v>12450615.55901819</v>
      </c>
      <c r="AK129" s="42">
        <f>AK93*SUM($G$9:AK9)</f>
        <v>12822275.72495903</v>
      </c>
      <c r="AL129" s="42">
        <f>AL93*SUM($G$9:AL9)</f>
        <v>13193935.890899872</v>
      </c>
      <c r="AM129" s="42">
        <f>AM93*SUM($G$9:AM9)</f>
        <v>13565596.056840714</v>
      </c>
      <c r="AN129" s="42">
        <f>AN93*SUM($G$9:AN9)</f>
        <v>13937256.222781556</v>
      </c>
      <c r="AO129" s="42">
        <f>AO93*SUM($G$9:AO9)</f>
        <v>14308916.388722396</v>
      </c>
      <c r="AP129" s="42">
        <f>AP93*SUM($G$9:AP9)</f>
        <v>14680576.554663237</v>
      </c>
      <c r="AQ129" s="42">
        <f>AQ93*SUM($G$9:AQ9)</f>
        <v>14680576.554663237</v>
      </c>
      <c r="AR129" s="42">
        <f>AR93*SUM($G$9:AR9)</f>
        <v>14680576.554663237</v>
      </c>
      <c r="AS129" s="42">
        <f>AS93*SUM($G$9:AS9)</f>
        <v>14680576.554663237</v>
      </c>
      <c r="AT129" s="42">
        <f>AT93*SUM($G$9:AT9)</f>
        <v>14866406.637633659</v>
      </c>
      <c r="AU129" s="42">
        <f t="shared" si="64"/>
        <v>45041080.15558401</v>
      </c>
      <c r="AV129" s="18"/>
    </row>
    <row r="130" spans="1:48" ht="15.75">
      <c r="A130" s="5">
        <f aca="true" t="shared" si="68" ref="A130:A145">A129+1</f>
        <v>130</v>
      </c>
      <c r="B130" s="32" t="s">
        <v>142</v>
      </c>
      <c r="C130" s="32"/>
      <c r="D130" s="32"/>
      <c r="E130" s="17"/>
      <c r="F130" s="17"/>
      <c r="G130" s="42">
        <f>$F$87*$G$44*$G$40*SUM($G$9:G9)</f>
        <v>210000</v>
      </c>
      <c r="H130" s="42">
        <f>$F$87*$G$44*$G$40*SUM($G$9:H9)</f>
        <v>315000</v>
      </c>
      <c r="I130" s="42">
        <f>$F$87*$G$44*$G$40*SUM($G$9:I9)</f>
        <v>525000</v>
      </c>
      <c r="J130" s="42">
        <f>$F$87*$G$44*$G$40*SUM($G$9:J9)</f>
        <v>1155000</v>
      </c>
      <c r="K130" s="42">
        <f>$F$87*$G$44*$G$40*SUM($G$9:K9)</f>
        <v>1365000</v>
      </c>
      <c r="L130" s="42">
        <f>$F$87*$G$44*$G$40*SUM($G$9:L9)</f>
        <v>2205000</v>
      </c>
      <c r="M130" s="42">
        <f>$F$87*$G$44*$G$40*SUM($G$9:M9)</f>
        <v>2205000</v>
      </c>
      <c r="N130" s="42">
        <f>$F$87*$G$44*$G$40*SUM($G$9:N9)</f>
        <v>2415000</v>
      </c>
      <c r="O130" s="42">
        <f>$F$87*$G$44*$G$40*SUM($G$9:O9)</f>
        <v>2625000</v>
      </c>
      <c r="P130" s="42">
        <f>$F$87*$G$44*$G$40*SUM($G$9:P9)</f>
        <v>2835000</v>
      </c>
      <c r="Q130" s="42">
        <f>$F$87*$G$44*$G$40*SUM($G$9:Q9)</f>
        <v>3045000</v>
      </c>
      <c r="R130" s="42">
        <f>$F$87*$G$44*$G$40*SUM($G$9:R9)</f>
        <v>3255000</v>
      </c>
      <c r="S130" s="42">
        <f>$F$87*$G$44*$G$40*SUM($G$9:S9)</f>
        <v>3465000</v>
      </c>
      <c r="T130" s="42">
        <f>$F$87*$G$44*$G$40*SUM($G$9:T9)</f>
        <v>3675000</v>
      </c>
      <c r="U130" s="42">
        <f>$F$87*$G$44*$G$40*SUM($G$9:U9)</f>
        <v>3885000</v>
      </c>
      <c r="V130" s="42">
        <f>$F$87*$G$44*$G$40*SUM($G$9:V9)</f>
        <v>4095000</v>
      </c>
      <c r="W130" s="42">
        <f>$F$87*$G$44*$G$40*SUM($G$9:W9)</f>
        <v>4305000</v>
      </c>
      <c r="X130" s="42">
        <f>$F$87*$G$44*$G$40*SUM($G$9:X9)</f>
        <v>4515000</v>
      </c>
      <c r="Y130" s="42">
        <f>$F$87*$G$44*$G$40*SUM($G$9:Y9)</f>
        <v>4725000</v>
      </c>
      <c r="Z130" s="42">
        <f>$F$87*$G$44*$G$40*SUM($G$9:Z9)</f>
        <v>4935000</v>
      </c>
      <c r="AA130" s="42">
        <f>$F$87*$G$44*$G$40*SUM($G$9:AA9)</f>
        <v>5145000</v>
      </c>
      <c r="AB130" s="42">
        <f>$F$87*$G$44*$G$40*SUM($G$9:AB9)</f>
        <v>5355000</v>
      </c>
      <c r="AC130" s="42">
        <f>$F$87*$G$44*$G$40*SUM($G$9:AC9)</f>
        <v>5565000</v>
      </c>
      <c r="AD130" s="42">
        <f>$F$87*$G$44*$G$40*SUM($G$9:AD9)</f>
        <v>5775000</v>
      </c>
      <c r="AE130" s="42">
        <f>$F$87*$G$44*$G$40*SUM($G$9:AE9)</f>
        <v>5985000</v>
      </c>
      <c r="AF130" s="42">
        <f>$F$87*$G$44*$G$40*SUM($G$9:AF9)</f>
        <v>6195000</v>
      </c>
      <c r="AG130" s="42">
        <f>$F$87*$G$44*$G$40*SUM($G$9:AG9)</f>
        <v>6405000</v>
      </c>
      <c r="AH130" s="42">
        <f>$F$87*$G$44*$G$40*SUM($G$9:AH9)</f>
        <v>6615000</v>
      </c>
      <c r="AI130" s="42">
        <f>$F$87*$G$44*$G$40*SUM($G$9:AI9)</f>
        <v>6825000</v>
      </c>
      <c r="AJ130" s="42">
        <f>$F$87*$G$44*$G$40*SUM($G$9:AJ9)</f>
        <v>7035000</v>
      </c>
      <c r="AK130" s="42">
        <f>$F$87*$G$44*$G$40*SUM($G$9:AK9)</f>
        <v>7245000</v>
      </c>
      <c r="AL130" s="42">
        <f>$F$87*$G$44*$G$40*SUM($G$9:AL9)</f>
        <v>7455000</v>
      </c>
      <c r="AM130" s="42">
        <f>$F$87*$G$44*$G$40*SUM($G$9:AM9)</f>
        <v>7665000</v>
      </c>
      <c r="AN130" s="42">
        <f>$F$87*$G$44*$G$40*SUM($G$9:AN9)</f>
        <v>7875000</v>
      </c>
      <c r="AO130" s="42">
        <f>$F$87*$G$44*$G$40*SUM($G$9:AO9)</f>
        <v>8085000</v>
      </c>
      <c r="AP130" s="42">
        <f>$F$87*$G$44*$G$40*SUM($G$9:AP9)</f>
        <v>8295000</v>
      </c>
      <c r="AQ130" s="42">
        <f>$F$87*$G$44*$G$40*SUM($G$9:AQ9)</f>
        <v>8295000</v>
      </c>
      <c r="AR130" s="42">
        <f>$F$87*$G$44*$G$40*SUM($G$9:AR9)</f>
        <v>8295000</v>
      </c>
      <c r="AS130" s="42">
        <f>$F$87*$G$44*$G$40*SUM($G$9:AS9)</f>
        <v>8295000</v>
      </c>
      <c r="AT130" s="42">
        <f>$F$87*$G$44*$G$40*SUM($G$9:AT9)</f>
        <v>8400000</v>
      </c>
      <c r="AU130" s="42">
        <f t="shared" si="64"/>
        <v>25449665.31112782</v>
      </c>
      <c r="AV130" s="18"/>
    </row>
    <row r="131" spans="1:48" ht="15.75">
      <c r="A131" s="5">
        <f t="shared" si="68"/>
        <v>131</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8"/>
    </row>
    <row r="132" spans="1:48" ht="15.75">
      <c r="A132" s="5">
        <f t="shared" si="68"/>
        <v>132</v>
      </c>
      <c r="B132" s="32" t="s">
        <v>143</v>
      </c>
      <c r="C132" s="32"/>
      <c r="D132" s="17"/>
      <c r="E132" s="17"/>
      <c r="F132" s="17"/>
      <c r="G132" s="42">
        <f>$F$75*G$9</f>
        <v>1945905.3343350862</v>
      </c>
      <c r="H132" s="42">
        <f aca="true" t="shared" si="69" ref="H132:W132">$F$75*H$9</f>
        <v>972952.6671675431</v>
      </c>
      <c r="I132" s="42">
        <f t="shared" si="69"/>
        <v>1945905.3343350862</v>
      </c>
      <c r="J132" s="42">
        <f t="shared" si="69"/>
        <v>5837716.003005258</v>
      </c>
      <c r="K132" s="42">
        <f t="shared" si="69"/>
        <v>1945905.3343350862</v>
      </c>
      <c r="L132" s="42">
        <f t="shared" si="69"/>
        <v>7783621.337340345</v>
      </c>
      <c r="M132" s="42">
        <f t="shared" si="69"/>
        <v>0</v>
      </c>
      <c r="N132" s="42">
        <f t="shared" si="69"/>
        <v>1945905.3343350862</v>
      </c>
      <c r="O132" s="42">
        <f t="shared" si="69"/>
        <v>1945905.3343350862</v>
      </c>
      <c r="P132" s="42">
        <f t="shared" si="69"/>
        <v>1945905.3343350862</v>
      </c>
      <c r="Q132" s="42">
        <f t="shared" si="69"/>
        <v>1945905.3343350862</v>
      </c>
      <c r="R132" s="42">
        <f t="shared" si="69"/>
        <v>1945905.3343350862</v>
      </c>
      <c r="S132" s="42">
        <f t="shared" si="69"/>
        <v>1945905.3343350862</v>
      </c>
      <c r="T132" s="42">
        <f t="shared" si="69"/>
        <v>1945905.3343350862</v>
      </c>
      <c r="U132" s="42">
        <f t="shared" si="69"/>
        <v>1945905.3343350862</v>
      </c>
      <c r="V132" s="42">
        <f t="shared" si="69"/>
        <v>1945905.3343350862</v>
      </c>
      <c r="W132" s="42">
        <f t="shared" si="69"/>
        <v>1945905.3343350862</v>
      </c>
      <c r="X132" s="42">
        <f aca="true" t="shared" si="70" ref="X132:AM132">$F$75*X$9</f>
        <v>1945905.3343350862</v>
      </c>
      <c r="Y132" s="42">
        <f t="shared" si="70"/>
        <v>1945905.3343350862</v>
      </c>
      <c r="Z132" s="42">
        <f t="shared" si="70"/>
        <v>1945905.3343350862</v>
      </c>
      <c r="AA132" s="42">
        <f t="shared" si="70"/>
        <v>1945905.3343350862</v>
      </c>
      <c r="AB132" s="42">
        <f t="shared" si="70"/>
        <v>1945905.3343350862</v>
      </c>
      <c r="AC132" s="42">
        <f t="shared" si="70"/>
        <v>1945905.3343350862</v>
      </c>
      <c r="AD132" s="42">
        <f t="shared" si="70"/>
        <v>1945905.3343350862</v>
      </c>
      <c r="AE132" s="42">
        <f t="shared" si="70"/>
        <v>1945905.3343350862</v>
      </c>
      <c r="AF132" s="42">
        <f t="shared" si="70"/>
        <v>1945905.3343350862</v>
      </c>
      <c r="AG132" s="42">
        <f t="shared" si="70"/>
        <v>1945905.3343350862</v>
      </c>
      <c r="AH132" s="42">
        <f t="shared" si="70"/>
        <v>1945905.3343350862</v>
      </c>
      <c r="AI132" s="42">
        <f t="shared" si="70"/>
        <v>1945905.3343350862</v>
      </c>
      <c r="AJ132" s="42">
        <f t="shared" si="70"/>
        <v>1945905.3343350862</v>
      </c>
      <c r="AK132" s="42">
        <f t="shared" si="70"/>
        <v>1945905.3343350862</v>
      </c>
      <c r="AL132" s="42">
        <f t="shared" si="70"/>
        <v>1945905.3343350862</v>
      </c>
      <c r="AM132" s="42">
        <f t="shared" si="70"/>
        <v>1945905.3343350862</v>
      </c>
      <c r="AN132" s="42">
        <f aca="true" t="shared" si="71" ref="AN132:AT132">$F$75*AN$9</f>
        <v>1945905.3343350862</v>
      </c>
      <c r="AO132" s="42">
        <f t="shared" si="71"/>
        <v>1945905.3343350862</v>
      </c>
      <c r="AP132" s="42">
        <f t="shared" si="71"/>
        <v>1945905.3343350862</v>
      </c>
      <c r="AQ132" s="42">
        <f t="shared" si="71"/>
        <v>0</v>
      </c>
      <c r="AR132" s="42">
        <f t="shared" si="71"/>
        <v>0</v>
      </c>
      <c r="AS132" s="42">
        <f t="shared" si="71"/>
        <v>0</v>
      </c>
      <c r="AT132" s="42">
        <f t="shared" si="71"/>
        <v>972952.6671675431</v>
      </c>
      <c r="AU132" s="42">
        <f t="shared" si="64"/>
        <v>23001813.47377695</v>
      </c>
      <c r="AV132" s="18"/>
    </row>
    <row r="133" spans="1:48" ht="15.75">
      <c r="A133" s="5">
        <f t="shared" si="68"/>
        <v>133</v>
      </c>
      <c r="B133" s="17"/>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18"/>
    </row>
    <row r="134" spans="1:48" ht="15.75">
      <c r="A134" s="5">
        <f t="shared" si="68"/>
        <v>134</v>
      </c>
      <c r="B134" s="60" t="s">
        <v>144</v>
      </c>
      <c r="C134" s="55"/>
      <c r="D134" s="55"/>
      <c r="E134" s="55"/>
      <c r="F134" s="55"/>
      <c r="G134" s="60"/>
      <c r="H134" s="60"/>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8"/>
    </row>
    <row r="135" spans="1:48" ht="15.75">
      <c r="A135" s="5">
        <f t="shared" si="68"/>
        <v>135</v>
      </c>
      <c r="B135" s="34" t="s">
        <v>145</v>
      </c>
      <c r="C135" s="33"/>
      <c r="D135" s="33"/>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8"/>
    </row>
    <row r="136" spans="1:48" ht="15.75">
      <c r="A136" s="5">
        <f t="shared" si="68"/>
        <v>136</v>
      </c>
      <c r="B136" s="34" t="s">
        <v>146</v>
      </c>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61">
        <f>AU118/AU108</f>
        <v>17.059434830039972</v>
      </c>
      <c r="AV136" s="18"/>
    </row>
    <row r="137" spans="1:48" ht="15.75">
      <c r="A137" s="5">
        <f t="shared" si="68"/>
        <v>137</v>
      </c>
      <c r="B137" s="34" t="s">
        <v>147</v>
      </c>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62">
        <f>AU118/(F8-AT8)</f>
        <v>663.1282093167749</v>
      </c>
      <c r="AV137" s="18"/>
    </row>
    <row r="138" spans="1:48" ht="15.75">
      <c r="A138" s="5">
        <f t="shared" si="68"/>
        <v>138</v>
      </c>
      <c r="B138" s="23"/>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63"/>
      <c r="AV138" s="18"/>
    </row>
    <row r="139" spans="1:48" ht="15.75">
      <c r="A139" s="5">
        <f t="shared" si="68"/>
        <v>139</v>
      </c>
      <c r="B139" s="34" t="s">
        <v>148</v>
      </c>
      <c r="C139" s="33"/>
      <c r="D139" s="33"/>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63"/>
      <c r="AV139" s="18"/>
    </row>
    <row r="140" spans="1:48" ht="15.75">
      <c r="A140" s="5">
        <f t="shared" si="68"/>
        <v>140</v>
      </c>
      <c r="B140" s="34" t="s">
        <v>149</v>
      </c>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64">
        <f>AU136*0.0075</f>
        <v>0.1279457612252998</v>
      </c>
      <c r="AV140" s="18"/>
    </row>
    <row r="141" spans="1:48" ht="15.75">
      <c r="A141" s="5">
        <f t="shared" si="68"/>
        <v>141</v>
      </c>
      <c r="B141" s="23"/>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63"/>
      <c r="AV141" s="18"/>
    </row>
    <row r="142" spans="1:48" ht="15.75">
      <c r="A142" s="5">
        <f t="shared" si="68"/>
        <v>142</v>
      </c>
      <c r="B142" s="34" t="s">
        <v>150</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63"/>
      <c r="AV142" s="18"/>
    </row>
    <row r="143" spans="1:48" ht="15.75">
      <c r="A143" s="5">
        <f t="shared" si="68"/>
        <v>143</v>
      </c>
      <c r="B143" s="34" t="s">
        <v>146</v>
      </c>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65">
        <f>AU132/AU108</f>
        <v>14.793441615646364</v>
      </c>
      <c r="AV143" s="18"/>
    </row>
    <row r="144" spans="1:48" ht="15.75">
      <c r="A144" s="5">
        <f t="shared" si="68"/>
        <v>144</v>
      </c>
      <c r="B144" s="34" t="s">
        <v>147</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62">
        <f>AU132/(F8-AT8)</f>
        <v>575.0453368444238</v>
      </c>
      <c r="AV144" s="18"/>
    </row>
    <row r="145" spans="1:48" ht="15.75">
      <c r="A145" s="5">
        <f t="shared" si="68"/>
        <v>145</v>
      </c>
      <c r="B145" s="23"/>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63"/>
      <c r="AV145" s="18"/>
    </row>
    <row r="146" spans="1:48" ht="15.75">
      <c r="A146" s="5">
        <f>A145+1</f>
        <v>146</v>
      </c>
      <c r="B146" s="34" t="s">
        <v>151</v>
      </c>
      <c r="C146" s="33"/>
      <c r="D146" s="33"/>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63"/>
      <c r="AV146" s="18"/>
    </row>
    <row r="147" spans="1:48" ht="15.75">
      <c r="A147" s="5">
        <f>A146+1</f>
        <v>147</v>
      </c>
      <c r="B147" s="34" t="s">
        <v>146</v>
      </c>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61">
        <f>(AU125+AU126)/AU108</f>
        <v>24.246912361169993</v>
      </c>
      <c r="AV147" s="18"/>
    </row>
    <row r="148" spans="1:48" ht="15.75">
      <c r="A148" s="5">
        <f>A147+1</f>
        <v>148</v>
      </c>
      <c r="B148" s="34" t="s">
        <v>147</v>
      </c>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62">
        <f>(AU125+AU126)/(F8-AT8)</f>
        <v>942.5172484149499</v>
      </c>
      <c r="AV148" s="18"/>
    </row>
    <row r="149" spans="1:48" ht="15.75">
      <c r="A149" s="5">
        <f>A148+1</f>
        <v>149</v>
      </c>
      <c r="B149" s="23"/>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8"/>
    </row>
  </sheetData>
  <printOptions gridLines="1"/>
  <pageMargins left="0.75" right="0.75" top="1" bottom="1" header="0.5" footer="0.5"/>
  <pageSetup horizontalDpi="300" verticalDpi="300" orientation="portrait"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A40"/>
  <sheetViews>
    <sheetView workbookViewId="0" topLeftCell="A1">
      <selection activeCell="A30" sqref="A30"/>
    </sheetView>
  </sheetViews>
  <sheetFormatPr defaultColWidth="11.421875" defaultRowHeight="12.75"/>
  <cols>
    <col min="1" max="1" width="90.7109375" style="0" customWidth="1"/>
    <col min="2" max="16384" width="9.140625" style="0" customWidth="1"/>
  </cols>
  <sheetData>
    <row r="1" ht="20.25">
      <c r="A1" s="68" t="s">
        <v>152</v>
      </c>
    </row>
    <row r="2" ht="20.25">
      <c r="A2" s="69"/>
    </row>
    <row r="3" ht="18">
      <c r="A3" s="77" t="s">
        <v>153</v>
      </c>
    </row>
    <row r="4" ht="20.25">
      <c r="A4" s="76" t="s">
        <v>154</v>
      </c>
    </row>
    <row r="5" ht="18">
      <c r="A5" s="70" t="s">
        <v>155</v>
      </c>
    </row>
    <row r="6" ht="18">
      <c r="A6" s="70" t="s">
        <v>156</v>
      </c>
    </row>
    <row r="7" ht="18">
      <c r="A7" s="70" t="s">
        <v>157</v>
      </c>
    </row>
    <row r="8" ht="18">
      <c r="A8" s="70" t="s">
        <v>158</v>
      </c>
    </row>
    <row r="9" ht="18">
      <c r="A9" s="70" t="s">
        <v>159</v>
      </c>
    </row>
    <row r="10" ht="18">
      <c r="A10" s="70" t="s">
        <v>160</v>
      </c>
    </row>
    <row r="11" ht="18">
      <c r="A11" s="70" t="s">
        <v>161</v>
      </c>
    </row>
    <row r="12" ht="18.75">
      <c r="A12" s="71" t="s">
        <v>162</v>
      </c>
    </row>
    <row r="13" ht="18">
      <c r="A13" s="72"/>
    </row>
    <row r="14" ht="18">
      <c r="A14" s="73" t="s">
        <v>163</v>
      </c>
    </row>
    <row r="15" ht="18">
      <c r="A15" s="73" t="s">
        <v>164</v>
      </c>
    </row>
    <row r="16" ht="18">
      <c r="A16" s="73" t="s">
        <v>165</v>
      </c>
    </row>
    <row r="17" ht="18">
      <c r="A17" s="73" t="s">
        <v>166</v>
      </c>
    </row>
    <row r="18" ht="18">
      <c r="A18" s="73" t="s">
        <v>167</v>
      </c>
    </row>
    <row r="19" ht="18">
      <c r="A19" s="73" t="s">
        <v>168</v>
      </c>
    </row>
    <row r="20" ht="18">
      <c r="A20" s="73" t="s">
        <v>169</v>
      </c>
    </row>
    <row r="21" ht="18">
      <c r="A21" s="73" t="s">
        <v>170</v>
      </c>
    </row>
    <row r="22" ht="18.75">
      <c r="A22" s="74" t="s">
        <v>171</v>
      </c>
    </row>
    <row r="23" ht="18.75">
      <c r="A23" s="74" t="s">
        <v>172</v>
      </c>
    </row>
    <row r="24" ht="18">
      <c r="A24" s="73" t="s">
        <v>173</v>
      </c>
    </row>
    <row r="25" ht="18">
      <c r="A25" s="73" t="s">
        <v>174</v>
      </c>
    </row>
    <row r="26" ht="18">
      <c r="A26" s="73" t="s">
        <v>175</v>
      </c>
    </row>
    <row r="27" ht="18">
      <c r="A27" s="73" t="s">
        <v>182</v>
      </c>
    </row>
    <row r="28" ht="18">
      <c r="A28" s="73" t="s">
        <v>176</v>
      </c>
    </row>
    <row r="29" ht="18">
      <c r="A29" s="73" t="s">
        <v>177</v>
      </c>
    </row>
    <row r="30" ht="18">
      <c r="A30" s="73" t="s">
        <v>178</v>
      </c>
    </row>
    <row r="31" ht="18">
      <c r="A31" s="73" t="s">
        <v>179</v>
      </c>
    </row>
    <row r="32" ht="18">
      <c r="A32" s="73" t="s">
        <v>180</v>
      </c>
    </row>
    <row r="33" ht="18">
      <c r="A33" s="72"/>
    </row>
    <row r="34" ht="18">
      <c r="A34" s="75" t="s">
        <v>181</v>
      </c>
    </row>
    <row r="35" ht="18">
      <c r="A35" s="72"/>
    </row>
    <row r="36" ht="18">
      <c r="A36" s="72"/>
    </row>
    <row r="37" ht="18">
      <c r="A37" s="72"/>
    </row>
    <row r="38" ht="18">
      <c r="A38" s="72"/>
    </row>
    <row r="39" ht="18">
      <c r="A39" s="72"/>
    </row>
    <row r="40" ht="18">
      <c r="A40" s="72"/>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Bioenergy</dc:title>
  <dc:subject/>
  <dc:creator>Unknown User</dc:creator>
  <cp:keywords/>
  <dc:description/>
  <cp:lastModifiedBy>Ibrahima SOW</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